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020" tabRatio="909"/>
  </bookViews>
  <sheets>
    <sheet name="Sažetak" sheetId="992" r:id="rId1"/>
    <sheet name="Račun prihoda i rashoda " sheetId="1008" r:id="rId2"/>
    <sheet name="Račun prihoda i rashoda´" sheetId="1007" r:id="rId3"/>
    <sheet name="Prihodi i rashodi prema izvoru" sheetId="994" r:id="rId4"/>
    <sheet name="Rashodi prema funkcijskoj k " sheetId="995" r:id="rId5"/>
    <sheet name="Račun financiranja-ek.klas." sheetId="998" r:id="rId6"/>
    <sheet name="Račun financiranja prema izvoru" sheetId="999" r:id="rId7"/>
    <sheet name="Programska klasifikacija VI" sheetId="1000" state="hidden" r:id="rId8"/>
    <sheet name="Programska klasifikacija " sheetId="1009" r:id="rId9"/>
    <sheet name="Račun PR I RA " sheetId="993" state="hidden" r:id="rId10"/>
    <sheet name="Preneseni višak-manjak" sheetId="997" state="hidden" r:id="rId11"/>
    <sheet name="Programska klasifikacija-2.raz" sheetId="1006" state="hidden" r:id="rId12"/>
  </sheets>
  <definedNames>
    <definedName name="_xlnm._FilterDatabase" localSheetId="8" hidden="1">'Programska klasifikacija '!$A$7:$AD$1347</definedName>
    <definedName name="_xlnm._FilterDatabase" localSheetId="7" hidden="1">'Programska klasifikacija VI'!$A$7:$AD$1347</definedName>
    <definedName name="_xlnm._FilterDatabase" localSheetId="11" hidden="1">'Programska klasifikacija-2.raz'!$A$7:$M$1239</definedName>
    <definedName name="_xlnm._FilterDatabase" localSheetId="9" hidden="1">'Račun PR I RA '!$A$5:$L$15</definedName>
    <definedName name="_xlnm._FilterDatabase" localSheetId="1" hidden="1">'Račun prihoda i rashoda '!$A$7:$AD$83</definedName>
    <definedName name="_xlnm._FilterDatabase" localSheetId="2" hidden="1">'Račun prihoda i rashoda´'!$A$7:$AA$272</definedName>
    <definedName name="_xlnm._FilterDatabase" localSheetId="0" hidden="1">Sažetak!$A$9:$O$9</definedName>
    <definedName name="_xlnm.Print_Titles" localSheetId="8">'Programska klasifikacija '!$6:$7</definedName>
    <definedName name="_xlnm.Print_Titles" localSheetId="7">'Programska klasifikacija VI'!$6:$7</definedName>
    <definedName name="_xlnm.Print_Titles" localSheetId="11">'Programska klasifikacija-2.raz'!$6:$7</definedName>
    <definedName name="_xlnm.Print_Titles" localSheetId="1">'Račun prihoda i rashoda '!$6:$7</definedName>
    <definedName name="_xlnm.Print_Titles" localSheetId="2">'Račun prihoda i rashoda´'!$6:$7</definedName>
    <definedName name="_xlnm.Print_Area" localSheetId="8">'Programska klasifikacija '!$I$1:$S$1354</definedName>
    <definedName name="_xlnm.Print_Area" localSheetId="7">'Programska klasifikacija VI'!$I$1:$S$1354</definedName>
    <definedName name="_xlnm.Print_Area" localSheetId="11">'Programska klasifikacija-2.raz'!$A$1:$K$1246</definedName>
    <definedName name="_xlnm.Print_Area" localSheetId="1">'Račun prihoda i rashoda '!$I$1:$S$90</definedName>
    <definedName name="_xlnm.Print_Area" localSheetId="2">'Račun prihoda i rashoda´'!$G$1:$P$279</definedName>
    <definedName name="Z_26DD1F01_CF8A_43D9_9DB0_797700BC8490_.wvu.Cols" localSheetId="8" hidden="1">'Programska klasifikacija '!#REF!</definedName>
    <definedName name="Z_26DD1F01_CF8A_43D9_9DB0_797700BC8490_.wvu.Cols" localSheetId="7" hidden="1">'Programska klasifikacija VI'!#REF!</definedName>
    <definedName name="Z_26DD1F01_CF8A_43D9_9DB0_797700BC8490_.wvu.Cols" localSheetId="11" hidden="1">'Programska klasifikacija-2.raz'!#REF!</definedName>
    <definedName name="Z_26DD1F01_CF8A_43D9_9DB0_797700BC8490_.wvu.Cols" localSheetId="1" hidden="1">'Račun prihoda i rashoda '!#REF!</definedName>
    <definedName name="Z_26DD1F01_CF8A_43D9_9DB0_797700BC8490_.wvu.Cols" localSheetId="2" hidden="1">'Račun prihoda i rashoda´'!#REF!</definedName>
    <definedName name="Z_26DD1F01_CF8A_43D9_9DB0_797700BC8490_.wvu.FilterData" localSheetId="8" hidden="1">'Programska klasifikacija '!#REF!</definedName>
    <definedName name="Z_26DD1F01_CF8A_43D9_9DB0_797700BC8490_.wvu.FilterData" localSheetId="7" hidden="1">'Programska klasifikacija VI'!#REF!</definedName>
    <definedName name="Z_26DD1F01_CF8A_43D9_9DB0_797700BC8490_.wvu.FilterData" localSheetId="11" hidden="1">'Programska klasifikacija-2.raz'!#REF!</definedName>
    <definedName name="Z_26DD1F01_CF8A_43D9_9DB0_797700BC8490_.wvu.FilterData" localSheetId="1" hidden="1">'Račun prihoda i rashoda '!#REF!</definedName>
    <definedName name="Z_26DD1F01_CF8A_43D9_9DB0_797700BC8490_.wvu.FilterData" localSheetId="2" hidden="1">'Račun prihoda i rashoda´'!#REF!</definedName>
    <definedName name="Z_26DD1F01_CF8A_43D9_9DB0_797700BC8490_.wvu.PrintArea" localSheetId="8" hidden="1">'Programska klasifikacija '!$I$5:$S$1354</definedName>
    <definedName name="Z_26DD1F01_CF8A_43D9_9DB0_797700BC8490_.wvu.PrintArea" localSheetId="7" hidden="1">'Programska klasifikacija VI'!$I$5:$S$1354</definedName>
    <definedName name="Z_26DD1F01_CF8A_43D9_9DB0_797700BC8490_.wvu.PrintArea" localSheetId="11" hidden="1">'Programska klasifikacija-2.raz'!$A$5:$K$1246</definedName>
    <definedName name="Z_26DD1F01_CF8A_43D9_9DB0_797700BC8490_.wvu.PrintArea" localSheetId="1" hidden="1">'Račun prihoda i rashoda '!$I$5:$S$90</definedName>
    <definedName name="Z_26DD1F01_CF8A_43D9_9DB0_797700BC8490_.wvu.PrintArea" localSheetId="2" hidden="1">'Račun prihoda i rashoda´'!$G$5:$P$279</definedName>
    <definedName name="Z_CFC6D6B8_215D_4280_8C77_EE993EC512F9_.wvu.Cols" localSheetId="8" hidden="1">'Programska klasifikacija '!#REF!</definedName>
    <definedName name="Z_CFC6D6B8_215D_4280_8C77_EE993EC512F9_.wvu.Cols" localSheetId="7" hidden="1">'Programska klasifikacija VI'!#REF!</definedName>
    <definedName name="Z_CFC6D6B8_215D_4280_8C77_EE993EC512F9_.wvu.Cols" localSheetId="11" hidden="1">'Programska klasifikacija-2.raz'!#REF!</definedName>
    <definedName name="Z_CFC6D6B8_215D_4280_8C77_EE993EC512F9_.wvu.Cols" localSheetId="1" hidden="1">'Račun prihoda i rashoda '!#REF!</definedName>
    <definedName name="Z_CFC6D6B8_215D_4280_8C77_EE993EC512F9_.wvu.Cols" localSheetId="2" hidden="1">'Račun prihoda i rashoda´'!#REF!</definedName>
    <definedName name="Z_CFC6D6B8_215D_4280_8C77_EE993EC512F9_.wvu.FilterData" localSheetId="8" hidden="1">'Programska klasifikacija '!#REF!</definedName>
    <definedName name="Z_CFC6D6B8_215D_4280_8C77_EE993EC512F9_.wvu.FilterData" localSheetId="7" hidden="1">'Programska klasifikacija VI'!#REF!</definedName>
    <definedName name="Z_CFC6D6B8_215D_4280_8C77_EE993EC512F9_.wvu.FilterData" localSheetId="11" hidden="1">'Programska klasifikacija-2.raz'!#REF!</definedName>
    <definedName name="Z_CFC6D6B8_215D_4280_8C77_EE993EC512F9_.wvu.FilterData" localSheetId="1" hidden="1">'Račun prihoda i rashoda '!#REF!</definedName>
    <definedName name="Z_CFC6D6B8_215D_4280_8C77_EE993EC512F9_.wvu.FilterData" localSheetId="2" hidden="1">'Račun prihoda i rashoda´'!#REF!</definedName>
    <definedName name="Z_CFC6D6B8_215D_4280_8C77_EE993EC512F9_.wvu.PrintArea" localSheetId="8" hidden="1">'Programska klasifikacija '!$I$5:$S$1354</definedName>
    <definedName name="Z_CFC6D6B8_215D_4280_8C77_EE993EC512F9_.wvu.PrintArea" localSheetId="7" hidden="1">'Programska klasifikacija VI'!$I$5:$S$1354</definedName>
    <definedName name="Z_CFC6D6B8_215D_4280_8C77_EE993EC512F9_.wvu.PrintArea" localSheetId="11" hidden="1">'Programska klasifikacija-2.raz'!$A$5:$K$1246</definedName>
    <definedName name="Z_CFC6D6B8_215D_4280_8C77_EE993EC512F9_.wvu.PrintArea" localSheetId="1" hidden="1">'Račun prihoda i rashoda '!$I$5:$S$90</definedName>
    <definedName name="Z_CFC6D6B8_215D_4280_8C77_EE993EC512F9_.wvu.PrintArea" localSheetId="2" hidden="1">'Račun prihoda i rashoda´'!$G$5:$P$279</definedName>
    <definedName name="Z_CFC6D6B8_215D_4280_8C77_EE993EC512F9_.wvu.Rows" localSheetId="8" hidden="1">'Programska klasifikacija '!#REF!,'Programska klasifikacija '!#REF!,'Programska klasifikacija '!#REF!,'Programska klasifikacija '!#REF!,'Programska klasifikacija '!#REF!,'Programska klasifikacija '!#REF!,'Programska klasifikacija '!#REF!,'Programska klasifikacija '!#REF!,'Programska klasifikacija '!#REF!,'Programska klasifikacija '!#REF!,'Programska klasifikacija '!#REF!,'Programska klasifikacija '!$432:$441,'Programska klasifikacija '!#REF!,'Programska klasifikacija '!#REF!,'Programska klasifikacija '!#REF!,'Programska klasifikacija '!#REF!,'Programska klasifikacija '!#REF!,'Programska klasifikacija '!$1194:$1194,'Programska klasifikacija '!#REF!,'Programska klasifikacija '!#REF!,'Programska klasifikacija '!#REF!,'Programska klasifikacija '!#REF!,'Programska klasifikacija '!#REF!,'Programska klasifikacija '!#REF!,'Programska klasifikacija '!#REF!,'Programska klasifikacija '!#REF!,'Programska klasifikacija '!#REF!,'Programska klasifikacija '!#REF!,'Programska klasifikacija '!#REF!,'Programska klasifikacija '!#REF!,'Programska klasifikacija '!#REF!,'Programska klasifikacija '!#REF!,'Programska klasifikacija '!#REF!,'Programska klasifikacija '!#REF!,'Programska klasifikacija '!#REF!,'Programska klasifikacija '!#REF!,'Programska klasifikacija '!#REF!,'Programska klasifikacija '!#REF!,'Programska klasifikacija '!$926:$926,'Programska klasifikacija '!$791:$795,'Programska klasifikacija '!#REF!,'Programska klasifikacija '!#REF!,'Programska klasifikacija '!#REF!,'Programska klasifikacija '!#REF!,'Programska klasifikacija '!#REF!,'Programska klasifikacija '!#REF!,'Programska klasifikacija '!#REF!,'Programska klasifikacija '!#REF!,'Programska klasifikacija '!#REF!,'Programska klasifikacija '!#REF!,'Programska klasifikacija '!#REF!,'Programska klasifikacija '!$1063:$1067,'Programska klasifikacija '!#REF!,'Programska klasifikacija '!#REF!,'Programska klasifikacija '!#REF!,'Programska klasifikacija '!#REF!,'Programska klasifikacija '!#REF!,'Programska klasifikacija '!#REF!,'Programska klasifikacija '!#REF!</definedName>
    <definedName name="Z_CFC6D6B8_215D_4280_8C77_EE993EC512F9_.wvu.Rows" localSheetId="7" hidden="1">'Programska klasifikacija VI'!#REF!,'Programska klasifikacija VI'!#REF!,'Programska klasifikacija VI'!#REF!,'Programska klasifikacija VI'!#REF!,'Programska klasifikacija VI'!#REF!,'Programska klasifikacija VI'!#REF!,'Programska klasifikacija VI'!#REF!,'Programska klasifikacija VI'!#REF!,'Programska klasifikacija VI'!#REF!,'Programska klasifikacija VI'!#REF!,'Programska klasifikacija VI'!#REF!,'Programska klasifikacija VI'!$432:$441,'Programska klasifikacija VI'!#REF!,'Programska klasifikacija VI'!#REF!,'Programska klasifikacija VI'!#REF!,'Programska klasifikacija VI'!#REF!,'Programska klasifikacija VI'!#REF!,'Programska klasifikacija VI'!$1194:$1194,'Programska klasifikacija VI'!#REF!,'Programska klasifikacija VI'!#REF!,'Programska klasifikacija VI'!#REF!,'Programska klasifikacija VI'!#REF!,'Programska klasifikacija VI'!#REF!,'Programska klasifikacija VI'!#REF!,'Programska klasifikacija VI'!#REF!,'Programska klasifikacija VI'!#REF!,'Programska klasifikacija VI'!#REF!,'Programska klasifikacija VI'!#REF!,'Programska klasifikacija VI'!#REF!,'Programska klasifikacija VI'!#REF!,'Programska klasifikacija VI'!#REF!,'Programska klasifikacija VI'!#REF!,'Programska klasifikacija VI'!#REF!,'Programska klasifikacija VI'!#REF!,'Programska klasifikacija VI'!#REF!,'Programska klasifikacija VI'!#REF!,'Programska klasifikacija VI'!#REF!,'Programska klasifikacija VI'!#REF!,'Programska klasifikacija VI'!$926:$926,'Programska klasifikacija VI'!$791:$795,'Programska klasifikacija VI'!#REF!,'Programska klasifikacija VI'!#REF!,'Programska klasifikacija VI'!#REF!,'Programska klasifikacija VI'!#REF!,'Programska klasifikacija VI'!#REF!,'Programska klasifikacija VI'!#REF!,'Programska klasifikacija VI'!#REF!,'Programska klasifikacija VI'!#REF!,'Programska klasifikacija VI'!#REF!,'Programska klasifikacija VI'!#REF!,'Programska klasifikacija VI'!#REF!,'Programska klasifikacija VI'!$1063:$1067,'Programska klasifikacija VI'!#REF!,'Programska klasifikacija VI'!#REF!,'Programska klasifikacija VI'!#REF!,'Programska klasifikacija VI'!#REF!,'Programska klasifikacija VI'!#REF!,'Programska klasifikacija VI'!#REF!,'Programska klasifikacija VI'!#REF!</definedName>
    <definedName name="Z_CFC6D6B8_215D_4280_8C77_EE993EC512F9_.wvu.Rows" localSheetId="11" hidden="1">'Programska klasifikacija-2.raz'!#REF!,'Programska klasifikacija-2.raz'!#REF!,'Programska klasifikacija-2.raz'!#REF!,'Programska klasifikacija-2.raz'!#REF!,'Programska klasifikacija-2.raz'!#REF!,'Programska klasifikacija-2.raz'!#REF!,'Programska klasifikacija-2.raz'!#REF!,'Programska klasifikacija-2.raz'!#REF!,'Programska klasifikacija-2.raz'!#REF!,'Programska klasifikacija-2.raz'!#REF!,'Programska klasifikacija-2.raz'!#REF!,'Programska klasifikacija-2.raz'!$428:$437,'Programska klasifikacija-2.raz'!#REF!,'Programska klasifikacija-2.raz'!#REF!,'Programska klasifikacija-2.raz'!#REF!,'Programska klasifikacija-2.raz'!#REF!,'Programska klasifikacija-2.raz'!#REF!,'Programska klasifikacija-2.raz'!$1081:$1081,'Programska klasifikacija-2.raz'!#REF!,'Programska klasifikacija-2.raz'!#REF!,'Programska klasifikacija-2.raz'!#REF!,'Programska klasifikacija-2.raz'!#REF!,'Programska klasifikacija-2.raz'!#REF!,'Programska klasifikacija-2.raz'!#REF!,'Programska klasifikacija-2.raz'!#REF!,'Programska klasifikacija-2.raz'!#REF!,'Programska klasifikacija-2.raz'!#REF!,'Programska klasifikacija-2.raz'!#REF!,'Programska klasifikacija-2.raz'!#REF!,'Programska klasifikacija-2.raz'!#REF!,'Programska klasifikacija-2.raz'!#REF!,'Programska klasifikacija-2.raz'!#REF!,'Programska klasifikacija-2.raz'!#REF!,'Programska klasifikacija-2.raz'!#REF!,'Programska klasifikacija-2.raz'!#REF!,'Programska klasifikacija-2.raz'!#REF!,'Programska klasifikacija-2.raz'!#REF!,'Programska klasifikacija-2.raz'!#REF!,'Programska klasifikacija-2.raz'!$794:$794,'Programska klasifikacija-2.raz'!$678:$682,'Programska klasifikacija-2.raz'!#REF!,'Programska klasifikacija-2.raz'!#REF!,'Programska klasifikacija-2.raz'!#REF!,'Programska klasifikacija-2.raz'!#REF!,'Programska klasifikacija-2.raz'!#REF!,'Programska klasifikacija-2.raz'!#REF!,'Programska klasifikacija-2.raz'!#REF!,'Programska klasifikacija-2.raz'!#REF!,'Programska klasifikacija-2.raz'!#REF!,'Programska klasifikacija-2.raz'!#REF!,'Programska klasifikacija-2.raz'!#REF!,'Programska klasifikacija-2.raz'!$955:$959,'Programska klasifikacija-2.raz'!#REF!,'Programska klasifikacija-2.raz'!#REF!,'Programska klasifikacija-2.raz'!#REF!,'Programska klasifikacija-2.raz'!#REF!,'Programska klasifikacija-2.raz'!#REF!,'Programska klasifikacija-2.raz'!#REF!,'Programska klasifikacija-2.raz'!#REF!</definedName>
    <definedName name="Z_CFC6D6B8_215D_4280_8C77_EE993EC512F9_.wvu.Rows" localSheetId="1" hidden="1">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'!#REF!,'Račun prihoda i rashoda '!#REF!</definedName>
    <definedName name="Z_CFC6D6B8_215D_4280_8C77_EE993EC512F9_.wvu.Rows" localSheetId="2" hidden="1">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rashoda´'!#REF!,'Račun prihoda i rashoda´'!#REF!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43" i="1009" l="1"/>
  <c r="Y442" i="1009"/>
  <c r="Y549" i="1009" l="1"/>
  <c r="Y548" i="1009"/>
  <c r="Y542" i="1009"/>
  <c r="Y541" i="1009"/>
  <c r="W453" i="1009" l="1"/>
  <c r="W255" i="1009"/>
  <c r="W34" i="1009" s="1"/>
  <c r="E28" i="992"/>
  <c r="F28" i="992"/>
  <c r="G28" i="992"/>
  <c r="H28" i="992"/>
  <c r="W34" i="1000"/>
  <c r="W255" i="1000"/>
  <c r="W453" i="1000"/>
  <c r="Y9" i="1008" l="1"/>
  <c r="W516" i="1009"/>
  <c r="W531" i="1009"/>
  <c r="W516" i="1000"/>
  <c r="W531" i="1000"/>
  <c r="AC1347" i="1009"/>
  <c r="AA1347" i="1009"/>
  <c r="H1347" i="1009" s="1"/>
  <c r="R1347" i="1009"/>
  <c r="F1347" i="1009" s="1"/>
  <c r="G1347" i="1009"/>
  <c r="AD1346" i="1009"/>
  <c r="AC1346" i="1009"/>
  <c r="AC1345" i="1009" s="1"/>
  <c r="AC1344" i="1009" s="1"/>
  <c r="AB1346" i="1009"/>
  <c r="AA1346" i="1009"/>
  <c r="Z1346" i="1009"/>
  <c r="W1346" i="1009"/>
  <c r="W1345" i="1009" s="1"/>
  <c r="W1344" i="1009" s="1"/>
  <c r="V1346" i="1009"/>
  <c r="U1346" i="1009"/>
  <c r="G1346" i="1009" s="1"/>
  <c r="T1346" i="1009"/>
  <c r="S1346" i="1009"/>
  <c r="Q1346" i="1009"/>
  <c r="AD1345" i="1009"/>
  <c r="AD1344" i="1009" s="1"/>
  <c r="AB1345" i="1009"/>
  <c r="AB1344" i="1009" s="1"/>
  <c r="AA1345" i="1009"/>
  <c r="Z1345" i="1009"/>
  <c r="V1345" i="1009"/>
  <c r="V1344" i="1009" s="1"/>
  <c r="T1345" i="1009"/>
  <c r="T1344" i="1009" s="1"/>
  <c r="Q1345" i="1009"/>
  <c r="Z1344" i="1009"/>
  <c r="AA1343" i="1009"/>
  <c r="H1343" i="1009" s="1"/>
  <c r="R1343" i="1009"/>
  <c r="R1342" i="1009" s="1"/>
  <c r="R1341" i="1009" s="1"/>
  <c r="G1343" i="1009"/>
  <c r="AD1342" i="1009"/>
  <c r="AD1341" i="1009" s="1"/>
  <c r="AD1340" i="1009" s="1"/>
  <c r="AC1342" i="1009"/>
  <c r="AB1342" i="1009"/>
  <c r="AB1341" i="1009" s="1"/>
  <c r="AB1340" i="1009" s="1"/>
  <c r="Z1342" i="1009"/>
  <c r="Z1341" i="1009" s="1"/>
  <c r="W1342" i="1009"/>
  <c r="W1341" i="1009" s="1"/>
  <c r="W1340" i="1009" s="1"/>
  <c r="V1342" i="1009"/>
  <c r="V1341" i="1009" s="1"/>
  <c r="V1340" i="1009" s="1"/>
  <c r="U1342" i="1009"/>
  <c r="U1341" i="1009" s="1"/>
  <c r="T1342" i="1009"/>
  <c r="S1342" i="1009"/>
  <c r="S1341" i="1009" s="1"/>
  <c r="S1340" i="1009" s="1"/>
  <c r="Q1342" i="1009"/>
  <c r="AC1341" i="1009"/>
  <c r="AC1340" i="1009" s="1"/>
  <c r="Q1341" i="1009"/>
  <c r="Q1340" i="1009" s="1"/>
  <c r="T1340" i="1009"/>
  <c r="AA1339" i="1009"/>
  <c r="H1339" i="1009" s="1"/>
  <c r="R1339" i="1009"/>
  <c r="R1338" i="1009" s="1"/>
  <c r="G1339" i="1009"/>
  <c r="F1339" i="1009"/>
  <c r="AD1338" i="1009"/>
  <c r="AC1338" i="1009"/>
  <c r="AB1338" i="1009"/>
  <c r="AA1338" i="1009"/>
  <c r="Z1338" i="1009"/>
  <c r="W1338" i="1009"/>
  <c r="V1338" i="1009"/>
  <c r="V1335" i="1009" s="1"/>
  <c r="U1338" i="1009"/>
  <c r="T1338" i="1009"/>
  <c r="S1338" i="1009"/>
  <c r="Q1338" i="1009"/>
  <c r="AA1337" i="1009"/>
  <c r="H1337" i="1009" s="1"/>
  <c r="R1337" i="1009"/>
  <c r="R1336" i="1009" s="1"/>
  <c r="G1337" i="1009"/>
  <c r="AD1336" i="1009"/>
  <c r="AD1335" i="1009" s="1"/>
  <c r="AC1336" i="1009"/>
  <c r="AB1336" i="1009"/>
  <c r="Z1336" i="1009"/>
  <c r="W1336" i="1009"/>
  <c r="V1336" i="1009"/>
  <c r="U1336" i="1009"/>
  <c r="U1335" i="1009" s="1"/>
  <c r="T1336" i="1009"/>
  <c r="S1336" i="1009"/>
  <c r="S1335" i="1009" s="1"/>
  <c r="Q1336" i="1009"/>
  <c r="AC1335" i="1009"/>
  <c r="Z1335" i="1009"/>
  <c r="W1335" i="1009"/>
  <c r="AA1334" i="1009"/>
  <c r="R1334" i="1009"/>
  <c r="R1333" i="1009" s="1"/>
  <c r="H1334" i="1009"/>
  <c r="G1334" i="1009"/>
  <c r="AD1333" i="1009"/>
  <c r="AD1330" i="1009" s="1"/>
  <c r="AC1333" i="1009"/>
  <c r="AB1333" i="1009"/>
  <c r="AA1333" i="1009"/>
  <c r="Z1333" i="1009"/>
  <c r="W1333" i="1009"/>
  <c r="V1333" i="1009"/>
  <c r="U1333" i="1009"/>
  <c r="T1333" i="1009"/>
  <c r="S1333" i="1009"/>
  <c r="Q1333" i="1009"/>
  <c r="G1333" i="1009"/>
  <c r="AA1332" i="1009"/>
  <c r="H1332" i="1009" s="1"/>
  <c r="R1332" i="1009"/>
  <c r="G1332" i="1009"/>
  <c r="F1332" i="1009"/>
  <c r="AD1331" i="1009"/>
  <c r="AC1331" i="1009"/>
  <c r="AC1330" i="1009" s="1"/>
  <c r="AB1331" i="1009"/>
  <c r="AA1331" i="1009"/>
  <c r="AA1330" i="1009" s="1"/>
  <c r="Z1331" i="1009"/>
  <c r="W1331" i="1009"/>
  <c r="W1330" i="1009" s="1"/>
  <c r="V1331" i="1009"/>
  <c r="U1331" i="1009"/>
  <c r="G1331" i="1009" s="1"/>
  <c r="T1331" i="1009"/>
  <c r="S1331" i="1009"/>
  <c r="R1331" i="1009"/>
  <c r="Q1331" i="1009"/>
  <c r="Q1330" i="1009" s="1"/>
  <c r="AB1330" i="1009"/>
  <c r="Z1330" i="1009"/>
  <c r="Z1314" i="1009" s="1"/>
  <c r="V1330" i="1009"/>
  <c r="AA1329" i="1009"/>
  <c r="H1329" i="1009" s="1"/>
  <c r="R1329" i="1009"/>
  <c r="G1329" i="1009"/>
  <c r="F1329" i="1009"/>
  <c r="AD1328" i="1009"/>
  <c r="AC1328" i="1009"/>
  <c r="AB1328" i="1009"/>
  <c r="AA1328" i="1009"/>
  <c r="H1328" i="1009" s="1"/>
  <c r="Z1328" i="1009"/>
  <c r="W1328" i="1009"/>
  <c r="V1328" i="1009"/>
  <c r="U1328" i="1009"/>
  <c r="T1328" i="1009"/>
  <c r="G1328" i="1009" s="1"/>
  <c r="S1328" i="1009"/>
  <c r="R1328" i="1009"/>
  <c r="Q1328" i="1009"/>
  <c r="F1328" i="1009" s="1"/>
  <c r="AA1327" i="1009"/>
  <c r="H1327" i="1009" s="1"/>
  <c r="R1327" i="1009"/>
  <c r="F1327" i="1009" s="1"/>
  <c r="G1327" i="1009"/>
  <c r="AD1326" i="1009"/>
  <c r="AC1326" i="1009"/>
  <c r="AB1326" i="1009"/>
  <c r="AA1326" i="1009"/>
  <c r="Z1326" i="1009"/>
  <c r="W1326" i="1009"/>
  <c r="V1326" i="1009"/>
  <c r="U1326" i="1009"/>
  <c r="T1326" i="1009"/>
  <c r="S1326" i="1009"/>
  <c r="Q1326" i="1009"/>
  <c r="AA1325" i="1009"/>
  <c r="H1325" i="1009" s="1"/>
  <c r="R1325" i="1009"/>
  <c r="F1325" i="1009" s="1"/>
  <c r="G1325" i="1009"/>
  <c r="AD1324" i="1009"/>
  <c r="AC1324" i="1009"/>
  <c r="AB1324" i="1009"/>
  <c r="AA1324" i="1009"/>
  <c r="H1324" i="1009" s="1"/>
  <c r="Z1324" i="1009"/>
  <c r="W1324" i="1009"/>
  <c r="V1324" i="1009"/>
  <c r="U1324" i="1009"/>
  <c r="G1324" i="1009" s="1"/>
  <c r="T1324" i="1009"/>
  <c r="S1324" i="1009"/>
  <c r="Q1324" i="1009"/>
  <c r="AA1323" i="1009"/>
  <c r="H1323" i="1009" s="1"/>
  <c r="R1323" i="1009"/>
  <c r="R1322" i="1009" s="1"/>
  <c r="G1323" i="1009"/>
  <c r="F1323" i="1009"/>
  <c r="AD1322" i="1009"/>
  <c r="AC1322" i="1009"/>
  <c r="AB1322" i="1009"/>
  <c r="AA1322" i="1009"/>
  <c r="H1322" i="1009" s="1"/>
  <c r="Z1322" i="1009"/>
  <c r="W1322" i="1009"/>
  <c r="V1322" i="1009"/>
  <c r="U1322" i="1009"/>
  <c r="G1322" i="1009" s="1"/>
  <c r="T1322" i="1009"/>
  <c r="S1322" i="1009"/>
  <c r="Q1322" i="1009"/>
  <c r="AA1321" i="1009"/>
  <c r="H1321" i="1009" s="1"/>
  <c r="R1321" i="1009"/>
  <c r="R1320" i="1009" s="1"/>
  <c r="G1321" i="1009"/>
  <c r="F1321" i="1009"/>
  <c r="AD1320" i="1009"/>
  <c r="AC1320" i="1009"/>
  <c r="AB1320" i="1009"/>
  <c r="AA1320" i="1009"/>
  <c r="H1320" i="1009" s="1"/>
  <c r="Z1320" i="1009"/>
  <c r="W1320" i="1009"/>
  <c r="V1320" i="1009"/>
  <c r="U1320" i="1009"/>
  <c r="G1320" i="1009" s="1"/>
  <c r="T1320" i="1009"/>
  <c r="S1320" i="1009"/>
  <c r="Q1320" i="1009"/>
  <c r="AA1319" i="1009"/>
  <c r="H1319" i="1009" s="1"/>
  <c r="R1319" i="1009"/>
  <c r="R1318" i="1009" s="1"/>
  <c r="G1319" i="1009"/>
  <c r="F1319" i="1009"/>
  <c r="AD1318" i="1009"/>
  <c r="AC1318" i="1009"/>
  <c r="AB1318" i="1009"/>
  <c r="AA1318" i="1009"/>
  <c r="H1318" i="1009" s="1"/>
  <c r="Z1318" i="1009"/>
  <c r="W1318" i="1009"/>
  <c r="V1318" i="1009"/>
  <c r="U1318" i="1009"/>
  <c r="G1318" i="1009" s="1"/>
  <c r="T1318" i="1009"/>
  <c r="S1318" i="1009"/>
  <c r="Q1318" i="1009"/>
  <c r="AA1317" i="1009"/>
  <c r="H1317" i="1009" s="1"/>
  <c r="R1317" i="1009"/>
  <c r="R1316" i="1009" s="1"/>
  <c r="G1317" i="1009"/>
  <c r="F1317" i="1009"/>
  <c r="AD1316" i="1009"/>
  <c r="AC1316" i="1009"/>
  <c r="AB1316" i="1009"/>
  <c r="AA1316" i="1009"/>
  <c r="H1316" i="1009" s="1"/>
  <c r="Z1316" i="1009"/>
  <c r="W1316" i="1009"/>
  <c r="W1315" i="1009" s="1"/>
  <c r="V1316" i="1009"/>
  <c r="U1316" i="1009"/>
  <c r="G1316" i="1009" s="1"/>
  <c r="T1316" i="1009"/>
  <c r="S1316" i="1009"/>
  <c r="S1315" i="1009" s="1"/>
  <c r="Q1316" i="1009"/>
  <c r="Q1315" i="1009" s="1"/>
  <c r="AD1315" i="1009"/>
  <c r="AC1315" i="1009"/>
  <c r="AB1315" i="1009"/>
  <c r="Z1315" i="1009"/>
  <c r="V1315" i="1009"/>
  <c r="T1314" i="1009"/>
  <c r="AA1312" i="1009"/>
  <c r="H1312" i="1009" s="1"/>
  <c r="W1312" i="1009"/>
  <c r="G1312" i="1009" s="1"/>
  <c r="R1312" i="1009"/>
  <c r="R1311" i="1009" s="1"/>
  <c r="R1310" i="1009" s="1"/>
  <c r="R1309" i="1009" s="1"/>
  <c r="F1312" i="1009"/>
  <c r="AD1311" i="1009"/>
  <c r="AC1311" i="1009"/>
  <c r="AC1310" i="1009" s="1"/>
  <c r="AC1309" i="1009" s="1"/>
  <c r="AB1311" i="1009"/>
  <c r="AA1311" i="1009"/>
  <c r="AA1310" i="1009" s="1"/>
  <c r="AA1309" i="1009" s="1"/>
  <c r="Z1311" i="1009"/>
  <c r="W1311" i="1009"/>
  <c r="W1310" i="1009" s="1"/>
  <c r="W1309" i="1009" s="1"/>
  <c r="V1311" i="1009"/>
  <c r="U1311" i="1009"/>
  <c r="G1311" i="1009" s="1"/>
  <c r="T1311" i="1009"/>
  <c r="S1311" i="1009"/>
  <c r="S1310" i="1009" s="1"/>
  <c r="S1309" i="1009" s="1"/>
  <c r="Q1311" i="1009"/>
  <c r="Q1310" i="1009" s="1"/>
  <c r="F1310" i="1009" s="1"/>
  <c r="AD1310" i="1009"/>
  <c r="AB1310" i="1009"/>
  <c r="AB1309" i="1009" s="1"/>
  <c r="Z1310" i="1009"/>
  <c r="V1310" i="1009"/>
  <c r="V1309" i="1009" s="1"/>
  <c r="AD1309" i="1009"/>
  <c r="Z1309" i="1009"/>
  <c r="T1309" i="1009"/>
  <c r="AA1308" i="1009"/>
  <c r="H1308" i="1009" s="1"/>
  <c r="R1308" i="1009"/>
  <c r="F1308" i="1009" s="1"/>
  <c r="G1308" i="1009"/>
  <c r="AD1307" i="1009"/>
  <c r="AC1307" i="1009"/>
  <c r="AB1307" i="1009"/>
  <c r="H1307" i="1009" s="1"/>
  <c r="AA1307" i="1009"/>
  <c r="Z1307" i="1009"/>
  <c r="W1307" i="1009"/>
  <c r="V1307" i="1009"/>
  <c r="U1307" i="1009"/>
  <c r="T1307" i="1009"/>
  <c r="G1307" i="1009" s="1"/>
  <c r="S1307" i="1009"/>
  <c r="R1307" i="1009"/>
  <c r="Q1307" i="1009"/>
  <c r="F1307" i="1009"/>
  <c r="AA1306" i="1009"/>
  <c r="R1306" i="1009"/>
  <c r="F1306" i="1009" s="1"/>
  <c r="H1306" i="1009"/>
  <c r="G1306" i="1009"/>
  <c r="AD1305" i="1009"/>
  <c r="AD1304" i="1009" s="1"/>
  <c r="AD1303" i="1009" s="1"/>
  <c r="AC1305" i="1009"/>
  <c r="AB1305" i="1009"/>
  <c r="AA1305" i="1009"/>
  <c r="Z1305" i="1009"/>
  <c r="Z1304" i="1009" s="1"/>
  <c r="W1305" i="1009"/>
  <c r="V1305" i="1009"/>
  <c r="V1304" i="1009" s="1"/>
  <c r="V1303" i="1009" s="1"/>
  <c r="U1305" i="1009"/>
  <c r="U1304" i="1009" s="1"/>
  <c r="U1303" i="1009" s="1"/>
  <c r="G1303" i="1009" s="1"/>
  <c r="T1305" i="1009"/>
  <c r="S1305" i="1009"/>
  <c r="R1305" i="1009"/>
  <c r="R1304" i="1009" s="1"/>
  <c r="Q1305" i="1009"/>
  <c r="F1305" i="1009" s="1"/>
  <c r="AC1304" i="1009"/>
  <c r="AA1304" i="1009"/>
  <c r="AA1303" i="1009" s="1"/>
  <c r="W1304" i="1009"/>
  <c r="W1303" i="1009" s="1"/>
  <c r="S1304" i="1009"/>
  <c r="Q1304" i="1009"/>
  <c r="AC1303" i="1009"/>
  <c r="T1303" i="1009"/>
  <c r="S1303" i="1009"/>
  <c r="Q1303" i="1009"/>
  <c r="AA1302" i="1009"/>
  <c r="AA1301" i="1009" s="1"/>
  <c r="W1302" i="1009"/>
  <c r="R1302" i="1009"/>
  <c r="F1302" i="1009" s="1"/>
  <c r="G1302" i="1009"/>
  <c r="AD1301" i="1009"/>
  <c r="AD1300" i="1009" s="1"/>
  <c r="AC1301" i="1009"/>
  <c r="AC1300" i="1009" s="1"/>
  <c r="AB1301" i="1009"/>
  <c r="AB1300" i="1009" s="1"/>
  <c r="Z1301" i="1009"/>
  <c r="Z1300" i="1009" s="1"/>
  <c r="W1301" i="1009"/>
  <c r="V1301" i="1009"/>
  <c r="V1300" i="1009" s="1"/>
  <c r="U1301" i="1009"/>
  <c r="T1301" i="1009"/>
  <c r="G1301" i="1009" s="1"/>
  <c r="S1301" i="1009"/>
  <c r="R1301" i="1009"/>
  <c r="R1300" i="1009" s="1"/>
  <c r="Q1301" i="1009"/>
  <c r="F1301" i="1009"/>
  <c r="W1300" i="1009"/>
  <c r="U1300" i="1009"/>
  <c r="S1300" i="1009"/>
  <c r="Q1300" i="1009"/>
  <c r="AD1299" i="1009"/>
  <c r="AC1299" i="1009"/>
  <c r="W1299" i="1009"/>
  <c r="G1299" i="1009" s="1"/>
  <c r="S1299" i="1009"/>
  <c r="R1299" i="1009"/>
  <c r="R1298" i="1009" s="1"/>
  <c r="R1297" i="1009" s="1"/>
  <c r="Q1299" i="1009"/>
  <c r="AA1299" i="1009" s="1"/>
  <c r="F1299" i="1009"/>
  <c r="AD1298" i="1009"/>
  <c r="AC1298" i="1009"/>
  <c r="AC1297" i="1009" s="1"/>
  <c r="AB1298" i="1009"/>
  <c r="Z1298" i="1009"/>
  <c r="W1298" i="1009"/>
  <c r="W1297" i="1009" s="1"/>
  <c r="V1298" i="1009"/>
  <c r="V1297" i="1009" s="1"/>
  <c r="V1296" i="1009" s="1"/>
  <c r="U1298" i="1009"/>
  <c r="U1297" i="1009" s="1"/>
  <c r="T1298" i="1009"/>
  <c r="G1298" i="1009" s="1"/>
  <c r="S1298" i="1009"/>
  <c r="Q1298" i="1009"/>
  <c r="F1298" i="1009" s="1"/>
  <c r="AD1297" i="1009"/>
  <c r="AB1297" i="1009"/>
  <c r="AB1296" i="1009" s="1"/>
  <c r="Z1297" i="1009"/>
  <c r="S1297" i="1009"/>
  <c r="S1296" i="1009" s="1"/>
  <c r="AD1296" i="1009"/>
  <c r="AD1295" i="1009" s="1"/>
  <c r="T1296" i="1009"/>
  <c r="T1295" i="1009"/>
  <c r="N1293" i="1009"/>
  <c r="AA1291" i="1009"/>
  <c r="H1291" i="1009" s="1"/>
  <c r="R1291" i="1009"/>
  <c r="G1291" i="1009"/>
  <c r="AD1290" i="1009"/>
  <c r="AD1289" i="1009" s="1"/>
  <c r="AD1288" i="1009" s="1"/>
  <c r="AC1290" i="1009"/>
  <c r="AB1290" i="1009"/>
  <c r="AA1290" i="1009"/>
  <c r="AA1289" i="1009" s="1"/>
  <c r="Z1290" i="1009"/>
  <c r="Z1289" i="1009" s="1"/>
  <c r="W1290" i="1009"/>
  <c r="V1290" i="1009"/>
  <c r="U1290" i="1009"/>
  <c r="U1289" i="1009" s="1"/>
  <c r="T1290" i="1009"/>
  <c r="S1290" i="1009"/>
  <c r="Q1290" i="1009"/>
  <c r="Q1289" i="1009" s="1"/>
  <c r="AC1289" i="1009"/>
  <c r="AC1288" i="1009" s="1"/>
  <c r="AB1289" i="1009"/>
  <c r="W1289" i="1009"/>
  <c r="W1288" i="1009" s="1"/>
  <c r="V1289" i="1009"/>
  <c r="S1289" i="1009"/>
  <c r="S1288" i="1009" s="1"/>
  <c r="AB1288" i="1009"/>
  <c r="AA1288" i="1009"/>
  <c r="V1288" i="1009"/>
  <c r="U1288" i="1009"/>
  <c r="T1288" i="1009"/>
  <c r="Q1288" i="1009"/>
  <c r="AA1287" i="1009"/>
  <c r="H1287" i="1009" s="1"/>
  <c r="R1287" i="1009"/>
  <c r="F1287" i="1009" s="1"/>
  <c r="G1287" i="1009"/>
  <c r="AD1286" i="1009"/>
  <c r="AC1286" i="1009"/>
  <c r="AB1286" i="1009"/>
  <c r="AB1285" i="1009" s="1"/>
  <c r="AA1286" i="1009"/>
  <c r="Z1286" i="1009"/>
  <c r="W1286" i="1009"/>
  <c r="V1286" i="1009"/>
  <c r="V1285" i="1009" s="1"/>
  <c r="U1286" i="1009"/>
  <c r="U1285" i="1009" s="1"/>
  <c r="T1286" i="1009"/>
  <c r="S1286" i="1009"/>
  <c r="R1286" i="1009"/>
  <c r="R1285" i="1009" s="1"/>
  <c r="Q1286" i="1009"/>
  <c r="AD1285" i="1009"/>
  <c r="AC1285" i="1009"/>
  <c r="Z1285" i="1009"/>
  <c r="W1285" i="1009"/>
  <c r="S1285" i="1009"/>
  <c r="AA1284" i="1009"/>
  <c r="H1284" i="1009" s="1"/>
  <c r="R1284" i="1009"/>
  <c r="R1283" i="1009" s="1"/>
  <c r="G1284" i="1009"/>
  <c r="AD1283" i="1009"/>
  <c r="AD1282" i="1009" s="1"/>
  <c r="AC1283" i="1009"/>
  <c r="AB1283" i="1009"/>
  <c r="AA1283" i="1009"/>
  <c r="Z1283" i="1009"/>
  <c r="Z1282" i="1009" s="1"/>
  <c r="W1283" i="1009"/>
  <c r="W1282" i="1009" s="1"/>
  <c r="V1283" i="1009"/>
  <c r="U1283" i="1009"/>
  <c r="T1283" i="1009"/>
  <c r="S1283" i="1009"/>
  <c r="S1282" i="1009" s="1"/>
  <c r="Q1283" i="1009"/>
  <c r="AB1282" i="1009"/>
  <c r="AA1282" i="1009"/>
  <c r="V1282" i="1009"/>
  <c r="U1282" i="1009"/>
  <c r="Q1282" i="1009"/>
  <c r="AA1281" i="1009"/>
  <c r="G1281" i="1009"/>
  <c r="F1281" i="1009"/>
  <c r="AD1280" i="1009"/>
  <c r="AC1280" i="1009"/>
  <c r="AB1280" i="1009"/>
  <c r="Z1280" i="1009"/>
  <c r="W1280" i="1009"/>
  <c r="V1280" i="1009"/>
  <c r="U1280" i="1009"/>
  <c r="T1280" i="1009"/>
  <c r="G1280" i="1009" s="1"/>
  <c r="S1280" i="1009"/>
  <c r="R1280" i="1009"/>
  <c r="Q1280" i="1009"/>
  <c r="F1280" i="1009" s="1"/>
  <c r="AA1279" i="1009"/>
  <c r="H1279" i="1009" s="1"/>
  <c r="R1279" i="1009"/>
  <c r="G1279" i="1009"/>
  <c r="AD1278" i="1009"/>
  <c r="AD1277" i="1009" s="1"/>
  <c r="AC1278" i="1009"/>
  <c r="AC1277" i="1009" s="1"/>
  <c r="AB1278" i="1009"/>
  <c r="Z1278" i="1009"/>
  <c r="Z1277" i="1009" s="1"/>
  <c r="W1278" i="1009"/>
  <c r="W1277" i="1009" s="1"/>
  <c r="V1278" i="1009"/>
  <c r="U1278" i="1009"/>
  <c r="U1277" i="1009" s="1"/>
  <c r="T1278" i="1009"/>
  <c r="S1278" i="1009"/>
  <c r="S1277" i="1009" s="1"/>
  <c r="Q1278" i="1009"/>
  <c r="Q1277" i="1009" s="1"/>
  <c r="AB1277" i="1009"/>
  <c r="V1277" i="1009"/>
  <c r="AA1276" i="1009"/>
  <c r="H1276" i="1009" s="1"/>
  <c r="G1276" i="1009"/>
  <c r="F1276" i="1009"/>
  <c r="AD1275" i="1009"/>
  <c r="AC1275" i="1009"/>
  <c r="AB1275" i="1009"/>
  <c r="AB1274" i="1009" s="1"/>
  <c r="AA1275" i="1009"/>
  <c r="Z1275" i="1009"/>
  <c r="W1275" i="1009"/>
  <c r="V1275" i="1009"/>
  <c r="V1274" i="1009" s="1"/>
  <c r="U1275" i="1009"/>
  <c r="U1274" i="1009" s="1"/>
  <c r="T1275" i="1009"/>
  <c r="G1275" i="1009" s="1"/>
  <c r="S1275" i="1009"/>
  <c r="R1275" i="1009"/>
  <c r="R1274" i="1009" s="1"/>
  <c r="Q1275" i="1009"/>
  <c r="AD1274" i="1009"/>
  <c r="AC1274" i="1009"/>
  <c r="Z1274" i="1009"/>
  <c r="W1274" i="1009"/>
  <c r="T1274" i="1009"/>
  <c r="G1274" i="1009" s="1"/>
  <c r="S1274" i="1009"/>
  <c r="AA1273" i="1009"/>
  <c r="H1273" i="1009" s="1"/>
  <c r="R1273" i="1009"/>
  <c r="G1273" i="1009"/>
  <c r="AD1272" i="1009"/>
  <c r="AC1272" i="1009"/>
  <c r="AB1272" i="1009"/>
  <c r="AA1272" i="1009"/>
  <c r="Z1272" i="1009"/>
  <c r="H1272" i="1009" s="1"/>
  <c r="W1272" i="1009"/>
  <c r="V1272" i="1009"/>
  <c r="U1272" i="1009"/>
  <c r="T1272" i="1009"/>
  <c r="G1272" i="1009" s="1"/>
  <c r="S1272" i="1009"/>
  <c r="Q1272" i="1009"/>
  <c r="AA1271" i="1009"/>
  <c r="H1271" i="1009" s="1"/>
  <c r="R1271" i="1009"/>
  <c r="G1271" i="1009"/>
  <c r="AD1270" i="1009"/>
  <c r="AC1270" i="1009"/>
  <c r="AC1269" i="1009" s="1"/>
  <c r="AB1270" i="1009"/>
  <c r="Z1270" i="1009"/>
  <c r="W1270" i="1009"/>
  <c r="W1269" i="1009" s="1"/>
  <c r="V1270" i="1009"/>
  <c r="U1270" i="1009"/>
  <c r="U1269" i="1009" s="1"/>
  <c r="T1270" i="1009"/>
  <c r="S1270" i="1009"/>
  <c r="S1269" i="1009" s="1"/>
  <c r="Q1270" i="1009"/>
  <c r="AB1269" i="1009"/>
  <c r="V1269" i="1009"/>
  <c r="Q1269" i="1009"/>
  <c r="AA1268" i="1009"/>
  <c r="H1268" i="1009" s="1"/>
  <c r="G1268" i="1009"/>
  <c r="F1268" i="1009"/>
  <c r="AD1267" i="1009"/>
  <c r="AC1267" i="1009"/>
  <c r="AB1267" i="1009"/>
  <c r="AA1267" i="1009"/>
  <c r="H1267" i="1009" s="1"/>
  <c r="Z1267" i="1009"/>
  <c r="W1267" i="1009"/>
  <c r="V1267" i="1009"/>
  <c r="U1267" i="1009"/>
  <c r="T1267" i="1009"/>
  <c r="S1267" i="1009"/>
  <c r="R1267" i="1009"/>
  <c r="Q1267" i="1009"/>
  <c r="F1267" i="1009" s="1"/>
  <c r="AA1266" i="1009"/>
  <c r="H1266" i="1009" s="1"/>
  <c r="R1266" i="1009"/>
  <c r="R1265" i="1009" s="1"/>
  <c r="G1266" i="1009"/>
  <c r="AD1265" i="1009"/>
  <c r="AC1265" i="1009"/>
  <c r="AB1265" i="1009"/>
  <c r="AA1265" i="1009"/>
  <c r="H1265" i="1009" s="1"/>
  <c r="Z1265" i="1009"/>
  <c r="W1265" i="1009"/>
  <c r="V1265" i="1009"/>
  <c r="U1265" i="1009"/>
  <c r="T1265" i="1009"/>
  <c r="S1265" i="1009"/>
  <c r="Q1265" i="1009"/>
  <c r="AA1264" i="1009"/>
  <c r="G1264" i="1009"/>
  <c r="F1264" i="1009"/>
  <c r="AD1263" i="1009"/>
  <c r="AC1263" i="1009"/>
  <c r="AB1263" i="1009"/>
  <c r="Z1263" i="1009"/>
  <c r="W1263" i="1009"/>
  <c r="V1263" i="1009"/>
  <c r="U1263" i="1009"/>
  <c r="T1263" i="1009"/>
  <c r="S1263" i="1009"/>
  <c r="R1263" i="1009"/>
  <c r="Q1263" i="1009"/>
  <c r="F1263" i="1009" s="1"/>
  <c r="AA1262" i="1009"/>
  <c r="R1262" i="1009"/>
  <c r="H1262" i="1009"/>
  <c r="G1262" i="1009"/>
  <c r="AD1261" i="1009"/>
  <c r="AD1260" i="1009" s="1"/>
  <c r="AC1261" i="1009"/>
  <c r="AB1261" i="1009"/>
  <c r="AB1260" i="1009" s="1"/>
  <c r="AA1261" i="1009"/>
  <c r="Z1261" i="1009"/>
  <c r="W1261" i="1009"/>
  <c r="V1261" i="1009"/>
  <c r="U1261" i="1009"/>
  <c r="U1260" i="1009" s="1"/>
  <c r="T1261" i="1009"/>
  <c r="G1261" i="1009" s="1"/>
  <c r="S1261" i="1009"/>
  <c r="S1260" i="1009" s="1"/>
  <c r="Q1261" i="1009"/>
  <c r="H1261" i="1009"/>
  <c r="AC1260" i="1009"/>
  <c r="W1260" i="1009"/>
  <c r="V1260" i="1009"/>
  <c r="V1259" i="1009" s="1"/>
  <c r="U1259" i="1009"/>
  <c r="T1259" i="1009"/>
  <c r="AA1258" i="1009"/>
  <c r="H1258" i="1009" s="1"/>
  <c r="R1258" i="1009"/>
  <c r="R1257" i="1009" s="1"/>
  <c r="G1258" i="1009"/>
  <c r="AD1257" i="1009"/>
  <c r="AC1257" i="1009"/>
  <c r="AB1257" i="1009"/>
  <c r="AA1257" i="1009"/>
  <c r="H1257" i="1009" s="1"/>
  <c r="Z1257" i="1009"/>
  <c r="W1257" i="1009"/>
  <c r="V1257" i="1009"/>
  <c r="U1257" i="1009"/>
  <c r="U1251" i="1009" s="1"/>
  <c r="T1257" i="1009"/>
  <c r="S1257" i="1009"/>
  <c r="Q1257" i="1009"/>
  <c r="AA1256" i="1009"/>
  <c r="H1256" i="1009" s="1"/>
  <c r="R1256" i="1009"/>
  <c r="R1255" i="1009" s="1"/>
  <c r="G1256" i="1009"/>
  <c r="AD1255" i="1009"/>
  <c r="AD1251" i="1009" s="1"/>
  <c r="AC1255" i="1009"/>
  <c r="AB1255" i="1009"/>
  <c r="Z1255" i="1009"/>
  <c r="W1255" i="1009"/>
  <c r="V1255" i="1009"/>
  <c r="U1255" i="1009"/>
  <c r="T1255" i="1009"/>
  <c r="S1255" i="1009"/>
  <c r="Q1255" i="1009"/>
  <c r="F1255" i="1009" s="1"/>
  <c r="AA1254" i="1009"/>
  <c r="R1254" i="1009"/>
  <c r="G1254" i="1009"/>
  <c r="F1254" i="1009"/>
  <c r="AA1253" i="1009"/>
  <c r="H1253" i="1009" s="1"/>
  <c r="R1253" i="1009"/>
  <c r="G1253" i="1009"/>
  <c r="F1253" i="1009"/>
  <c r="AD1252" i="1009"/>
  <c r="AC1252" i="1009"/>
  <c r="AC1251" i="1009" s="1"/>
  <c r="AB1252" i="1009"/>
  <c r="Z1252" i="1009"/>
  <c r="W1252" i="1009"/>
  <c r="V1252" i="1009"/>
  <c r="V1251" i="1009" s="1"/>
  <c r="U1252" i="1009"/>
  <c r="T1252" i="1009"/>
  <c r="S1252" i="1009"/>
  <c r="R1252" i="1009"/>
  <c r="F1252" i="1009" s="1"/>
  <c r="Q1252" i="1009"/>
  <c r="Z1251" i="1009"/>
  <c r="S1251" i="1009"/>
  <c r="AD1250" i="1009"/>
  <c r="AD1249" i="1009" s="1"/>
  <c r="AC1250" i="1009"/>
  <c r="AC1249" i="1009" s="1"/>
  <c r="AA1250" i="1009"/>
  <c r="AA1249" i="1009" s="1"/>
  <c r="R1250" i="1009"/>
  <c r="G1250" i="1009"/>
  <c r="F1250" i="1009"/>
  <c r="AB1249" i="1009"/>
  <c r="Z1249" i="1009"/>
  <c r="W1249" i="1009"/>
  <c r="V1249" i="1009"/>
  <c r="U1249" i="1009"/>
  <c r="T1249" i="1009"/>
  <c r="S1249" i="1009"/>
  <c r="R1249" i="1009"/>
  <c r="Q1249" i="1009"/>
  <c r="F1249" i="1009" s="1"/>
  <c r="AA1248" i="1009"/>
  <c r="H1248" i="1009" s="1"/>
  <c r="R1248" i="1009"/>
  <c r="F1248" i="1009" s="1"/>
  <c r="G1248" i="1009"/>
  <c r="AD1247" i="1009"/>
  <c r="AC1247" i="1009"/>
  <c r="AB1247" i="1009"/>
  <c r="Z1247" i="1009"/>
  <c r="W1247" i="1009"/>
  <c r="V1247" i="1009"/>
  <c r="U1247" i="1009"/>
  <c r="T1247" i="1009"/>
  <c r="S1247" i="1009"/>
  <c r="R1247" i="1009"/>
  <c r="Q1247" i="1009"/>
  <c r="Q1246" i="1009" s="1"/>
  <c r="Z1246" i="1009"/>
  <c r="W1246" i="1009"/>
  <c r="S1246" i="1009"/>
  <c r="AA1245" i="1009"/>
  <c r="R1245" i="1009"/>
  <c r="H1245" i="1009"/>
  <c r="G1245" i="1009"/>
  <c r="AD1244" i="1009"/>
  <c r="AC1244" i="1009"/>
  <c r="AB1244" i="1009"/>
  <c r="AA1244" i="1009"/>
  <c r="Z1244" i="1009"/>
  <c r="W1244" i="1009"/>
  <c r="V1244" i="1009"/>
  <c r="U1244" i="1009"/>
  <c r="G1244" i="1009" s="1"/>
  <c r="T1244" i="1009"/>
  <c r="S1244" i="1009"/>
  <c r="Q1244" i="1009"/>
  <c r="H1244" i="1009"/>
  <c r="AA1243" i="1009"/>
  <c r="R1243" i="1009"/>
  <c r="H1243" i="1009"/>
  <c r="G1243" i="1009"/>
  <c r="AD1242" i="1009"/>
  <c r="AC1242" i="1009"/>
  <c r="AB1242" i="1009"/>
  <c r="AA1242" i="1009"/>
  <c r="Z1242" i="1009"/>
  <c r="W1242" i="1009"/>
  <c r="V1242" i="1009"/>
  <c r="U1242" i="1009"/>
  <c r="T1242" i="1009"/>
  <c r="S1242" i="1009"/>
  <c r="Q1242" i="1009"/>
  <c r="AA1241" i="1009"/>
  <c r="H1241" i="1009" s="1"/>
  <c r="G1241" i="1009"/>
  <c r="F1241" i="1009"/>
  <c r="AD1240" i="1009"/>
  <c r="AC1240" i="1009"/>
  <c r="AB1240" i="1009"/>
  <c r="AA1240" i="1009"/>
  <c r="Z1240" i="1009"/>
  <c r="W1240" i="1009"/>
  <c r="V1240" i="1009"/>
  <c r="V1236" i="1009" s="1"/>
  <c r="U1240" i="1009"/>
  <c r="G1240" i="1009" s="1"/>
  <c r="T1240" i="1009"/>
  <c r="S1240" i="1009"/>
  <c r="R1240" i="1009"/>
  <c r="Q1240" i="1009"/>
  <c r="F1240" i="1009" s="1"/>
  <c r="AA1239" i="1009"/>
  <c r="H1239" i="1009" s="1"/>
  <c r="R1239" i="1009"/>
  <c r="F1239" i="1009" s="1"/>
  <c r="G1239" i="1009"/>
  <c r="AA1238" i="1009"/>
  <c r="H1238" i="1009" s="1"/>
  <c r="R1238" i="1009"/>
  <c r="G1238" i="1009"/>
  <c r="AD1237" i="1009"/>
  <c r="AD1236" i="1009" s="1"/>
  <c r="AC1237" i="1009"/>
  <c r="AB1237" i="1009"/>
  <c r="Z1237" i="1009"/>
  <c r="Z1236" i="1009" s="1"/>
  <c r="W1237" i="1009"/>
  <c r="V1237" i="1009"/>
  <c r="U1237" i="1009"/>
  <c r="T1237" i="1009"/>
  <c r="S1237" i="1009"/>
  <c r="Q1237" i="1009"/>
  <c r="G1237" i="1009"/>
  <c r="AB1236" i="1009"/>
  <c r="Q1236" i="1009"/>
  <c r="T1235" i="1009"/>
  <c r="AA1234" i="1009"/>
  <c r="H1234" i="1009" s="1"/>
  <c r="G1234" i="1009"/>
  <c r="F1234" i="1009"/>
  <c r="AD1233" i="1009"/>
  <c r="AC1233" i="1009"/>
  <c r="AB1233" i="1009"/>
  <c r="Z1233" i="1009"/>
  <c r="W1233" i="1009"/>
  <c r="V1233" i="1009"/>
  <c r="U1233" i="1009"/>
  <c r="T1233" i="1009"/>
  <c r="G1233" i="1009" s="1"/>
  <c r="S1233" i="1009"/>
  <c r="F1233" i="1009" s="1"/>
  <c r="R1233" i="1009"/>
  <c r="Q1233" i="1009"/>
  <c r="AA1232" i="1009"/>
  <c r="H1232" i="1009"/>
  <c r="G1232" i="1009"/>
  <c r="F1232" i="1009"/>
  <c r="AA1231" i="1009"/>
  <c r="H1231" i="1009" s="1"/>
  <c r="R1231" i="1009"/>
  <c r="R1230" i="1009" s="1"/>
  <c r="G1231" i="1009"/>
  <c r="AD1230" i="1009"/>
  <c r="AD1229" i="1009" s="1"/>
  <c r="AC1230" i="1009"/>
  <c r="AB1230" i="1009"/>
  <c r="AA1230" i="1009"/>
  <c r="Z1230" i="1009"/>
  <c r="Z1229" i="1009" s="1"/>
  <c r="W1230" i="1009"/>
  <c r="V1230" i="1009"/>
  <c r="U1230" i="1009"/>
  <c r="T1230" i="1009"/>
  <c r="G1230" i="1009" s="1"/>
  <c r="S1230" i="1009"/>
  <c r="S1229" i="1009" s="1"/>
  <c r="Q1230" i="1009"/>
  <c r="H1230" i="1009"/>
  <c r="AC1229" i="1009"/>
  <c r="AB1229" i="1009"/>
  <c r="W1229" i="1009"/>
  <c r="V1229" i="1009"/>
  <c r="U1229" i="1009"/>
  <c r="G1229" i="1009" s="1"/>
  <c r="Q1229" i="1009"/>
  <c r="AA1228" i="1009"/>
  <c r="H1228" i="1009" s="1"/>
  <c r="G1228" i="1009"/>
  <c r="F1228" i="1009"/>
  <c r="AD1227" i="1009"/>
  <c r="AC1227" i="1009"/>
  <c r="AB1227" i="1009"/>
  <c r="AA1227" i="1009"/>
  <c r="H1227" i="1009" s="1"/>
  <c r="Z1227" i="1009"/>
  <c r="W1227" i="1009"/>
  <c r="V1227" i="1009"/>
  <c r="U1227" i="1009"/>
  <c r="T1227" i="1009"/>
  <c r="G1227" i="1009" s="1"/>
  <c r="S1227" i="1009"/>
  <c r="R1227" i="1009"/>
  <c r="Q1227" i="1009"/>
  <c r="AA1226" i="1009"/>
  <c r="H1226" i="1009" s="1"/>
  <c r="G1226" i="1009"/>
  <c r="F1226" i="1009"/>
  <c r="AD1225" i="1009"/>
  <c r="AC1225" i="1009"/>
  <c r="AB1225" i="1009"/>
  <c r="Z1225" i="1009"/>
  <c r="W1225" i="1009"/>
  <c r="V1225" i="1009"/>
  <c r="U1225" i="1009"/>
  <c r="T1225" i="1009"/>
  <c r="G1225" i="1009" s="1"/>
  <c r="S1225" i="1009"/>
  <c r="F1225" i="1009" s="1"/>
  <c r="R1225" i="1009"/>
  <c r="Q1225" i="1009"/>
  <c r="AA1224" i="1009"/>
  <c r="R1224" i="1009"/>
  <c r="H1224" i="1009"/>
  <c r="G1224" i="1009"/>
  <c r="AD1223" i="1009"/>
  <c r="AC1223" i="1009"/>
  <c r="AB1223" i="1009"/>
  <c r="AB1220" i="1009" s="1"/>
  <c r="AB1219" i="1009" s="1"/>
  <c r="AA1223" i="1009"/>
  <c r="Z1223" i="1009"/>
  <c r="W1223" i="1009"/>
  <c r="V1223" i="1009"/>
  <c r="U1223" i="1009"/>
  <c r="T1223" i="1009"/>
  <c r="S1223" i="1009"/>
  <c r="Q1223" i="1009"/>
  <c r="AA1222" i="1009"/>
  <c r="R1222" i="1009"/>
  <c r="H1222" i="1009"/>
  <c r="G1222" i="1009"/>
  <c r="AD1221" i="1009"/>
  <c r="AD1220" i="1009" s="1"/>
  <c r="AD1219" i="1009" s="1"/>
  <c r="AC1221" i="1009"/>
  <c r="AB1221" i="1009"/>
  <c r="AA1221" i="1009"/>
  <c r="AA1220" i="1009" s="1"/>
  <c r="Z1221" i="1009"/>
  <c r="Z1220" i="1009" s="1"/>
  <c r="W1221" i="1009"/>
  <c r="V1221" i="1009"/>
  <c r="U1221" i="1009"/>
  <c r="U1220" i="1009" s="1"/>
  <c r="T1221" i="1009"/>
  <c r="S1221" i="1009"/>
  <c r="S1220" i="1009" s="1"/>
  <c r="S1219" i="1009" s="1"/>
  <c r="Q1221" i="1009"/>
  <c r="AC1220" i="1009"/>
  <c r="AC1219" i="1009" s="1"/>
  <c r="W1220" i="1009"/>
  <c r="W1219" i="1009" s="1"/>
  <c r="V1220" i="1009"/>
  <c r="V1219" i="1009" s="1"/>
  <c r="T1219" i="1009"/>
  <c r="T1218" i="1009"/>
  <c r="AA1217" i="1009"/>
  <c r="H1217" i="1009" s="1"/>
  <c r="R1217" i="1009"/>
  <c r="R1216" i="1009" s="1"/>
  <c r="R1215" i="1009" s="1"/>
  <c r="G1217" i="1009"/>
  <c r="F1217" i="1009"/>
  <c r="AD1216" i="1009"/>
  <c r="AC1216" i="1009"/>
  <c r="AB1216" i="1009"/>
  <c r="AA1216" i="1009"/>
  <c r="AA1215" i="1009" s="1"/>
  <c r="Z1216" i="1009"/>
  <c r="W1216" i="1009"/>
  <c r="V1216" i="1009"/>
  <c r="U1216" i="1009"/>
  <c r="U1215" i="1009" s="1"/>
  <c r="T1216" i="1009"/>
  <c r="S1216" i="1009"/>
  <c r="Q1216" i="1009"/>
  <c r="H1216" i="1009"/>
  <c r="AD1215" i="1009"/>
  <c r="AC1215" i="1009"/>
  <c r="AB1215" i="1009"/>
  <c r="Z1215" i="1009"/>
  <c r="H1215" i="1009" s="1"/>
  <c r="W1215" i="1009"/>
  <c r="V1215" i="1009"/>
  <c r="T1215" i="1009"/>
  <c r="G1215" i="1009" s="1"/>
  <c r="S1215" i="1009"/>
  <c r="AA1214" i="1009"/>
  <c r="R1214" i="1009"/>
  <c r="H1214" i="1009"/>
  <c r="G1214" i="1009"/>
  <c r="AD1213" i="1009"/>
  <c r="AC1213" i="1009"/>
  <c r="AB1213" i="1009"/>
  <c r="AA1213" i="1009"/>
  <c r="Z1213" i="1009"/>
  <c r="H1213" i="1009" s="1"/>
  <c r="W1213" i="1009"/>
  <c r="V1213" i="1009"/>
  <c r="U1213" i="1009"/>
  <c r="T1213" i="1009"/>
  <c r="S1213" i="1009"/>
  <c r="Q1213" i="1009"/>
  <c r="G1213" i="1009"/>
  <c r="AA1212" i="1009"/>
  <c r="H1212" i="1009" s="1"/>
  <c r="R1212" i="1009"/>
  <c r="G1212" i="1009"/>
  <c r="AD1211" i="1009"/>
  <c r="AC1211" i="1009"/>
  <c r="AB1211" i="1009"/>
  <c r="AA1211" i="1009"/>
  <c r="AA1210" i="1009" s="1"/>
  <c r="AA1209" i="1009" s="1"/>
  <c r="Z1211" i="1009"/>
  <c r="W1211" i="1009"/>
  <c r="V1211" i="1009"/>
  <c r="U1211" i="1009"/>
  <c r="U1210" i="1009" s="1"/>
  <c r="T1211" i="1009"/>
  <c r="S1211" i="1009"/>
  <c r="Q1211" i="1009"/>
  <c r="H1211" i="1009"/>
  <c r="AB1210" i="1009"/>
  <c r="AB1209" i="1009" s="1"/>
  <c r="W1210" i="1009"/>
  <c r="W1209" i="1009" s="1"/>
  <c r="V1210" i="1009"/>
  <c r="V1209" i="1009" s="1"/>
  <c r="Q1210" i="1009"/>
  <c r="H1208" i="1009"/>
  <c r="G1208" i="1009"/>
  <c r="F1208" i="1009"/>
  <c r="AD1207" i="1009"/>
  <c r="AC1207" i="1009"/>
  <c r="AB1207" i="1009"/>
  <c r="AA1207" i="1009"/>
  <c r="H1207" i="1009" s="1"/>
  <c r="Z1207" i="1009"/>
  <c r="W1207" i="1009"/>
  <c r="V1207" i="1009"/>
  <c r="U1207" i="1009"/>
  <c r="T1207" i="1009"/>
  <c r="S1207" i="1009"/>
  <c r="R1207" i="1009"/>
  <c r="Q1207" i="1009"/>
  <c r="G1207" i="1009"/>
  <c r="F1207" i="1009"/>
  <c r="AA1206" i="1009"/>
  <c r="H1206" i="1009" s="1"/>
  <c r="R1206" i="1009"/>
  <c r="G1206" i="1009"/>
  <c r="F1206" i="1009"/>
  <c r="AD1205" i="1009"/>
  <c r="AC1205" i="1009"/>
  <c r="AC1204" i="1009" s="1"/>
  <c r="AB1205" i="1009"/>
  <c r="AB1204" i="1009" s="1"/>
  <c r="AA1205" i="1009"/>
  <c r="Z1205" i="1009"/>
  <c r="W1205" i="1009"/>
  <c r="W1204" i="1009" s="1"/>
  <c r="V1205" i="1009"/>
  <c r="U1205" i="1009"/>
  <c r="T1205" i="1009"/>
  <c r="S1205" i="1009"/>
  <c r="S1204" i="1009" s="1"/>
  <c r="R1205" i="1009"/>
  <c r="R1204" i="1009" s="1"/>
  <c r="Q1205" i="1009"/>
  <c r="AD1204" i="1009"/>
  <c r="AA1204" i="1009"/>
  <c r="Z1204" i="1009"/>
  <c r="V1204" i="1009"/>
  <c r="U1204" i="1009"/>
  <c r="Q1204" i="1009"/>
  <c r="AD1203" i="1009"/>
  <c r="AC1203" i="1009"/>
  <c r="AC1202" i="1009" s="1"/>
  <c r="S1203" i="1009"/>
  <c r="R1203" i="1009"/>
  <c r="R1202" i="1009" s="1"/>
  <c r="R1201" i="1009" s="1"/>
  <c r="R1200" i="1009" s="1"/>
  <c r="Q1203" i="1009"/>
  <c r="AA1203" i="1009" s="1"/>
  <c r="H1203" i="1009" s="1"/>
  <c r="G1203" i="1009"/>
  <c r="AD1202" i="1009"/>
  <c r="AD1201" i="1009" s="1"/>
  <c r="AD1200" i="1009" s="1"/>
  <c r="AB1202" i="1009"/>
  <c r="Z1202" i="1009"/>
  <c r="W1202" i="1009"/>
  <c r="V1202" i="1009"/>
  <c r="U1202" i="1009"/>
  <c r="U1201" i="1009" s="1"/>
  <c r="T1202" i="1009"/>
  <c r="S1202" i="1009"/>
  <c r="S1201" i="1009" s="1"/>
  <c r="Q1202" i="1009"/>
  <c r="AC1201" i="1009"/>
  <c r="AC1200" i="1009" s="1"/>
  <c r="AB1201" i="1009"/>
  <c r="W1201" i="1009"/>
  <c r="W1200" i="1009" s="1"/>
  <c r="W1199" i="1009" s="1"/>
  <c r="V1201" i="1009"/>
  <c r="G1201" i="1009"/>
  <c r="V1200" i="1009"/>
  <c r="V1199" i="1009" s="1"/>
  <c r="U1200" i="1009"/>
  <c r="T1200" i="1009"/>
  <c r="N1197" i="1009"/>
  <c r="H1195" i="1009"/>
  <c r="G1195" i="1009"/>
  <c r="F1195" i="1009"/>
  <c r="H1194" i="1009"/>
  <c r="G1194" i="1009"/>
  <c r="F1194" i="1009"/>
  <c r="H1193" i="1009"/>
  <c r="G1193" i="1009"/>
  <c r="F1193" i="1009"/>
  <c r="H1192" i="1009"/>
  <c r="G1192" i="1009"/>
  <c r="F1192" i="1009"/>
  <c r="AD1191" i="1009"/>
  <c r="AC1191" i="1009"/>
  <c r="AC1190" i="1009" s="1"/>
  <c r="AB1191" i="1009"/>
  <c r="AA1191" i="1009"/>
  <c r="H1191" i="1009" s="1"/>
  <c r="Z1191" i="1009"/>
  <c r="W1191" i="1009"/>
  <c r="W1190" i="1009" s="1"/>
  <c r="W1189" i="1009" s="1"/>
  <c r="V1191" i="1009"/>
  <c r="G1191" i="1009" s="1"/>
  <c r="U1191" i="1009"/>
  <c r="T1191" i="1009"/>
  <c r="S1191" i="1009"/>
  <c r="S1190" i="1009" s="1"/>
  <c r="S1189" i="1009" s="1"/>
  <c r="R1191" i="1009"/>
  <c r="R1190" i="1009" s="1"/>
  <c r="Q1191" i="1009"/>
  <c r="F1191" i="1009"/>
  <c r="AD1190" i="1009"/>
  <c r="AB1190" i="1009"/>
  <c r="AA1190" i="1009"/>
  <c r="Z1190" i="1009"/>
  <c r="V1190" i="1009"/>
  <c r="U1190" i="1009"/>
  <c r="G1190" i="1009" s="1"/>
  <c r="T1190" i="1009"/>
  <c r="Q1190" i="1009"/>
  <c r="N1190" i="1009"/>
  <c r="AD1189" i="1009"/>
  <c r="AB1189" i="1009"/>
  <c r="AA1189" i="1009"/>
  <c r="Z1189" i="1009"/>
  <c r="V1189" i="1009"/>
  <c r="U1189" i="1009"/>
  <c r="T1189" i="1009"/>
  <c r="Q1189" i="1009"/>
  <c r="AA1188" i="1009"/>
  <c r="H1188" i="1009" s="1"/>
  <c r="R1188" i="1009"/>
  <c r="F1188" i="1009" s="1"/>
  <c r="G1188" i="1009"/>
  <c r="AD1187" i="1009"/>
  <c r="AC1187" i="1009"/>
  <c r="AB1187" i="1009"/>
  <c r="AB1186" i="1009" s="1"/>
  <c r="AA1187" i="1009"/>
  <c r="Z1187" i="1009"/>
  <c r="W1187" i="1009"/>
  <c r="V1187" i="1009"/>
  <c r="V1186" i="1009" s="1"/>
  <c r="V1185" i="1009" s="1"/>
  <c r="V1184" i="1009" s="1"/>
  <c r="U1187" i="1009"/>
  <c r="T1187" i="1009"/>
  <c r="G1187" i="1009" s="1"/>
  <c r="S1187" i="1009"/>
  <c r="R1187" i="1009"/>
  <c r="R1186" i="1009" s="1"/>
  <c r="R1185" i="1009" s="1"/>
  <c r="R1184" i="1009" s="1"/>
  <c r="Q1187" i="1009"/>
  <c r="AD1186" i="1009"/>
  <c r="AD1185" i="1009" s="1"/>
  <c r="AD1184" i="1009" s="1"/>
  <c r="AC1186" i="1009"/>
  <c r="AA1186" i="1009"/>
  <c r="AA1185" i="1009" s="1"/>
  <c r="Z1186" i="1009"/>
  <c r="W1186" i="1009"/>
  <c r="U1186" i="1009"/>
  <c r="U1185" i="1009" s="1"/>
  <c r="T1186" i="1009"/>
  <c r="G1186" i="1009" s="1"/>
  <c r="S1186" i="1009"/>
  <c r="Q1186" i="1009"/>
  <c r="F1186" i="1009" s="1"/>
  <c r="AC1185" i="1009"/>
  <c r="AC1184" i="1009" s="1"/>
  <c r="Z1185" i="1009"/>
  <c r="Z1184" i="1009" s="1"/>
  <c r="W1185" i="1009"/>
  <c r="S1185" i="1009"/>
  <c r="W1184" i="1009"/>
  <c r="Y1184" i="1009" s="1"/>
  <c r="S1184" i="1009"/>
  <c r="AA1183" i="1009"/>
  <c r="R1183" i="1009"/>
  <c r="R1182" i="1009" s="1"/>
  <c r="H1183" i="1009"/>
  <c r="G1183" i="1009"/>
  <c r="AD1182" i="1009"/>
  <c r="AD1181" i="1009" s="1"/>
  <c r="AC1182" i="1009"/>
  <c r="H1182" i="1009" s="1"/>
  <c r="AB1182" i="1009"/>
  <c r="AA1182" i="1009"/>
  <c r="Z1182" i="1009"/>
  <c r="Z1181" i="1009" s="1"/>
  <c r="W1182" i="1009"/>
  <c r="V1182" i="1009"/>
  <c r="U1182" i="1009"/>
  <c r="T1182" i="1009"/>
  <c r="T1181" i="1009" s="1"/>
  <c r="S1182" i="1009"/>
  <c r="Q1182" i="1009"/>
  <c r="G1182" i="1009"/>
  <c r="AC1181" i="1009"/>
  <c r="AB1181" i="1009"/>
  <c r="AA1181" i="1009"/>
  <c r="W1181" i="1009"/>
  <c r="V1181" i="1009"/>
  <c r="U1181" i="1009"/>
  <c r="S1181" i="1009"/>
  <c r="Q1181" i="1009"/>
  <c r="AA1180" i="1009"/>
  <c r="R1180" i="1009"/>
  <c r="H1180" i="1009"/>
  <c r="G1180" i="1009"/>
  <c r="F1180" i="1009"/>
  <c r="AD1179" i="1009"/>
  <c r="AC1179" i="1009"/>
  <c r="AB1179" i="1009"/>
  <c r="AA1179" i="1009"/>
  <c r="H1179" i="1009" s="1"/>
  <c r="Z1179" i="1009"/>
  <c r="W1179" i="1009"/>
  <c r="V1179" i="1009"/>
  <c r="G1179" i="1009" s="1"/>
  <c r="U1179" i="1009"/>
  <c r="T1179" i="1009"/>
  <c r="S1179" i="1009"/>
  <c r="R1179" i="1009"/>
  <c r="Q1179" i="1009"/>
  <c r="F1179" i="1009"/>
  <c r="AA1178" i="1009"/>
  <c r="R1178" i="1009"/>
  <c r="H1178" i="1009"/>
  <c r="G1178" i="1009"/>
  <c r="F1178" i="1009"/>
  <c r="AD1177" i="1009"/>
  <c r="AC1177" i="1009"/>
  <c r="AC1176" i="1009" s="1"/>
  <c r="AC1175" i="1009" s="1"/>
  <c r="AB1177" i="1009"/>
  <c r="AB1176" i="1009" s="1"/>
  <c r="AB1175" i="1009" s="1"/>
  <c r="AA1177" i="1009"/>
  <c r="Z1177" i="1009"/>
  <c r="W1177" i="1009"/>
  <c r="W1176" i="1009" s="1"/>
  <c r="W1175" i="1009" s="1"/>
  <c r="V1177" i="1009"/>
  <c r="U1177" i="1009"/>
  <c r="U1176" i="1009" s="1"/>
  <c r="U1175" i="1009" s="1"/>
  <c r="T1177" i="1009"/>
  <c r="S1177" i="1009"/>
  <c r="S1176" i="1009" s="1"/>
  <c r="S1175" i="1009" s="1"/>
  <c r="R1177" i="1009"/>
  <c r="R1176" i="1009" s="1"/>
  <c r="Q1177" i="1009"/>
  <c r="F1177" i="1009" s="1"/>
  <c r="AD1176" i="1009"/>
  <c r="AA1176" i="1009"/>
  <c r="AA1175" i="1009" s="1"/>
  <c r="Z1176" i="1009"/>
  <c r="T1176" i="1009"/>
  <c r="Q1176" i="1009"/>
  <c r="AC1174" i="1009"/>
  <c r="AC1173" i="1009" s="1"/>
  <c r="AC1172" i="1009" s="1"/>
  <c r="AC1171" i="1009" s="1"/>
  <c r="AA1174" i="1009"/>
  <c r="H1174" i="1009" s="1"/>
  <c r="R1174" i="1009"/>
  <c r="F1174" i="1009" s="1"/>
  <c r="G1174" i="1009"/>
  <c r="AD1173" i="1009"/>
  <c r="AB1173" i="1009"/>
  <c r="AB1172" i="1009" s="1"/>
  <c r="AB1171" i="1009" s="1"/>
  <c r="AA1173" i="1009"/>
  <c r="AA1172" i="1009" s="1"/>
  <c r="Z1173" i="1009"/>
  <c r="Z1172" i="1009" s="1"/>
  <c r="Z1171" i="1009" s="1"/>
  <c r="W1173" i="1009"/>
  <c r="V1173" i="1009"/>
  <c r="V1172" i="1009" s="1"/>
  <c r="V1171" i="1009" s="1"/>
  <c r="U1173" i="1009"/>
  <c r="U1172" i="1009" s="1"/>
  <c r="U1171" i="1009" s="1"/>
  <c r="T1173" i="1009"/>
  <c r="G1173" i="1009" s="1"/>
  <c r="S1173" i="1009"/>
  <c r="R1173" i="1009"/>
  <c r="R1172" i="1009" s="1"/>
  <c r="R1171" i="1009" s="1"/>
  <c r="Q1173" i="1009"/>
  <c r="AD1172" i="1009"/>
  <c r="AD1171" i="1009" s="1"/>
  <c r="W1172" i="1009"/>
  <c r="W1171" i="1009" s="1"/>
  <c r="T1172" i="1009"/>
  <c r="T1171" i="1009" s="1"/>
  <c r="S1172" i="1009"/>
  <c r="S1171" i="1009" s="1"/>
  <c r="N1168" i="1009"/>
  <c r="H1166" i="1009"/>
  <c r="G1166" i="1009"/>
  <c r="F1166" i="1009"/>
  <c r="H1165" i="1009"/>
  <c r="G1165" i="1009"/>
  <c r="F1165" i="1009"/>
  <c r="AD1164" i="1009"/>
  <c r="AC1164" i="1009"/>
  <c r="AB1164" i="1009"/>
  <c r="AA1164" i="1009"/>
  <c r="H1164" i="1009" s="1"/>
  <c r="Z1164" i="1009"/>
  <c r="W1164" i="1009"/>
  <c r="V1164" i="1009"/>
  <c r="U1164" i="1009"/>
  <c r="U1163" i="1009" s="1"/>
  <c r="U1162" i="1009" s="1"/>
  <c r="T1164" i="1009"/>
  <c r="G1164" i="1009" s="1"/>
  <c r="S1164" i="1009"/>
  <c r="R1164" i="1009"/>
  <c r="Q1164" i="1009"/>
  <c r="F1164" i="1009" s="1"/>
  <c r="AD1163" i="1009"/>
  <c r="AC1163" i="1009"/>
  <c r="AB1163" i="1009"/>
  <c r="Z1163" i="1009"/>
  <c r="W1163" i="1009"/>
  <c r="V1163" i="1009"/>
  <c r="T1163" i="1009"/>
  <c r="G1163" i="1009" s="1"/>
  <c r="S1163" i="1009"/>
  <c r="R1163" i="1009"/>
  <c r="N1163" i="1009"/>
  <c r="AD1162" i="1009"/>
  <c r="AC1162" i="1009"/>
  <c r="AB1162" i="1009"/>
  <c r="Z1162" i="1009"/>
  <c r="W1162" i="1009"/>
  <c r="V1162" i="1009"/>
  <c r="T1162" i="1009"/>
  <c r="G1162" i="1009" s="1"/>
  <c r="S1162" i="1009"/>
  <c r="R1162" i="1009"/>
  <c r="AA1161" i="1009"/>
  <c r="H1161" i="1009" s="1"/>
  <c r="R1161" i="1009"/>
  <c r="R1160" i="1009" s="1"/>
  <c r="G1161" i="1009"/>
  <c r="AD1160" i="1009"/>
  <c r="AD1159" i="1009" s="1"/>
  <c r="AC1160" i="1009"/>
  <c r="AB1160" i="1009"/>
  <c r="AB1159" i="1009" s="1"/>
  <c r="Z1160" i="1009"/>
  <c r="Z1159" i="1009" s="1"/>
  <c r="W1160" i="1009"/>
  <c r="V1160" i="1009"/>
  <c r="U1160" i="1009"/>
  <c r="U1159" i="1009" s="1"/>
  <c r="G1159" i="1009" s="1"/>
  <c r="T1160" i="1009"/>
  <c r="G1160" i="1009" s="1"/>
  <c r="S1160" i="1009"/>
  <c r="S1159" i="1009" s="1"/>
  <c r="Q1160" i="1009"/>
  <c r="AC1159" i="1009"/>
  <c r="W1159" i="1009"/>
  <c r="V1159" i="1009"/>
  <c r="Q1159" i="1009"/>
  <c r="AA1158" i="1009"/>
  <c r="H1158" i="1009" s="1"/>
  <c r="R1158" i="1009"/>
  <c r="F1158" i="1009" s="1"/>
  <c r="G1158" i="1009"/>
  <c r="AD1157" i="1009"/>
  <c r="AC1157" i="1009"/>
  <c r="AC1156" i="1009" s="1"/>
  <c r="AB1157" i="1009"/>
  <c r="AB1156" i="1009" s="1"/>
  <c r="AA1157" i="1009"/>
  <c r="H1157" i="1009" s="1"/>
  <c r="Z1157" i="1009"/>
  <c r="W1157" i="1009"/>
  <c r="V1157" i="1009"/>
  <c r="V1156" i="1009" s="1"/>
  <c r="U1157" i="1009"/>
  <c r="U1156" i="1009" s="1"/>
  <c r="T1157" i="1009"/>
  <c r="S1157" i="1009"/>
  <c r="S1156" i="1009" s="1"/>
  <c r="Q1157" i="1009"/>
  <c r="AD1156" i="1009"/>
  <c r="AA1156" i="1009"/>
  <c r="Z1156" i="1009"/>
  <c r="W1156" i="1009"/>
  <c r="T1156" i="1009"/>
  <c r="T1143" i="1009" s="1"/>
  <c r="T1103" i="1009" s="1"/>
  <c r="AA1155" i="1009"/>
  <c r="H1155" i="1009" s="1"/>
  <c r="R1155" i="1009"/>
  <c r="R1154" i="1009" s="1"/>
  <c r="R1153" i="1009" s="1"/>
  <c r="G1155" i="1009"/>
  <c r="F1155" i="1009"/>
  <c r="AD1154" i="1009"/>
  <c r="AC1154" i="1009"/>
  <c r="AC1153" i="1009" s="1"/>
  <c r="AB1154" i="1009"/>
  <c r="AA1154" i="1009"/>
  <c r="H1154" i="1009" s="1"/>
  <c r="Z1154" i="1009"/>
  <c r="W1154" i="1009"/>
  <c r="V1154" i="1009"/>
  <c r="U1154" i="1009"/>
  <c r="U1153" i="1009" s="1"/>
  <c r="T1154" i="1009"/>
  <c r="S1154" i="1009"/>
  <c r="Q1154" i="1009"/>
  <c r="Q1153" i="1009" s="1"/>
  <c r="AD1153" i="1009"/>
  <c r="AB1153" i="1009"/>
  <c r="Z1153" i="1009"/>
  <c r="W1153" i="1009"/>
  <c r="V1153" i="1009"/>
  <c r="S1153" i="1009"/>
  <c r="AA1152" i="1009"/>
  <c r="S1152" i="1009"/>
  <c r="H1152" i="1009"/>
  <c r="G1152" i="1009"/>
  <c r="F1152" i="1009"/>
  <c r="H1151" i="1009"/>
  <c r="G1151" i="1009"/>
  <c r="F1151" i="1009"/>
  <c r="AA1150" i="1009"/>
  <c r="S1150" i="1009"/>
  <c r="H1150" i="1009"/>
  <c r="G1150" i="1009"/>
  <c r="F1150" i="1009"/>
  <c r="H1149" i="1009"/>
  <c r="G1149" i="1009"/>
  <c r="F1149" i="1009"/>
  <c r="AA1148" i="1009"/>
  <c r="S1148" i="1009"/>
  <c r="H1148" i="1009"/>
  <c r="G1148" i="1009"/>
  <c r="F1148" i="1009"/>
  <c r="H1147" i="1009"/>
  <c r="G1147" i="1009"/>
  <c r="F1147" i="1009"/>
  <c r="AA1146" i="1009"/>
  <c r="S1146" i="1009"/>
  <c r="H1146" i="1009"/>
  <c r="G1146" i="1009"/>
  <c r="F1146" i="1009"/>
  <c r="AD1145" i="1009"/>
  <c r="AC1145" i="1009"/>
  <c r="AC1144" i="1009" s="1"/>
  <c r="AB1145" i="1009"/>
  <c r="AA1145" i="1009"/>
  <c r="H1145" i="1009" s="1"/>
  <c r="Z1145" i="1009"/>
  <c r="W1145" i="1009"/>
  <c r="W1144" i="1009" s="1"/>
  <c r="V1145" i="1009"/>
  <c r="U1145" i="1009"/>
  <c r="T1145" i="1009"/>
  <c r="S1145" i="1009"/>
  <c r="F1145" i="1009" s="1"/>
  <c r="R1145" i="1009"/>
  <c r="Q1145" i="1009"/>
  <c r="G1145" i="1009"/>
  <c r="AD1144" i="1009"/>
  <c r="AB1144" i="1009"/>
  <c r="AA1144" i="1009"/>
  <c r="H1144" i="1009" s="1"/>
  <c r="Z1144" i="1009"/>
  <c r="V1144" i="1009"/>
  <c r="U1144" i="1009"/>
  <c r="T1144" i="1009"/>
  <c r="G1144" i="1009" s="1"/>
  <c r="R1144" i="1009"/>
  <c r="Q1144" i="1009"/>
  <c r="H1142" i="1009"/>
  <c r="G1142" i="1009"/>
  <c r="F1142" i="1009"/>
  <c r="AA1141" i="1009"/>
  <c r="H1141" i="1009" s="1"/>
  <c r="R1141" i="1009"/>
  <c r="R1140" i="1009" s="1"/>
  <c r="G1141" i="1009"/>
  <c r="AD1140" i="1009"/>
  <c r="AC1140" i="1009"/>
  <c r="AB1140" i="1009"/>
  <c r="AA1140" i="1009"/>
  <c r="Z1140" i="1009"/>
  <c r="W1140" i="1009"/>
  <c r="V1140" i="1009"/>
  <c r="U1140" i="1009"/>
  <c r="T1140" i="1009"/>
  <c r="S1140" i="1009"/>
  <c r="Q1140" i="1009"/>
  <c r="H1140" i="1009"/>
  <c r="AA1139" i="1009"/>
  <c r="R1139" i="1009"/>
  <c r="F1139" i="1009" s="1"/>
  <c r="H1139" i="1009"/>
  <c r="G1139" i="1009"/>
  <c r="AA1138" i="1009"/>
  <c r="H1138" i="1009" s="1"/>
  <c r="R1138" i="1009"/>
  <c r="R1137" i="1009" s="1"/>
  <c r="R1136" i="1009" s="1"/>
  <c r="G1138" i="1009"/>
  <c r="AD1137" i="1009"/>
  <c r="AC1137" i="1009"/>
  <c r="AB1137" i="1009"/>
  <c r="AA1137" i="1009"/>
  <c r="Z1137" i="1009"/>
  <c r="W1137" i="1009"/>
  <c r="V1137" i="1009"/>
  <c r="U1137" i="1009"/>
  <c r="U1136" i="1009" s="1"/>
  <c r="T1137" i="1009"/>
  <c r="S1137" i="1009"/>
  <c r="Q1137" i="1009"/>
  <c r="Q1136" i="1009" s="1"/>
  <c r="AD1136" i="1009"/>
  <c r="AC1136" i="1009"/>
  <c r="AB1136" i="1009"/>
  <c r="Z1136" i="1009"/>
  <c r="W1136" i="1009"/>
  <c r="V1136" i="1009"/>
  <c r="S1136" i="1009"/>
  <c r="AA1135" i="1009"/>
  <c r="H1135" i="1009" s="1"/>
  <c r="R1135" i="1009"/>
  <c r="G1135" i="1009"/>
  <c r="F1135" i="1009"/>
  <c r="AD1134" i="1009"/>
  <c r="AC1134" i="1009"/>
  <c r="AB1134" i="1009"/>
  <c r="AA1134" i="1009"/>
  <c r="H1134" i="1009" s="1"/>
  <c r="Z1134" i="1009"/>
  <c r="W1134" i="1009"/>
  <c r="V1134" i="1009"/>
  <c r="U1134" i="1009"/>
  <c r="G1134" i="1009" s="1"/>
  <c r="T1134" i="1009"/>
  <c r="S1134" i="1009"/>
  <c r="R1134" i="1009"/>
  <c r="Q1134" i="1009"/>
  <c r="AA1133" i="1009"/>
  <c r="S1133" i="1009"/>
  <c r="H1133" i="1009"/>
  <c r="G1133" i="1009"/>
  <c r="F1133" i="1009"/>
  <c r="AD1132" i="1009"/>
  <c r="AC1132" i="1009"/>
  <c r="AC1131" i="1009" s="1"/>
  <c r="AB1132" i="1009"/>
  <c r="AA1132" i="1009"/>
  <c r="H1132" i="1009" s="1"/>
  <c r="Z1132" i="1009"/>
  <c r="W1132" i="1009"/>
  <c r="W1131" i="1009" s="1"/>
  <c r="V1132" i="1009"/>
  <c r="U1132" i="1009"/>
  <c r="T1132" i="1009"/>
  <c r="S1132" i="1009"/>
  <c r="F1132" i="1009" s="1"/>
  <c r="R1132" i="1009"/>
  <c r="R1131" i="1009" s="1"/>
  <c r="Q1132" i="1009"/>
  <c r="G1132" i="1009"/>
  <c r="AD1131" i="1009"/>
  <c r="AB1131" i="1009"/>
  <c r="H1131" i="1009" s="1"/>
  <c r="AA1131" i="1009"/>
  <c r="Z1131" i="1009"/>
  <c r="V1131" i="1009"/>
  <c r="U1131" i="1009"/>
  <c r="G1131" i="1009" s="1"/>
  <c r="Q1131" i="1009"/>
  <c r="AA1130" i="1009"/>
  <c r="H1130" i="1009" s="1"/>
  <c r="R1130" i="1009"/>
  <c r="R1129" i="1009" s="1"/>
  <c r="G1130" i="1009"/>
  <c r="AD1129" i="1009"/>
  <c r="AC1129" i="1009"/>
  <c r="AB1129" i="1009"/>
  <c r="AA1129" i="1009"/>
  <c r="H1129" i="1009" s="1"/>
  <c r="Z1129" i="1009"/>
  <c r="W1129" i="1009"/>
  <c r="V1129" i="1009"/>
  <c r="U1129" i="1009"/>
  <c r="T1129" i="1009"/>
  <c r="S1129" i="1009"/>
  <c r="Q1129" i="1009"/>
  <c r="AA1128" i="1009"/>
  <c r="H1128" i="1009" s="1"/>
  <c r="R1128" i="1009"/>
  <c r="R1127" i="1009" s="1"/>
  <c r="G1128" i="1009"/>
  <c r="F1128" i="1009"/>
  <c r="AD1127" i="1009"/>
  <c r="AC1127" i="1009"/>
  <c r="AB1127" i="1009"/>
  <c r="Z1127" i="1009"/>
  <c r="W1127" i="1009"/>
  <c r="W1121" i="1009" s="1"/>
  <c r="W1120" i="1009" s="1"/>
  <c r="V1127" i="1009"/>
  <c r="U1127" i="1009"/>
  <c r="T1127" i="1009"/>
  <c r="S1127" i="1009"/>
  <c r="Q1127" i="1009"/>
  <c r="AA1126" i="1009"/>
  <c r="H1126" i="1009" s="1"/>
  <c r="S1126" i="1009"/>
  <c r="F1126" i="1009" s="1"/>
  <c r="G1126" i="1009"/>
  <c r="H1125" i="1009"/>
  <c r="G1125" i="1009"/>
  <c r="F1125" i="1009"/>
  <c r="AA1124" i="1009"/>
  <c r="H1124" i="1009" s="1"/>
  <c r="R1124" i="1009"/>
  <c r="G1124" i="1009"/>
  <c r="AA1123" i="1009"/>
  <c r="H1123" i="1009" s="1"/>
  <c r="R1123" i="1009"/>
  <c r="G1123" i="1009"/>
  <c r="F1123" i="1009"/>
  <c r="AD1122" i="1009"/>
  <c r="AD1121" i="1009" s="1"/>
  <c r="AD1120" i="1009" s="1"/>
  <c r="AC1122" i="1009"/>
  <c r="AB1122" i="1009"/>
  <c r="Z1122" i="1009"/>
  <c r="W1122" i="1009"/>
  <c r="V1122" i="1009"/>
  <c r="V1121" i="1009" s="1"/>
  <c r="V1120" i="1009" s="1"/>
  <c r="U1122" i="1009"/>
  <c r="T1122" i="1009"/>
  <c r="S1122" i="1009"/>
  <c r="S1121" i="1009" s="1"/>
  <c r="Q1122" i="1009"/>
  <c r="AC1121" i="1009"/>
  <c r="AC1120" i="1009" s="1"/>
  <c r="U1121" i="1009"/>
  <c r="T1120" i="1009"/>
  <c r="AA1119" i="1009"/>
  <c r="S1119" i="1009"/>
  <c r="H1119" i="1009"/>
  <c r="G1119" i="1009"/>
  <c r="F1119" i="1009"/>
  <c r="H1118" i="1009"/>
  <c r="G1118" i="1009"/>
  <c r="F1118" i="1009"/>
  <c r="AA1117" i="1009"/>
  <c r="S1117" i="1009"/>
  <c r="H1117" i="1009"/>
  <c r="G1117" i="1009"/>
  <c r="F1117" i="1009"/>
  <c r="AA1116" i="1009"/>
  <c r="S1116" i="1009"/>
  <c r="F1116" i="1009" s="1"/>
  <c r="H1116" i="1009"/>
  <c r="G1116" i="1009"/>
  <c r="AD1115" i="1009"/>
  <c r="AD1114" i="1009" s="1"/>
  <c r="AC1115" i="1009"/>
  <c r="AC1114" i="1009" s="1"/>
  <c r="AB1115" i="1009"/>
  <c r="AA1115" i="1009"/>
  <c r="Z1115" i="1009"/>
  <c r="Z1114" i="1009" s="1"/>
  <c r="W1115" i="1009"/>
  <c r="V1115" i="1009"/>
  <c r="U1115" i="1009"/>
  <c r="T1115" i="1009"/>
  <c r="T1114" i="1009" s="1"/>
  <c r="G1114" i="1009" s="1"/>
  <c r="S1115" i="1009"/>
  <c r="F1115" i="1009" s="1"/>
  <c r="R1115" i="1009"/>
  <c r="Q1115" i="1009"/>
  <c r="G1115" i="1009"/>
  <c r="AB1114" i="1009"/>
  <c r="AA1114" i="1009"/>
  <c r="W1114" i="1009"/>
  <c r="V1114" i="1009"/>
  <c r="U1114" i="1009"/>
  <c r="R1114" i="1009"/>
  <c r="Q1114" i="1009"/>
  <c r="AA1113" i="1009"/>
  <c r="S1113" i="1009"/>
  <c r="H1113" i="1009"/>
  <c r="G1113" i="1009"/>
  <c r="F1113" i="1009"/>
  <c r="H1112" i="1009"/>
  <c r="G1112" i="1009"/>
  <c r="F1112" i="1009"/>
  <c r="AA1111" i="1009"/>
  <c r="S1111" i="1009"/>
  <c r="H1111" i="1009"/>
  <c r="G1111" i="1009"/>
  <c r="F1111" i="1009"/>
  <c r="H1110" i="1009"/>
  <c r="G1110" i="1009"/>
  <c r="F1110" i="1009"/>
  <c r="AA1109" i="1009"/>
  <c r="S1109" i="1009"/>
  <c r="H1109" i="1009"/>
  <c r="G1109" i="1009"/>
  <c r="F1109" i="1009"/>
  <c r="H1108" i="1009"/>
  <c r="G1108" i="1009"/>
  <c r="F1108" i="1009"/>
  <c r="AA1107" i="1009"/>
  <c r="S1107" i="1009"/>
  <c r="H1107" i="1009"/>
  <c r="G1107" i="1009"/>
  <c r="F1107" i="1009"/>
  <c r="AD1106" i="1009"/>
  <c r="AC1106" i="1009"/>
  <c r="AC1105" i="1009" s="1"/>
  <c r="AB1106" i="1009"/>
  <c r="AA1106" i="1009"/>
  <c r="H1106" i="1009" s="1"/>
  <c r="Z1106" i="1009"/>
  <c r="W1106" i="1009"/>
  <c r="W1105" i="1009" s="1"/>
  <c r="V1106" i="1009"/>
  <c r="U1106" i="1009"/>
  <c r="T1106" i="1009"/>
  <c r="S1106" i="1009"/>
  <c r="S1105" i="1009" s="1"/>
  <c r="R1106" i="1009"/>
  <c r="F1106" i="1009" s="1"/>
  <c r="Q1106" i="1009"/>
  <c r="G1106" i="1009"/>
  <c r="AD1105" i="1009"/>
  <c r="AB1105" i="1009"/>
  <c r="AB1104" i="1009" s="1"/>
  <c r="AA1105" i="1009"/>
  <c r="AA1104" i="1009" s="1"/>
  <c r="Z1105" i="1009"/>
  <c r="V1105" i="1009"/>
  <c r="U1105" i="1009"/>
  <c r="T1105" i="1009"/>
  <c r="Q1105" i="1009"/>
  <c r="Q1104" i="1009" s="1"/>
  <c r="AD1104" i="1009"/>
  <c r="Z1104" i="1009"/>
  <c r="U1104" i="1009"/>
  <c r="T1104" i="1009"/>
  <c r="AA1102" i="1009"/>
  <c r="H1102" i="1009" s="1"/>
  <c r="R1102" i="1009"/>
  <c r="R1101" i="1009" s="1"/>
  <c r="R1100" i="1009" s="1"/>
  <c r="G1102" i="1009"/>
  <c r="AD1101" i="1009"/>
  <c r="AD1100" i="1009" s="1"/>
  <c r="AC1101" i="1009"/>
  <c r="AB1101" i="1009"/>
  <c r="Z1101" i="1009"/>
  <c r="Z1100" i="1009" s="1"/>
  <c r="W1101" i="1009"/>
  <c r="V1101" i="1009"/>
  <c r="U1101" i="1009"/>
  <c r="U1100" i="1009" s="1"/>
  <c r="T1101" i="1009"/>
  <c r="G1101" i="1009" s="1"/>
  <c r="S1101" i="1009"/>
  <c r="Q1101" i="1009"/>
  <c r="AC1100" i="1009"/>
  <c r="AB1100" i="1009"/>
  <c r="W1100" i="1009"/>
  <c r="V1100" i="1009"/>
  <c r="S1100" i="1009"/>
  <c r="AA1099" i="1009"/>
  <c r="R1099" i="1009"/>
  <c r="F1099" i="1009" s="1"/>
  <c r="H1099" i="1009"/>
  <c r="G1099" i="1009"/>
  <c r="AD1098" i="1009"/>
  <c r="AC1098" i="1009"/>
  <c r="AB1098" i="1009"/>
  <c r="H1098" i="1009" s="1"/>
  <c r="AA1098" i="1009"/>
  <c r="Z1098" i="1009"/>
  <c r="W1098" i="1009"/>
  <c r="V1098" i="1009"/>
  <c r="U1098" i="1009"/>
  <c r="T1098" i="1009"/>
  <c r="S1098" i="1009"/>
  <c r="F1098" i="1009" s="1"/>
  <c r="R1098" i="1009"/>
  <c r="Q1098" i="1009"/>
  <c r="G1098" i="1009"/>
  <c r="AA1097" i="1009"/>
  <c r="H1097" i="1009" s="1"/>
  <c r="R1097" i="1009"/>
  <c r="F1097" i="1009" s="1"/>
  <c r="G1097" i="1009"/>
  <c r="AD1096" i="1009"/>
  <c r="AD1095" i="1009" s="1"/>
  <c r="AD1094" i="1009" s="1"/>
  <c r="AC1096" i="1009"/>
  <c r="AC1095" i="1009" s="1"/>
  <c r="AC1094" i="1009" s="1"/>
  <c r="AB1096" i="1009"/>
  <c r="AA1096" i="1009"/>
  <c r="Z1096" i="1009"/>
  <c r="Z1095" i="1009" s="1"/>
  <c r="W1096" i="1009"/>
  <c r="W1095" i="1009" s="1"/>
  <c r="W1094" i="1009" s="1"/>
  <c r="V1096" i="1009"/>
  <c r="U1096" i="1009"/>
  <c r="T1096" i="1009"/>
  <c r="S1096" i="1009"/>
  <c r="F1096" i="1009" s="1"/>
  <c r="R1096" i="1009"/>
  <c r="R1095" i="1009" s="1"/>
  <c r="R1094" i="1009" s="1"/>
  <c r="Q1096" i="1009"/>
  <c r="G1096" i="1009"/>
  <c r="AB1095" i="1009"/>
  <c r="AB1094" i="1009" s="1"/>
  <c r="AA1095" i="1009"/>
  <c r="V1095" i="1009"/>
  <c r="V1094" i="1009" s="1"/>
  <c r="U1095" i="1009"/>
  <c r="G1095" i="1009" s="1"/>
  <c r="Q1095" i="1009"/>
  <c r="AA1093" i="1009"/>
  <c r="AA1092" i="1009" s="1"/>
  <c r="H1092" i="1009" s="1"/>
  <c r="H1093" i="1009"/>
  <c r="G1093" i="1009"/>
  <c r="F1093" i="1009"/>
  <c r="AD1092" i="1009"/>
  <c r="AC1092" i="1009"/>
  <c r="AB1092" i="1009"/>
  <c r="Z1092" i="1009"/>
  <c r="W1092" i="1009"/>
  <c r="V1092" i="1009"/>
  <c r="U1092" i="1009"/>
  <c r="T1092" i="1009"/>
  <c r="S1092" i="1009"/>
  <c r="F1092" i="1009" s="1"/>
  <c r="R1092" i="1009"/>
  <c r="Q1092" i="1009"/>
  <c r="G1092" i="1009"/>
  <c r="AA1091" i="1009"/>
  <c r="H1091" i="1009"/>
  <c r="G1091" i="1009"/>
  <c r="F1091" i="1009"/>
  <c r="AD1090" i="1009"/>
  <c r="AC1090" i="1009"/>
  <c r="AB1090" i="1009"/>
  <c r="AA1090" i="1009"/>
  <c r="H1090" i="1009" s="1"/>
  <c r="Z1090" i="1009"/>
  <c r="W1090" i="1009"/>
  <c r="V1090" i="1009"/>
  <c r="U1090" i="1009"/>
  <c r="G1090" i="1009" s="1"/>
  <c r="T1090" i="1009"/>
  <c r="S1090" i="1009"/>
  <c r="R1090" i="1009"/>
  <c r="Q1090" i="1009"/>
  <c r="F1090" i="1009"/>
  <c r="AA1089" i="1009"/>
  <c r="H1089" i="1009" s="1"/>
  <c r="G1089" i="1009"/>
  <c r="F1089" i="1009"/>
  <c r="AD1088" i="1009"/>
  <c r="AC1088" i="1009"/>
  <c r="AB1088" i="1009"/>
  <c r="AA1088" i="1009"/>
  <c r="H1088" i="1009" s="1"/>
  <c r="Z1088" i="1009"/>
  <c r="W1088" i="1009"/>
  <c r="V1088" i="1009"/>
  <c r="U1088" i="1009"/>
  <c r="U1083" i="1009" s="1"/>
  <c r="U1082" i="1009" s="1"/>
  <c r="T1088" i="1009"/>
  <c r="G1088" i="1009" s="1"/>
  <c r="S1088" i="1009"/>
  <c r="R1088" i="1009"/>
  <c r="Q1088" i="1009"/>
  <c r="Q1083" i="1009" s="1"/>
  <c r="AA1087" i="1009"/>
  <c r="H1087" i="1009" s="1"/>
  <c r="G1087" i="1009"/>
  <c r="F1087" i="1009"/>
  <c r="AD1086" i="1009"/>
  <c r="AC1086" i="1009"/>
  <c r="AB1086" i="1009"/>
  <c r="Z1086" i="1009"/>
  <c r="W1086" i="1009"/>
  <c r="V1086" i="1009"/>
  <c r="U1086" i="1009"/>
  <c r="T1086" i="1009"/>
  <c r="G1086" i="1009" s="1"/>
  <c r="S1086" i="1009"/>
  <c r="R1086" i="1009"/>
  <c r="Q1086" i="1009"/>
  <c r="F1086" i="1009" s="1"/>
  <c r="AA1085" i="1009"/>
  <c r="AA1084" i="1009" s="1"/>
  <c r="H1085" i="1009"/>
  <c r="G1085" i="1009"/>
  <c r="F1085" i="1009"/>
  <c r="AD1084" i="1009"/>
  <c r="AD1083" i="1009" s="1"/>
  <c r="AD1082" i="1009" s="1"/>
  <c r="AC1084" i="1009"/>
  <c r="AC1083" i="1009" s="1"/>
  <c r="AC1082" i="1009" s="1"/>
  <c r="AB1084" i="1009"/>
  <c r="Z1084" i="1009"/>
  <c r="Z1083" i="1009" s="1"/>
  <c r="W1084" i="1009"/>
  <c r="W1083" i="1009" s="1"/>
  <c r="W1082" i="1009" s="1"/>
  <c r="V1084" i="1009"/>
  <c r="U1084" i="1009"/>
  <c r="T1084" i="1009"/>
  <c r="T1083" i="1009" s="1"/>
  <c r="S1084" i="1009"/>
  <c r="F1084" i="1009" s="1"/>
  <c r="R1084" i="1009"/>
  <c r="Q1084" i="1009"/>
  <c r="G1084" i="1009"/>
  <c r="AB1083" i="1009"/>
  <c r="AB1082" i="1009" s="1"/>
  <c r="V1083" i="1009"/>
  <c r="V1082" i="1009" s="1"/>
  <c r="R1083" i="1009"/>
  <c r="R1082" i="1009" s="1"/>
  <c r="AA1081" i="1009"/>
  <c r="H1081" i="1009" s="1"/>
  <c r="R1081" i="1009"/>
  <c r="R1080" i="1009" s="1"/>
  <c r="R1079" i="1009" s="1"/>
  <c r="G1081" i="1009"/>
  <c r="AD1080" i="1009"/>
  <c r="AC1080" i="1009"/>
  <c r="AB1080" i="1009"/>
  <c r="AB1079" i="1009" s="1"/>
  <c r="AA1080" i="1009"/>
  <c r="H1080" i="1009" s="1"/>
  <c r="Z1080" i="1009"/>
  <c r="W1080" i="1009"/>
  <c r="V1080" i="1009"/>
  <c r="V1079" i="1009" s="1"/>
  <c r="U1080" i="1009"/>
  <c r="U1079" i="1009" s="1"/>
  <c r="G1079" i="1009" s="1"/>
  <c r="T1080" i="1009"/>
  <c r="S1080" i="1009"/>
  <c r="Q1080" i="1009"/>
  <c r="Q1079" i="1009" s="1"/>
  <c r="AD1079" i="1009"/>
  <c r="AC1079" i="1009"/>
  <c r="Z1079" i="1009"/>
  <c r="W1079" i="1009"/>
  <c r="S1079" i="1009"/>
  <c r="AA1078" i="1009"/>
  <c r="H1078" i="1009" s="1"/>
  <c r="R1078" i="1009"/>
  <c r="F1078" i="1009" s="1"/>
  <c r="G1078" i="1009"/>
  <c r="AD1077" i="1009"/>
  <c r="AD1076" i="1009" s="1"/>
  <c r="AC1077" i="1009"/>
  <c r="AC1076" i="1009" s="1"/>
  <c r="AB1077" i="1009"/>
  <c r="H1077" i="1009" s="1"/>
  <c r="AA1077" i="1009"/>
  <c r="Z1077" i="1009"/>
  <c r="Z1076" i="1009" s="1"/>
  <c r="W1077" i="1009"/>
  <c r="W1076" i="1009" s="1"/>
  <c r="V1077" i="1009"/>
  <c r="G1077" i="1009" s="1"/>
  <c r="U1077" i="1009"/>
  <c r="T1077" i="1009"/>
  <c r="T1076" i="1009" s="1"/>
  <c r="S1077" i="1009"/>
  <c r="R1077" i="1009"/>
  <c r="Q1077" i="1009"/>
  <c r="AB1076" i="1009"/>
  <c r="AA1076" i="1009"/>
  <c r="V1076" i="1009"/>
  <c r="U1076" i="1009"/>
  <c r="R1076" i="1009"/>
  <c r="Q1076" i="1009"/>
  <c r="AD1075" i="1009"/>
  <c r="AD1074" i="1009" s="1"/>
  <c r="AD1073" i="1009" s="1"/>
  <c r="AA1075" i="1009"/>
  <c r="H1075" i="1009" s="1"/>
  <c r="R1075" i="1009"/>
  <c r="F1075" i="1009" s="1"/>
  <c r="G1075" i="1009"/>
  <c r="AC1074" i="1009"/>
  <c r="AC1073" i="1009" s="1"/>
  <c r="AB1074" i="1009"/>
  <c r="AA1074" i="1009"/>
  <c r="Z1074" i="1009"/>
  <c r="Z1073" i="1009" s="1"/>
  <c r="W1074" i="1009"/>
  <c r="W1073" i="1009" s="1"/>
  <c r="V1074" i="1009"/>
  <c r="U1074" i="1009"/>
  <c r="T1074" i="1009"/>
  <c r="S1074" i="1009"/>
  <c r="R1074" i="1009"/>
  <c r="R1073" i="1009" s="1"/>
  <c r="R1072" i="1009" s="1"/>
  <c r="R1071" i="1009" s="1"/>
  <c r="Q1074" i="1009"/>
  <c r="Q1073" i="1009" s="1"/>
  <c r="G1074" i="1009"/>
  <c r="AB1073" i="1009"/>
  <c r="AA1073" i="1009"/>
  <c r="V1073" i="1009"/>
  <c r="V1072" i="1009" s="1"/>
  <c r="V1071" i="1009" s="1"/>
  <c r="U1073" i="1009"/>
  <c r="G1073" i="1009" s="1"/>
  <c r="N1069" i="1009"/>
  <c r="H1067" i="1009"/>
  <c r="G1067" i="1009"/>
  <c r="F1067" i="1009"/>
  <c r="H1066" i="1009"/>
  <c r="G1066" i="1009"/>
  <c r="F1066" i="1009"/>
  <c r="AD1065" i="1009"/>
  <c r="AC1065" i="1009"/>
  <c r="AC1064" i="1009" s="1"/>
  <c r="AB1065" i="1009"/>
  <c r="AB1064" i="1009" s="1"/>
  <c r="AA1065" i="1009"/>
  <c r="H1065" i="1009" s="1"/>
  <c r="Z1065" i="1009"/>
  <c r="W1065" i="1009"/>
  <c r="W1064" i="1009" s="1"/>
  <c r="W1063" i="1009" s="1"/>
  <c r="V1065" i="1009"/>
  <c r="V1064" i="1009" s="1"/>
  <c r="V1063" i="1009" s="1"/>
  <c r="U1065" i="1009"/>
  <c r="G1065" i="1009" s="1"/>
  <c r="T1065" i="1009"/>
  <c r="S1065" i="1009"/>
  <c r="S1064" i="1009" s="1"/>
  <c r="S1063" i="1009" s="1"/>
  <c r="R1065" i="1009"/>
  <c r="R1064" i="1009" s="1"/>
  <c r="Q1065" i="1009"/>
  <c r="F1065" i="1009"/>
  <c r="AD1064" i="1009"/>
  <c r="AA1064" i="1009"/>
  <c r="Z1064" i="1009"/>
  <c r="U1064" i="1009"/>
  <c r="T1064" i="1009"/>
  <c r="Q1064" i="1009"/>
  <c r="N1064" i="1009"/>
  <c r="AD1063" i="1009"/>
  <c r="AA1063" i="1009"/>
  <c r="Z1063" i="1009"/>
  <c r="U1063" i="1009"/>
  <c r="T1063" i="1009"/>
  <c r="G1063" i="1009" s="1"/>
  <c r="Q1063" i="1009"/>
  <c r="AA1062" i="1009"/>
  <c r="H1062" i="1009" s="1"/>
  <c r="R1062" i="1009"/>
  <c r="R1057" i="1009" s="1"/>
  <c r="G1062" i="1009"/>
  <c r="AA1061" i="1009"/>
  <c r="H1061" i="1009" s="1"/>
  <c r="G1061" i="1009"/>
  <c r="F1061" i="1009"/>
  <c r="AA1060" i="1009"/>
  <c r="H1060" i="1009" s="1"/>
  <c r="G1060" i="1009"/>
  <c r="F1060" i="1009"/>
  <c r="AA1059" i="1009"/>
  <c r="H1059" i="1009" s="1"/>
  <c r="G1059" i="1009"/>
  <c r="F1059" i="1009"/>
  <c r="AA1058" i="1009"/>
  <c r="H1058" i="1009" s="1"/>
  <c r="G1058" i="1009"/>
  <c r="F1058" i="1009"/>
  <c r="AD1057" i="1009"/>
  <c r="AC1057" i="1009"/>
  <c r="AB1057" i="1009"/>
  <c r="Z1057" i="1009"/>
  <c r="W1057" i="1009"/>
  <c r="V1057" i="1009"/>
  <c r="V1050" i="1009" s="1"/>
  <c r="U1057" i="1009"/>
  <c r="T1057" i="1009"/>
  <c r="G1057" i="1009" s="1"/>
  <c r="S1057" i="1009"/>
  <c r="Q1057" i="1009"/>
  <c r="F1057" i="1009" s="1"/>
  <c r="AA1056" i="1009"/>
  <c r="H1056" i="1009" s="1"/>
  <c r="R1056" i="1009"/>
  <c r="R1055" i="1009" s="1"/>
  <c r="R1050" i="1009" s="1"/>
  <c r="G1056" i="1009"/>
  <c r="AD1055" i="1009"/>
  <c r="AC1055" i="1009"/>
  <c r="AB1055" i="1009"/>
  <c r="AA1055" i="1009"/>
  <c r="H1055" i="1009" s="1"/>
  <c r="Z1055" i="1009"/>
  <c r="W1055" i="1009"/>
  <c r="V1055" i="1009"/>
  <c r="U1055" i="1009"/>
  <c r="U1050" i="1009" s="1"/>
  <c r="T1055" i="1009"/>
  <c r="S1055" i="1009"/>
  <c r="Q1055" i="1009"/>
  <c r="AA1054" i="1009"/>
  <c r="H1054" i="1009" s="1"/>
  <c r="G1054" i="1009"/>
  <c r="F1054" i="1009"/>
  <c r="AD1053" i="1009"/>
  <c r="AC1053" i="1009"/>
  <c r="AB1053" i="1009"/>
  <c r="Z1053" i="1009"/>
  <c r="W1053" i="1009"/>
  <c r="V1053" i="1009"/>
  <c r="U1053" i="1009"/>
  <c r="T1053" i="1009"/>
  <c r="G1053" i="1009" s="1"/>
  <c r="S1053" i="1009"/>
  <c r="R1053" i="1009"/>
  <c r="Q1053" i="1009"/>
  <c r="F1053" i="1009" s="1"/>
  <c r="AA1052" i="1009"/>
  <c r="AA1051" i="1009" s="1"/>
  <c r="H1051" i="1009" s="1"/>
  <c r="H1052" i="1009"/>
  <c r="G1052" i="1009"/>
  <c r="F1052" i="1009"/>
  <c r="AD1051" i="1009"/>
  <c r="AC1051" i="1009"/>
  <c r="AB1051" i="1009"/>
  <c r="Z1051" i="1009"/>
  <c r="W1051" i="1009"/>
  <c r="W1050" i="1009" s="1"/>
  <c r="V1051" i="1009"/>
  <c r="U1051" i="1009"/>
  <c r="T1051" i="1009"/>
  <c r="S1051" i="1009"/>
  <c r="F1051" i="1009" s="1"/>
  <c r="R1051" i="1009"/>
  <c r="Q1051" i="1009"/>
  <c r="G1051" i="1009"/>
  <c r="AB1050" i="1009"/>
  <c r="Q1050" i="1009"/>
  <c r="AA1049" i="1009"/>
  <c r="H1049" i="1009" s="1"/>
  <c r="R1049" i="1009"/>
  <c r="R1048" i="1009" s="1"/>
  <c r="R1047" i="1009" s="1"/>
  <c r="G1049" i="1009"/>
  <c r="AD1048" i="1009"/>
  <c r="AC1048" i="1009"/>
  <c r="AC1047" i="1009" s="1"/>
  <c r="AB1048" i="1009"/>
  <c r="AB1047" i="1009" s="1"/>
  <c r="AA1048" i="1009"/>
  <c r="Z1048" i="1009"/>
  <c r="W1048" i="1009"/>
  <c r="W1047" i="1009" s="1"/>
  <c r="V1048" i="1009"/>
  <c r="V1047" i="1009" s="1"/>
  <c r="U1048" i="1009"/>
  <c r="U1047" i="1009" s="1"/>
  <c r="T1048" i="1009"/>
  <c r="S1048" i="1009"/>
  <c r="S1047" i="1009" s="1"/>
  <c r="Q1048" i="1009"/>
  <c r="Q1047" i="1009" s="1"/>
  <c r="AD1047" i="1009"/>
  <c r="Z1047" i="1009"/>
  <c r="AA1046" i="1009"/>
  <c r="H1046" i="1009"/>
  <c r="G1046" i="1009"/>
  <c r="F1046" i="1009"/>
  <c r="AA1045" i="1009"/>
  <c r="H1045" i="1009"/>
  <c r="G1045" i="1009"/>
  <c r="F1045" i="1009"/>
  <c r="AD1044" i="1009"/>
  <c r="AC1044" i="1009"/>
  <c r="AB1044" i="1009"/>
  <c r="AA1044" i="1009"/>
  <c r="H1044" i="1009" s="1"/>
  <c r="Z1044" i="1009"/>
  <c r="W1044" i="1009"/>
  <c r="V1044" i="1009"/>
  <c r="U1044" i="1009"/>
  <c r="G1044" i="1009" s="1"/>
  <c r="T1044" i="1009"/>
  <c r="S1044" i="1009"/>
  <c r="R1044" i="1009"/>
  <c r="Q1044" i="1009"/>
  <c r="F1044" i="1009"/>
  <c r="AA1043" i="1009"/>
  <c r="H1043" i="1009" s="1"/>
  <c r="G1043" i="1009"/>
  <c r="F1043" i="1009"/>
  <c r="AD1042" i="1009"/>
  <c r="AC1042" i="1009"/>
  <c r="AB1042" i="1009"/>
  <c r="AA1042" i="1009"/>
  <c r="H1042" i="1009" s="1"/>
  <c r="Z1042" i="1009"/>
  <c r="W1042" i="1009"/>
  <c r="V1042" i="1009"/>
  <c r="U1042" i="1009"/>
  <c r="T1042" i="1009"/>
  <c r="G1042" i="1009" s="1"/>
  <c r="S1042" i="1009"/>
  <c r="R1042" i="1009"/>
  <c r="Q1042" i="1009"/>
  <c r="F1042" i="1009" s="1"/>
  <c r="AA1041" i="1009"/>
  <c r="H1041" i="1009" s="1"/>
  <c r="R1041" i="1009"/>
  <c r="R1040" i="1009" s="1"/>
  <c r="R1039" i="1009" s="1"/>
  <c r="G1041" i="1009"/>
  <c r="AD1040" i="1009"/>
  <c r="AC1040" i="1009"/>
  <c r="AB1040" i="1009"/>
  <c r="AB1039" i="1009" s="1"/>
  <c r="AA1040" i="1009"/>
  <c r="Z1040" i="1009"/>
  <c r="W1040" i="1009"/>
  <c r="V1040" i="1009"/>
  <c r="V1039" i="1009" s="1"/>
  <c r="U1040" i="1009"/>
  <c r="U1039" i="1009" s="1"/>
  <c r="T1040" i="1009"/>
  <c r="S1040" i="1009"/>
  <c r="Q1040" i="1009"/>
  <c r="AD1039" i="1009"/>
  <c r="AC1039" i="1009"/>
  <c r="Z1039" i="1009"/>
  <c r="W1039" i="1009"/>
  <c r="S1039" i="1009"/>
  <c r="AA1038" i="1009"/>
  <c r="H1038" i="1009"/>
  <c r="G1038" i="1009"/>
  <c r="F1038" i="1009"/>
  <c r="AD1037" i="1009"/>
  <c r="AC1037" i="1009"/>
  <c r="AB1037" i="1009"/>
  <c r="AA1037" i="1009"/>
  <c r="Z1037" i="1009"/>
  <c r="W1037" i="1009"/>
  <c r="V1037" i="1009"/>
  <c r="U1037" i="1009"/>
  <c r="T1037" i="1009"/>
  <c r="S1037" i="1009"/>
  <c r="R1037" i="1009"/>
  <c r="F1037" i="1009" s="1"/>
  <c r="Q1037" i="1009"/>
  <c r="AA1036" i="1009"/>
  <c r="H1036" i="1009" s="1"/>
  <c r="G1036" i="1009"/>
  <c r="F1036" i="1009"/>
  <c r="AD1035" i="1009"/>
  <c r="AC1035" i="1009"/>
  <c r="AB1035" i="1009"/>
  <c r="AB1034" i="1009" s="1"/>
  <c r="AA1035" i="1009"/>
  <c r="Z1035" i="1009"/>
  <c r="W1035" i="1009"/>
  <c r="V1035" i="1009"/>
  <c r="V1034" i="1009" s="1"/>
  <c r="U1035" i="1009"/>
  <c r="U1034" i="1009" s="1"/>
  <c r="T1035" i="1009"/>
  <c r="G1035" i="1009" s="1"/>
  <c r="S1035" i="1009"/>
  <c r="R1035" i="1009"/>
  <c r="R1034" i="1009" s="1"/>
  <c r="Q1035" i="1009"/>
  <c r="AD1034" i="1009"/>
  <c r="AC1034" i="1009"/>
  <c r="Z1034" i="1009"/>
  <c r="W1034" i="1009"/>
  <c r="T1034" i="1009"/>
  <c r="S1034" i="1009"/>
  <c r="AA1033" i="1009"/>
  <c r="H1033" i="1009" s="1"/>
  <c r="W1033" i="1009"/>
  <c r="R1033" i="1009"/>
  <c r="F1033" i="1009" s="1"/>
  <c r="AA1032" i="1009"/>
  <c r="H1032" i="1009" s="1"/>
  <c r="R1032" i="1009"/>
  <c r="G1032" i="1009"/>
  <c r="F1032" i="1009"/>
  <c r="AD1031" i="1009"/>
  <c r="AC1031" i="1009"/>
  <c r="AB1031" i="1009"/>
  <c r="AA1031" i="1009"/>
  <c r="Z1031" i="1009"/>
  <c r="V1031" i="1009"/>
  <c r="U1031" i="1009"/>
  <c r="T1031" i="1009"/>
  <c r="S1031" i="1009"/>
  <c r="R1031" i="1009"/>
  <c r="Q1031" i="1009"/>
  <c r="F1031" i="1009" s="1"/>
  <c r="AA1030" i="1009"/>
  <c r="H1030" i="1009" s="1"/>
  <c r="R1030" i="1009"/>
  <c r="G1030" i="1009"/>
  <c r="F1030" i="1009"/>
  <c r="AD1029" i="1009"/>
  <c r="AC1029" i="1009"/>
  <c r="AB1029" i="1009"/>
  <c r="AA1029" i="1009"/>
  <c r="Z1029" i="1009"/>
  <c r="W1029" i="1009"/>
  <c r="V1029" i="1009"/>
  <c r="U1029" i="1009"/>
  <c r="G1029" i="1009" s="1"/>
  <c r="T1029" i="1009"/>
  <c r="S1029" i="1009"/>
  <c r="R1029" i="1009"/>
  <c r="Q1029" i="1009"/>
  <c r="F1029" i="1009" s="1"/>
  <c r="AA1028" i="1009"/>
  <c r="H1028" i="1009" s="1"/>
  <c r="R1028" i="1009"/>
  <c r="G1028" i="1009"/>
  <c r="F1028" i="1009"/>
  <c r="AD1027" i="1009"/>
  <c r="AC1027" i="1009"/>
  <c r="AC1026" i="1009" s="1"/>
  <c r="AB1027" i="1009"/>
  <c r="AB1026" i="1009" s="1"/>
  <c r="Z1027" i="1009"/>
  <c r="Z1026" i="1009" s="1"/>
  <c r="W1027" i="1009"/>
  <c r="V1027" i="1009"/>
  <c r="U1027" i="1009"/>
  <c r="T1027" i="1009"/>
  <c r="S1027" i="1009"/>
  <c r="S1026" i="1009" s="1"/>
  <c r="R1027" i="1009"/>
  <c r="Q1027" i="1009"/>
  <c r="AD1026" i="1009"/>
  <c r="AA1025" i="1009"/>
  <c r="H1025" i="1009" s="1"/>
  <c r="R1025" i="1009"/>
  <c r="G1025" i="1009"/>
  <c r="AD1024" i="1009"/>
  <c r="AD1023" i="1009" s="1"/>
  <c r="AC1024" i="1009"/>
  <c r="AB1024" i="1009"/>
  <c r="AB1023" i="1009" s="1"/>
  <c r="Z1024" i="1009"/>
  <c r="Z1023" i="1009" s="1"/>
  <c r="W1024" i="1009"/>
  <c r="V1024" i="1009"/>
  <c r="V1023" i="1009" s="1"/>
  <c r="U1024" i="1009"/>
  <c r="U1023" i="1009" s="1"/>
  <c r="T1024" i="1009"/>
  <c r="T1023" i="1009" s="1"/>
  <c r="S1024" i="1009"/>
  <c r="Q1024" i="1009"/>
  <c r="AC1023" i="1009"/>
  <c r="W1023" i="1009"/>
  <c r="S1023" i="1009"/>
  <c r="AA1022" i="1009"/>
  <c r="H1022" i="1009"/>
  <c r="G1022" i="1009"/>
  <c r="F1022" i="1009"/>
  <c r="AD1021" i="1009"/>
  <c r="AC1021" i="1009"/>
  <c r="AB1021" i="1009"/>
  <c r="AA1021" i="1009"/>
  <c r="H1021" i="1009" s="1"/>
  <c r="Z1021" i="1009"/>
  <c r="W1021" i="1009"/>
  <c r="V1021" i="1009"/>
  <c r="U1021" i="1009"/>
  <c r="G1021" i="1009" s="1"/>
  <c r="T1021" i="1009"/>
  <c r="S1021" i="1009"/>
  <c r="R1021" i="1009"/>
  <c r="Q1021" i="1009"/>
  <c r="F1021" i="1009" s="1"/>
  <c r="AA1020" i="1009"/>
  <c r="H1020" i="1009" s="1"/>
  <c r="G1020" i="1009"/>
  <c r="F1020" i="1009"/>
  <c r="AD1019" i="1009"/>
  <c r="AC1019" i="1009"/>
  <c r="AB1019" i="1009"/>
  <c r="Z1019" i="1009"/>
  <c r="W1019" i="1009"/>
  <c r="V1019" i="1009"/>
  <c r="U1019" i="1009"/>
  <c r="T1019" i="1009"/>
  <c r="S1019" i="1009"/>
  <c r="R1019" i="1009"/>
  <c r="Q1019" i="1009"/>
  <c r="F1019" i="1009" s="1"/>
  <c r="AA1018" i="1009"/>
  <c r="AA1017" i="1009" s="1"/>
  <c r="H1017" i="1009" s="1"/>
  <c r="G1018" i="1009"/>
  <c r="F1018" i="1009"/>
  <c r="AD1017" i="1009"/>
  <c r="AC1017" i="1009"/>
  <c r="AB1017" i="1009"/>
  <c r="Z1017" i="1009"/>
  <c r="W1017" i="1009"/>
  <c r="V1017" i="1009"/>
  <c r="U1017" i="1009"/>
  <c r="T1017" i="1009"/>
  <c r="S1017" i="1009"/>
  <c r="R1017" i="1009"/>
  <c r="Q1017" i="1009"/>
  <c r="G1017" i="1009"/>
  <c r="AA1016" i="1009"/>
  <c r="H1016" i="1009" s="1"/>
  <c r="R1016" i="1009"/>
  <c r="G1016" i="1009"/>
  <c r="AD1015" i="1009"/>
  <c r="AC1015" i="1009"/>
  <c r="AB1015" i="1009"/>
  <c r="Z1015" i="1009"/>
  <c r="Z1014" i="1009" s="1"/>
  <c r="W1015" i="1009"/>
  <c r="V1015" i="1009"/>
  <c r="U1015" i="1009"/>
  <c r="U1014" i="1009" s="1"/>
  <c r="T1015" i="1009"/>
  <c r="S1015" i="1009"/>
  <c r="Q1015" i="1009"/>
  <c r="AC1014" i="1009"/>
  <c r="W1014" i="1009"/>
  <c r="V1014" i="1009"/>
  <c r="AA1012" i="1009"/>
  <c r="H1012" i="1009" s="1"/>
  <c r="R1012" i="1009"/>
  <c r="R1011" i="1009" s="1"/>
  <c r="G1012" i="1009"/>
  <c r="AD1011" i="1009"/>
  <c r="AC1011" i="1009"/>
  <c r="AB1011" i="1009"/>
  <c r="Z1011" i="1009"/>
  <c r="W1011" i="1009"/>
  <c r="V1011" i="1009"/>
  <c r="U1011" i="1009"/>
  <c r="T1011" i="1009"/>
  <c r="G1011" i="1009" s="1"/>
  <c r="S1011" i="1009"/>
  <c r="Q1011" i="1009"/>
  <c r="F1011" i="1009" s="1"/>
  <c r="AA1010" i="1009"/>
  <c r="H1010" i="1009" s="1"/>
  <c r="R1010" i="1009"/>
  <c r="F1010" i="1009" s="1"/>
  <c r="G1010" i="1009"/>
  <c r="AD1009" i="1009"/>
  <c r="AC1009" i="1009"/>
  <c r="AB1009" i="1009"/>
  <c r="Z1009" i="1009"/>
  <c r="Z1005" i="1009" s="1"/>
  <c r="W1009" i="1009"/>
  <c r="V1009" i="1009"/>
  <c r="V1005" i="1009" s="1"/>
  <c r="U1009" i="1009"/>
  <c r="T1009" i="1009"/>
  <c r="G1009" i="1009" s="1"/>
  <c r="S1009" i="1009"/>
  <c r="R1009" i="1009"/>
  <c r="F1009" i="1009" s="1"/>
  <c r="Q1009" i="1009"/>
  <c r="AA1008" i="1009"/>
  <c r="H1008" i="1009" s="1"/>
  <c r="R1008" i="1009"/>
  <c r="F1008" i="1009" s="1"/>
  <c r="G1008" i="1009"/>
  <c r="AA1007" i="1009"/>
  <c r="R1007" i="1009"/>
  <c r="H1007" i="1009"/>
  <c r="G1007" i="1009"/>
  <c r="F1007" i="1009"/>
  <c r="AD1006" i="1009"/>
  <c r="AC1006" i="1009"/>
  <c r="AC1005" i="1009" s="1"/>
  <c r="AC989" i="1009" s="1"/>
  <c r="AB1006" i="1009"/>
  <c r="AA1006" i="1009"/>
  <c r="Z1006" i="1009"/>
  <c r="W1006" i="1009"/>
  <c r="W1005" i="1009" s="1"/>
  <c r="V1006" i="1009"/>
  <c r="U1006" i="1009"/>
  <c r="T1006" i="1009"/>
  <c r="S1006" i="1009"/>
  <c r="S1005" i="1009" s="1"/>
  <c r="R1006" i="1009"/>
  <c r="Q1006" i="1009"/>
  <c r="Q1005" i="1009" s="1"/>
  <c r="AB1005" i="1009"/>
  <c r="U1005" i="1009"/>
  <c r="G1005" i="1009" s="1"/>
  <c r="AA1004" i="1009"/>
  <c r="H1004" i="1009" s="1"/>
  <c r="R1004" i="1009"/>
  <c r="F1004" i="1009" s="1"/>
  <c r="G1004" i="1009"/>
  <c r="AD1003" i="1009"/>
  <c r="AC1003" i="1009"/>
  <c r="AB1003" i="1009"/>
  <c r="AA1003" i="1009"/>
  <c r="AA1000" i="1009" s="1"/>
  <c r="Z1003" i="1009"/>
  <c r="W1003" i="1009"/>
  <c r="V1003" i="1009"/>
  <c r="U1003" i="1009"/>
  <c r="T1003" i="1009"/>
  <c r="S1003" i="1009"/>
  <c r="R1003" i="1009"/>
  <c r="F1003" i="1009" s="1"/>
  <c r="Q1003" i="1009"/>
  <c r="AA1002" i="1009"/>
  <c r="H1002" i="1009" s="1"/>
  <c r="R1002" i="1009"/>
  <c r="F1002" i="1009" s="1"/>
  <c r="G1002" i="1009"/>
  <c r="AD1001" i="1009"/>
  <c r="AD1000" i="1009" s="1"/>
  <c r="AC1001" i="1009"/>
  <c r="AB1001" i="1009"/>
  <c r="AA1001" i="1009"/>
  <c r="Z1001" i="1009"/>
  <c r="Z1000" i="1009" s="1"/>
  <c r="W1001" i="1009"/>
  <c r="V1001" i="1009"/>
  <c r="U1001" i="1009"/>
  <c r="T1001" i="1009"/>
  <c r="S1001" i="1009"/>
  <c r="R1001" i="1009"/>
  <c r="Q1001" i="1009"/>
  <c r="Q1000" i="1009" s="1"/>
  <c r="AC1000" i="1009"/>
  <c r="W1000" i="1009"/>
  <c r="U1000" i="1009"/>
  <c r="S1000" i="1009"/>
  <c r="AA999" i="1009"/>
  <c r="H999" i="1009" s="1"/>
  <c r="R999" i="1009"/>
  <c r="G999" i="1009"/>
  <c r="AD998" i="1009"/>
  <c r="AC998" i="1009"/>
  <c r="AB998" i="1009"/>
  <c r="AA998" i="1009"/>
  <c r="Z998" i="1009"/>
  <c r="W998" i="1009"/>
  <c r="V998" i="1009"/>
  <c r="U998" i="1009"/>
  <c r="T998" i="1009"/>
  <c r="G998" i="1009" s="1"/>
  <c r="S998" i="1009"/>
  <c r="Q998" i="1009"/>
  <c r="AA997" i="1009"/>
  <c r="H997" i="1009" s="1"/>
  <c r="R997" i="1009"/>
  <c r="G997" i="1009"/>
  <c r="AD996" i="1009"/>
  <c r="AC996" i="1009"/>
  <c r="AB996" i="1009"/>
  <c r="AA996" i="1009"/>
  <c r="Z996" i="1009"/>
  <c r="W996" i="1009"/>
  <c r="V996" i="1009"/>
  <c r="U996" i="1009"/>
  <c r="T996" i="1009"/>
  <c r="G996" i="1009" s="1"/>
  <c r="S996" i="1009"/>
  <c r="Q996" i="1009"/>
  <c r="AA995" i="1009"/>
  <c r="H995" i="1009"/>
  <c r="G995" i="1009"/>
  <c r="F995" i="1009"/>
  <c r="AD994" i="1009"/>
  <c r="AC994" i="1009"/>
  <c r="AB994" i="1009"/>
  <c r="AA994" i="1009"/>
  <c r="Z994" i="1009"/>
  <c r="W994" i="1009"/>
  <c r="V994" i="1009"/>
  <c r="U994" i="1009"/>
  <c r="G994" i="1009" s="1"/>
  <c r="T994" i="1009"/>
  <c r="S994" i="1009"/>
  <c r="R994" i="1009"/>
  <c r="Q994" i="1009"/>
  <c r="AA993" i="1009"/>
  <c r="AA991" i="1009" s="1"/>
  <c r="R993" i="1009"/>
  <c r="G993" i="1009"/>
  <c r="F993" i="1009"/>
  <c r="AA992" i="1009"/>
  <c r="H992" i="1009" s="1"/>
  <c r="R992" i="1009"/>
  <c r="F992" i="1009" s="1"/>
  <c r="G992" i="1009"/>
  <c r="AD991" i="1009"/>
  <c r="AC991" i="1009"/>
  <c r="AB991" i="1009"/>
  <c r="AB990" i="1009" s="1"/>
  <c r="Z991" i="1009"/>
  <c r="W991" i="1009"/>
  <c r="V991" i="1009"/>
  <c r="V990" i="1009" s="1"/>
  <c r="U991" i="1009"/>
  <c r="T991" i="1009"/>
  <c r="S991" i="1009"/>
  <c r="S990" i="1009" s="1"/>
  <c r="R991" i="1009"/>
  <c r="Q991" i="1009"/>
  <c r="F991" i="1009"/>
  <c r="AC990" i="1009"/>
  <c r="AA990" i="1009"/>
  <c r="W990" i="1009"/>
  <c r="U990" i="1009"/>
  <c r="G990" i="1009" s="1"/>
  <c r="W989" i="1009"/>
  <c r="T989" i="1009"/>
  <c r="AA988" i="1009"/>
  <c r="G988" i="1009"/>
  <c r="F988" i="1009"/>
  <c r="AD987" i="1009"/>
  <c r="AC987" i="1009"/>
  <c r="AB987" i="1009"/>
  <c r="Z987" i="1009"/>
  <c r="W987" i="1009"/>
  <c r="V987" i="1009"/>
  <c r="U987" i="1009"/>
  <c r="T987" i="1009"/>
  <c r="G987" i="1009" s="1"/>
  <c r="S987" i="1009"/>
  <c r="R987" i="1009"/>
  <c r="F987" i="1009" s="1"/>
  <c r="Q987" i="1009"/>
  <c r="AA986" i="1009"/>
  <c r="H986" i="1009"/>
  <c r="G986" i="1009"/>
  <c r="F986" i="1009"/>
  <c r="AA985" i="1009"/>
  <c r="H985" i="1009" s="1"/>
  <c r="S985" i="1009"/>
  <c r="R985" i="1009" s="1"/>
  <c r="R984" i="1009" s="1"/>
  <c r="G985" i="1009"/>
  <c r="F985" i="1009"/>
  <c r="AD984" i="1009"/>
  <c r="AC984" i="1009"/>
  <c r="AC983" i="1009" s="1"/>
  <c r="AB984" i="1009"/>
  <c r="AA984" i="1009"/>
  <c r="Z984" i="1009"/>
  <c r="W984" i="1009"/>
  <c r="W983" i="1009" s="1"/>
  <c r="V984" i="1009"/>
  <c r="U984" i="1009"/>
  <c r="U983" i="1009" s="1"/>
  <c r="T984" i="1009"/>
  <c r="S984" i="1009"/>
  <c r="S983" i="1009" s="1"/>
  <c r="Q984" i="1009"/>
  <c r="AD983" i="1009"/>
  <c r="AB983" i="1009"/>
  <c r="V983" i="1009"/>
  <c r="R983" i="1009"/>
  <c r="AA982" i="1009"/>
  <c r="H982" i="1009"/>
  <c r="G982" i="1009"/>
  <c r="F982" i="1009"/>
  <c r="AD981" i="1009"/>
  <c r="AC981" i="1009"/>
  <c r="AB981" i="1009"/>
  <c r="AA981" i="1009"/>
  <c r="Z981" i="1009"/>
  <c r="W981" i="1009"/>
  <c r="W978" i="1009" s="1"/>
  <c r="V981" i="1009"/>
  <c r="U981" i="1009"/>
  <c r="G981" i="1009" s="1"/>
  <c r="T981" i="1009"/>
  <c r="S981" i="1009"/>
  <c r="R981" i="1009"/>
  <c r="Q981" i="1009"/>
  <c r="AA980" i="1009"/>
  <c r="G980" i="1009"/>
  <c r="F980" i="1009"/>
  <c r="AD979" i="1009"/>
  <c r="AD978" i="1009" s="1"/>
  <c r="AC979" i="1009"/>
  <c r="AB979" i="1009"/>
  <c r="AB978" i="1009" s="1"/>
  <c r="Z979" i="1009"/>
  <c r="Z978" i="1009" s="1"/>
  <c r="W979" i="1009"/>
  <c r="V979" i="1009"/>
  <c r="V978" i="1009" s="1"/>
  <c r="U979" i="1009"/>
  <c r="T979" i="1009"/>
  <c r="S979" i="1009"/>
  <c r="R979" i="1009"/>
  <c r="R978" i="1009" s="1"/>
  <c r="Q979" i="1009"/>
  <c r="AC978" i="1009"/>
  <c r="S978" i="1009"/>
  <c r="AA977" i="1009"/>
  <c r="G977" i="1009"/>
  <c r="F977" i="1009"/>
  <c r="AD976" i="1009"/>
  <c r="AC976" i="1009"/>
  <c r="AB976" i="1009"/>
  <c r="Z976" i="1009"/>
  <c r="W976" i="1009"/>
  <c r="V976" i="1009"/>
  <c r="U976" i="1009"/>
  <c r="T976" i="1009"/>
  <c r="S976" i="1009"/>
  <c r="R976" i="1009"/>
  <c r="Q976" i="1009"/>
  <c r="F976" i="1009"/>
  <c r="AA975" i="1009"/>
  <c r="H975" i="1009"/>
  <c r="G975" i="1009"/>
  <c r="F975" i="1009"/>
  <c r="AD974" i="1009"/>
  <c r="AC974" i="1009"/>
  <c r="AB974" i="1009"/>
  <c r="AA974" i="1009"/>
  <c r="Z974" i="1009"/>
  <c r="W974" i="1009"/>
  <c r="V974" i="1009"/>
  <c r="U974" i="1009"/>
  <c r="G974" i="1009" s="1"/>
  <c r="T974" i="1009"/>
  <c r="S974" i="1009"/>
  <c r="S969" i="1009" s="1"/>
  <c r="S968" i="1009" s="1"/>
  <c r="R974" i="1009"/>
  <c r="Q974" i="1009"/>
  <c r="AA973" i="1009"/>
  <c r="G973" i="1009"/>
  <c r="F973" i="1009"/>
  <c r="AD972" i="1009"/>
  <c r="AC972" i="1009"/>
  <c r="AB972" i="1009"/>
  <c r="Z972" i="1009"/>
  <c r="W972" i="1009"/>
  <c r="V972" i="1009"/>
  <c r="U972" i="1009"/>
  <c r="T972" i="1009"/>
  <c r="S972" i="1009"/>
  <c r="R972" i="1009"/>
  <c r="F972" i="1009" s="1"/>
  <c r="Q972" i="1009"/>
  <c r="AA971" i="1009"/>
  <c r="H971" i="1009" s="1"/>
  <c r="R971" i="1009"/>
  <c r="F971" i="1009" s="1"/>
  <c r="G971" i="1009"/>
  <c r="AD970" i="1009"/>
  <c r="AC970" i="1009"/>
  <c r="AB970" i="1009"/>
  <c r="AA970" i="1009"/>
  <c r="Z970" i="1009"/>
  <c r="W970" i="1009"/>
  <c r="V970" i="1009"/>
  <c r="U970" i="1009"/>
  <c r="U969" i="1009" s="1"/>
  <c r="T970" i="1009"/>
  <c r="S970" i="1009"/>
  <c r="R970" i="1009"/>
  <c r="Q970" i="1009"/>
  <c r="H970" i="1009"/>
  <c r="F970" i="1009"/>
  <c r="Q969" i="1009"/>
  <c r="AA966" i="1009"/>
  <c r="H966" i="1009"/>
  <c r="G966" i="1009"/>
  <c r="F966" i="1009"/>
  <c r="AD965" i="1009"/>
  <c r="AC965" i="1009"/>
  <c r="AC964" i="1009" s="1"/>
  <c r="AB965" i="1009"/>
  <c r="AA965" i="1009"/>
  <c r="Z965" i="1009"/>
  <c r="W965" i="1009"/>
  <c r="W964" i="1009" s="1"/>
  <c r="V965" i="1009"/>
  <c r="U965" i="1009"/>
  <c r="U964" i="1009" s="1"/>
  <c r="T965" i="1009"/>
  <c r="S965" i="1009"/>
  <c r="S964" i="1009" s="1"/>
  <c r="R965" i="1009"/>
  <c r="Q965" i="1009"/>
  <c r="G965" i="1009"/>
  <c r="AD964" i="1009"/>
  <c r="AB964" i="1009"/>
  <c r="Z964" i="1009"/>
  <c r="V964" i="1009"/>
  <c r="T964" i="1009"/>
  <c r="R964" i="1009"/>
  <c r="AA963" i="1009"/>
  <c r="H963" i="1009"/>
  <c r="G963" i="1009"/>
  <c r="F963" i="1009"/>
  <c r="AD962" i="1009"/>
  <c r="AC962" i="1009"/>
  <c r="AB962" i="1009"/>
  <c r="AA962" i="1009"/>
  <c r="H962" i="1009" s="1"/>
  <c r="Z962" i="1009"/>
  <c r="W962" i="1009"/>
  <c r="V962" i="1009"/>
  <c r="U962" i="1009"/>
  <c r="G962" i="1009" s="1"/>
  <c r="T962" i="1009"/>
  <c r="S962" i="1009"/>
  <c r="R962" i="1009"/>
  <c r="Q962" i="1009"/>
  <c r="F962" i="1009" s="1"/>
  <c r="AA961" i="1009"/>
  <c r="S961" i="1009"/>
  <c r="S960" i="1009" s="1"/>
  <c r="S959" i="1009" s="1"/>
  <c r="S958" i="1009" s="1"/>
  <c r="R961" i="1009"/>
  <c r="F961" i="1009" s="1"/>
  <c r="G961" i="1009"/>
  <c r="AD960" i="1009"/>
  <c r="AC960" i="1009"/>
  <c r="AB960" i="1009"/>
  <c r="AB959" i="1009" s="1"/>
  <c r="AB958" i="1009" s="1"/>
  <c r="Z960" i="1009"/>
  <c r="W960" i="1009"/>
  <c r="V960" i="1009"/>
  <c r="V959" i="1009" s="1"/>
  <c r="V958" i="1009" s="1"/>
  <c r="U960" i="1009"/>
  <c r="U959" i="1009" s="1"/>
  <c r="T960" i="1009"/>
  <c r="Q960" i="1009"/>
  <c r="AD959" i="1009"/>
  <c r="AD958" i="1009" s="1"/>
  <c r="Z959" i="1009"/>
  <c r="Z958" i="1009" s="1"/>
  <c r="W959" i="1009"/>
  <c r="W958" i="1009"/>
  <c r="AA957" i="1009"/>
  <c r="H957" i="1009" s="1"/>
  <c r="S957" i="1009"/>
  <c r="G957" i="1009"/>
  <c r="F957" i="1009"/>
  <c r="AD956" i="1009"/>
  <c r="AC956" i="1009"/>
  <c r="AB956" i="1009"/>
  <c r="AA956" i="1009"/>
  <c r="H956" i="1009" s="1"/>
  <c r="Z956" i="1009"/>
  <c r="W956" i="1009"/>
  <c r="V956" i="1009"/>
  <c r="U956" i="1009"/>
  <c r="G956" i="1009" s="1"/>
  <c r="T956" i="1009"/>
  <c r="S956" i="1009"/>
  <c r="R956" i="1009"/>
  <c r="Q956" i="1009"/>
  <c r="F956" i="1009" s="1"/>
  <c r="AA955" i="1009"/>
  <c r="H955" i="1009" s="1"/>
  <c r="S955" i="1009"/>
  <c r="G955" i="1009"/>
  <c r="F955" i="1009"/>
  <c r="AD954" i="1009"/>
  <c r="AC954" i="1009"/>
  <c r="AB954" i="1009"/>
  <c r="AA954" i="1009"/>
  <c r="Z954" i="1009"/>
  <c r="W954" i="1009"/>
  <c r="V954" i="1009"/>
  <c r="U954" i="1009"/>
  <c r="T954" i="1009"/>
  <c r="S954" i="1009"/>
  <c r="R954" i="1009"/>
  <c r="Q954" i="1009"/>
  <c r="F954" i="1009" s="1"/>
  <c r="G954" i="1009"/>
  <c r="AA953" i="1009"/>
  <c r="S953" i="1009"/>
  <c r="H953" i="1009"/>
  <c r="G953" i="1009"/>
  <c r="F953" i="1009"/>
  <c r="AD952" i="1009"/>
  <c r="AC952" i="1009"/>
  <c r="AB952" i="1009"/>
  <c r="AA952" i="1009"/>
  <c r="H952" i="1009" s="1"/>
  <c r="Z952" i="1009"/>
  <c r="W952" i="1009"/>
  <c r="V952" i="1009"/>
  <c r="U952" i="1009"/>
  <c r="T952" i="1009"/>
  <c r="S952" i="1009"/>
  <c r="R952" i="1009"/>
  <c r="Q952" i="1009"/>
  <c r="F952" i="1009" s="1"/>
  <c r="G952" i="1009"/>
  <c r="AA951" i="1009"/>
  <c r="S951" i="1009"/>
  <c r="H951" i="1009"/>
  <c r="G951" i="1009"/>
  <c r="F951" i="1009"/>
  <c r="AD950" i="1009"/>
  <c r="AC950" i="1009"/>
  <c r="AB950" i="1009"/>
  <c r="AA950" i="1009"/>
  <c r="H950" i="1009" s="1"/>
  <c r="Z950" i="1009"/>
  <c r="W950" i="1009"/>
  <c r="V950" i="1009"/>
  <c r="U950" i="1009"/>
  <c r="T950" i="1009"/>
  <c r="S950" i="1009"/>
  <c r="R950" i="1009"/>
  <c r="Q950" i="1009"/>
  <c r="F950" i="1009" s="1"/>
  <c r="G950" i="1009"/>
  <c r="AA949" i="1009"/>
  <c r="S949" i="1009"/>
  <c r="H949" i="1009"/>
  <c r="G949" i="1009"/>
  <c r="F949" i="1009"/>
  <c r="AD948" i="1009"/>
  <c r="AC948" i="1009"/>
  <c r="AC947" i="1009" s="1"/>
  <c r="AC946" i="1009" s="1"/>
  <c r="AB948" i="1009"/>
  <c r="AA948" i="1009"/>
  <c r="AA947" i="1009" s="1"/>
  <c r="Z948" i="1009"/>
  <c r="W948" i="1009"/>
  <c r="W947" i="1009" s="1"/>
  <c r="W946" i="1009" s="1"/>
  <c r="V948" i="1009"/>
  <c r="U948" i="1009"/>
  <c r="U947" i="1009" s="1"/>
  <c r="U946" i="1009" s="1"/>
  <c r="T948" i="1009"/>
  <c r="S948" i="1009"/>
  <c r="S947" i="1009" s="1"/>
  <c r="S946" i="1009" s="1"/>
  <c r="R948" i="1009"/>
  <c r="Q948" i="1009"/>
  <c r="F948" i="1009" s="1"/>
  <c r="G948" i="1009"/>
  <c r="AD947" i="1009"/>
  <c r="AD946" i="1009" s="1"/>
  <c r="AB947" i="1009"/>
  <c r="AB946" i="1009" s="1"/>
  <c r="Z947" i="1009"/>
  <c r="Z946" i="1009" s="1"/>
  <c r="V947" i="1009"/>
  <c r="V946" i="1009" s="1"/>
  <c r="T947" i="1009"/>
  <c r="T946" i="1009" s="1"/>
  <c r="G946" i="1009" s="1"/>
  <c r="R947" i="1009"/>
  <c r="R946" i="1009" s="1"/>
  <c r="AA945" i="1009"/>
  <c r="H945" i="1009" s="1"/>
  <c r="R945" i="1009"/>
  <c r="F945" i="1009" s="1"/>
  <c r="G945" i="1009"/>
  <c r="AD944" i="1009"/>
  <c r="AC944" i="1009"/>
  <c r="AC943" i="1009" s="1"/>
  <c r="AB944" i="1009"/>
  <c r="AA944" i="1009"/>
  <c r="H944" i="1009" s="1"/>
  <c r="Z944" i="1009"/>
  <c r="W944" i="1009"/>
  <c r="W943" i="1009" s="1"/>
  <c r="V944" i="1009"/>
  <c r="U944" i="1009"/>
  <c r="G944" i="1009" s="1"/>
  <c r="T944" i="1009"/>
  <c r="S944" i="1009"/>
  <c r="S943" i="1009" s="1"/>
  <c r="R944" i="1009"/>
  <c r="Q944" i="1009"/>
  <c r="Q943" i="1009" s="1"/>
  <c r="AD943" i="1009"/>
  <c r="AB943" i="1009"/>
  <c r="Z943" i="1009"/>
  <c r="V943" i="1009"/>
  <c r="R943" i="1009"/>
  <c r="AA942" i="1009"/>
  <c r="H942" i="1009" s="1"/>
  <c r="R942" i="1009"/>
  <c r="G942" i="1009"/>
  <c r="F942" i="1009"/>
  <c r="AD941" i="1009"/>
  <c r="AC941" i="1009"/>
  <c r="AC940" i="1009" s="1"/>
  <c r="AB941" i="1009"/>
  <c r="AA941" i="1009"/>
  <c r="AA940" i="1009" s="1"/>
  <c r="Z941" i="1009"/>
  <c r="W941" i="1009"/>
  <c r="W940" i="1009" s="1"/>
  <c r="V941" i="1009"/>
  <c r="U941" i="1009"/>
  <c r="U940" i="1009" s="1"/>
  <c r="T941" i="1009"/>
  <c r="S941" i="1009"/>
  <c r="S940" i="1009" s="1"/>
  <c r="R941" i="1009"/>
  <c r="Q941" i="1009"/>
  <c r="F941" i="1009" s="1"/>
  <c r="AD940" i="1009"/>
  <c r="AB940" i="1009"/>
  <c r="Z940" i="1009"/>
  <c r="V940" i="1009"/>
  <c r="T940" i="1009"/>
  <c r="T936" i="1009" s="1"/>
  <c r="R940" i="1009"/>
  <c r="S939" i="1009"/>
  <c r="S938" i="1009" s="1"/>
  <c r="S937" i="1009" s="1"/>
  <c r="Q939" i="1009"/>
  <c r="AA939" i="1009" s="1"/>
  <c r="G939" i="1009"/>
  <c r="AD938" i="1009"/>
  <c r="AD937" i="1009" s="1"/>
  <c r="AC938" i="1009"/>
  <c r="AC937" i="1009" s="1"/>
  <c r="AB938" i="1009"/>
  <c r="AB937" i="1009" s="1"/>
  <c r="AB936" i="1009" s="1"/>
  <c r="AB935" i="1009" s="1"/>
  <c r="Z938" i="1009"/>
  <c r="Z937" i="1009" s="1"/>
  <c r="W938" i="1009"/>
  <c r="V938" i="1009"/>
  <c r="V937" i="1009" s="1"/>
  <c r="V936" i="1009" s="1"/>
  <c r="V935" i="1009" s="1"/>
  <c r="U938" i="1009"/>
  <c r="T938" i="1009"/>
  <c r="G938" i="1009" s="1"/>
  <c r="W937" i="1009"/>
  <c r="U937" i="1009"/>
  <c r="N933" i="1009"/>
  <c r="AA931" i="1009"/>
  <c r="H931" i="1009" s="1"/>
  <c r="R931" i="1009"/>
  <c r="F931" i="1009" s="1"/>
  <c r="G931" i="1009"/>
  <c r="AD930" i="1009"/>
  <c r="AD929" i="1009" s="1"/>
  <c r="AD928" i="1009" s="1"/>
  <c r="AD927" i="1009" s="1"/>
  <c r="AD925" i="1009" s="1"/>
  <c r="AC930" i="1009"/>
  <c r="AB930" i="1009"/>
  <c r="H930" i="1009" s="1"/>
  <c r="AA930" i="1009"/>
  <c r="Z930" i="1009"/>
  <c r="Z929" i="1009" s="1"/>
  <c r="W930" i="1009"/>
  <c r="V930" i="1009"/>
  <c r="V929" i="1009" s="1"/>
  <c r="V928" i="1009" s="1"/>
  <c r="V927" i="1009" s="1"/>
  <c r="V925" i="1009" s="1"/>
  <c r="V924" i="1009" s="1"/>
  <c r="V923" i="1009" s="1"/>
  <c r="U930" i="1009"/>
  <c r="T930" i="1009"/>
  <c r="S930" i="1009"/>
  <c r="R930" i="1009"/>
  <c r="R929" i="1009" s="1"/>
  <c r="R928" i="1009" s="1"/>
  <c r="R927" i="1009" s="1"/>
  <c r="R925" i="1009" s="1"/>
  <c r="R924" i="1009" s="1"/>
  <c r="R923" i="1009" s="1"/>
  <c r="Q930" i="1009"/>
  <c r="Q929" i="1009" s="1"/>
  <c r="AC929" i="1009"/>
  <c r="AA929" i="1009"/>
  <c r="AA928" i="1009" s="1"/>
  <c r="AA927" i="1009" s="1"/>
  <c r="AA925" i="1009" s="1"/>
  <c r="AA924" i="1009" s="1"/>
  <c r="AA923" i="1009" s="1"/>
  <c r="W929" i="1009"/>
  <c r="U929" i="1009"/>
  <c r="S929" i="1009"/>
  <c r="AC928" i="1009"/>
  <c r="AC927" i="1009" s="1"/>
  <c r="AC925" i="1009" s="1"/>
  <c r="W928" i="1009"/>
  <c r="W927" i="1009" s="1"/>
  <c r="W925" i="1009" s="1"/>
  <c r="W924" i="1009" s="1"/>
  <c r="W923" i="1009" s="1"/>
  <c r="T928" i="1009"/>
  <c r="S928" i="1009"/>
  <c r="S927" i="1009" s="1"/>
  <c r="S925" i="1009" s="1"/>
  <c r="S924" i="1009" s="1"/>
  <c r="S923" i="1009" s="1"/>
  <c r="T927" i="1009"/>
  <c r="H926" i="1009"/>
  <c r="G926" i="1009"/>
  <c r="F926" i="1009"/>
  <c r="T925" i="1009"/>
  <c r="N924" i="1009"/>
  <c r="AA922" i="1009"/>
  <c r="H922" i="1009" s="1"/>
  <c r="S922" i="1009"/>
  <c r="R922" i="1009"/>
  <c r="R921" i="1009" s="1"/>
  <c r="G922" i="1009"/>
  <c r="AD921" i="1009"/>
  <c r="AD920" i="1009" s="1"/>
  <c r="AD919" i="1009" s="1"/>
  <c r="AC921" i="1009"/>
  <c r="AC920" i="1009" s="1"/>
  <c r="AC919" i="1009" s="1"/>
  <c r="AB921" i="1009"/>
  <c r="AB920" i="1009" s="1"/>
  <c r="AB919" i="1009" s="1"/>
  <c r="Z921" i="1009"/>
  <c r="Z920" i="1009" s="1"/>
  <c r="W921" i="1009"/>
  <c r="V921" i="1009"/>
  <c r="V920" i="1009" s="1"/>
  <c r="V919" i="1009" s="1"/>
  <c r="U921" i="1009"/>
  <c r="T921" i="1009"/>
  <c r="G921" i="1009" s="1"/>
  <c r="S921" i="1009"/>
  <c r="Q921" i="1009"/>
  <c r="Q920" i="1009" s="1"/>
  <c r="W920" i="1009"/>
  <c r="W919" i="1009" s="1"/>
  <c r="U920" i="1009"/>
  <c r="U919" i="1009" s="1"/>
  <c r="S920" i="1009"/>
  <c r="S919" i="1009" s="1"/>
  <c r="AA918" i="1009"/>
  <c r="H918" i="1009" s="1"/>
  <c r="R918" i="1009"/>
  <c r="F918" i="1009" s="1"/>
  <c r="G918" i="1009"/>
  <c r="AD917" i="1009"/>
  <c r="AC917" i="1009"/>
  <c r="AB917" i="1009"/>
  <c r="Z917" i="1009"/>
  <c r="W917" i="1009"/>
  <c r="V917" i="1009"/>
  <c r="U917" i="1009"/>
  <c r="T917" i="1009"/>
  <c r="S917" i="1009"/>
  <c r="R917" i="1009"/>
  <c r="Q917" i="1009"/>
  <c r="F917" i="1009"/>
  <c r="AD916" i="1009"/>
  <c r="AC916" i="1009"/>
  <c r="H916" i="1009" s="1"/>
  <c r="AA916" i="1009"/>
  <c r="W916" i="1009"/>
  <c r="W915" i="1009" s="1"/>
  <c r="W914" i="1009" s="1"/>
  <c r="S916" i="1009"/>
  <c r="R916" i="1009"/>
  <c r="F916" i="1009" s="1"/>
  <c r="G916" i="1009"/>
  <c r="AD915" i="1009"/>
  <c r="AD914" i="1009" s="1"/>
  <c r="AB915" i="1009"/>
  <c r="AA915" i="1009"/>
  <c r="Z915" i="1009"/>
  <c r="V915" i="1009"/>
  <c r="V914" i="1009" s="1"/>
  <c r="U915" i="1009"/>
  <c r="T915" i="1009"/>
  <c r="G915" i="1009" s="1"/>
  <c r="S915" i="1009"/>
  <c r="S914" i="1009" s="1"/>
  <c r="R915" i="1009"/>
  <c r="R914" i="1009" s="1"/>
  <c r="Q915" i="1009"/>
  <c r="F915" i="1009"/>
  <c r="U914" i="1009"/>
  <c r="G914" i="1009" s="1"/>
  <c r="Q914" i="1009"/>
  <c r="W912" i="1009"/>
  <c r="V912" i="1009"/>
  <c r="U912" i="1009"/>
  <c r="T912" i="1009"/>
  <c r="W911" i="1009"/>
  <c r="V911" i="1009"/>
  <c r="U911" i="1009"/>
  <c r="T911" i="1009"/>
  <c r="AA910" i="1009"/>
  <c r="H910" i="1009"/>
  <c r="G910" i="1009"/>
  <c r="F910" i="1009"/>
  <c r="AD909" i="1009"/>
  <c r="AC909" i="1009"/>
  <c r="AB909" i="1009"/>
  <c r="AA909" i="1009"/>
  <c r="H909" i="1009" s="1"/>
  <c r="Z909" i="1009"/>
  <c r="W909" i="1009"/>
  <c r="V909" i="1009"/>
  <c r="U909" i="1009"/>
  <c r="G909" i="1009" s="1"/>
  <c r="T909" i="1009"/>
  <c r="S909" i="1009"/>
  <c r="R909" i="1009"/>
  <c r="Q909" i="1009"/>
  <c r="F909" i="1009" s="1"/>
  <c r="AA908" i="1009"/>
  <c r="H908" i="1009" s="1"/>
  <c r="S908" i="1009"/>
  <c r="R908" i="1009"/>
  <c r="F908" i="1009" s="1"/>
  <c r="G908" i="1009"/>
  <c r="AA907" i="1009"/>
  <c r="H907" i="1009" s="1"/>
  <c r="R907" i="1009"/>
  <c r="G907" i="1009"/>
  <c r="F907" i="1009"/>
  <c r="AA906" i="1009"/>
  <c r="S906" i="1009"/>
  <c r="R906" i="1009" s="1"/>
  <c r="H906" i="1009"/>
  <c r="G906" i="1009"/>
  <c r="AD905" i="1009"/>
  <c r="AD904" i="1009" s="1"/>
  <c r="AC905" i="1009"/>
  <c r="AB905" i="1009"/>
  <c r="Z905" i="1009"/>
  <c r="Z904" i="1009" s="1"/>
  <c r="W905" i="1009"/>
  <c r="W904" i="1009" s="1"/>
  <c r="V905" i="1009"/>
  <c r="U905" i="1009"/>
  <c r="U904" i="1009" s="1"/>
  <c r="T905" i="1009"/>
  <c r="S905" i="1009"/>
  <c r="S904" i="1009" s="1"/>
  <c r="Q905" i="1009"/>
  <c r="G905" i="1009"/>
  <c r="AB904" i="1009"/>
  <c r="V904" i="1009"/>
  <c r="AA903" i="1009"/>
  <c r="H903" i="1009" s="1"/>
  <c r="R903" i="1009"/>
  <c r="G903" i="1009"/>
  <c r="F903" i="1009"/>
  <c r="AD902" i="1009"/>
  <c r="AC902" i="1009"/>
  <c r="AB902" i="1009"/>
  <c r="AA902" i="1009"/>
  <c r="H902" i="1009" s="1"/>
  <c r="Z902" i="1009"/>
  <c r="W902" i="1009"/>
  <c r="V902" i="1009"/>
  <c r="U902" i="1009"/>
  <c r="G902" i="1009" s="1"/>
  <c r="T902" i="1009"/>
  <c r="S902" i="1009"/>
  <c r="R902" i="1009"/>
  <c r="Q902" i="1009"/>
  <c r="F902" i="1009" s="1"/>
  <c r="AA901" i="1009"/>
  <c r="H901" i="1009" s="1"/>
  <c r="R901" i="1009"/>
  <c r="F901" i="1009" s="1"/>
  <c r="G901" i="1009"/>
  <c r="AD900" i="1009"/>
  <c r="AC900" i="1009"/>
  <c r="AC899" i="1009" s="1"/>
  <c r="AB900" i="1009"/>
  <c r="AB899" i="1009" s="1"/>
  <c r="Z900" i="1009"/>
  <c r="W900" i="1009"/>
  <c r="W899" i="1009" s="1"/>
  <c r="V900" i="1009"/>
  <c r="V899" i="1009" s="1"/>
  <c r="U900" i="1009"/>
  <c r="T900" i="1009"/>
  <c r="S900" i="1009"/>
  <c r="S899" i="1009" s="1"/>
  <c r="R900" i="1009"/>
  <c r="R899" i="1009" s="1"/>
  <c r="Q900" i="1009"/>
  <c r="AD899" i="1009"/>
  <c r="Z899" i="1009"/>
  <c r="T899" i="1009"/>
  <c r="AA898" i="1009"/>
  <c r="H898" i="1009" s="1"/>
  <c r="R898" i="1009"/>
  <c r="G898" i="1009"/>
  <c r="AA897" i="1009"/>
  <c r="H897" i="1009" s="1"/>
  <c r="R897" i="1009"/>
  <c r="G897" i="1009"/>
  <c r="F897" i="1009"/>
  <c r="AD896" i="1009"/>
  <c r="AC896" i="1009"/>
  <c r="AB896" i="1009"/>
  <c r="AA896" i="1009"/>
  <c r="Z896" i="1009"/>
  <c r="W896" i="1009"/>
  <c r="V896" i="1009"/>
  <c r="U896" i="1009"/>
  <c r="T896" i="1009"/>
  <c r="S896" i="1009"/>
  <c r="Q896" i="1009"/>
  <c r="AA895" i="1009"/>
  <c r="H895" i="1009" s="1"/>
  <c r="R895" i="1009"/>
  <c r="F895" i="1009" s="1"/>
  <c r="G895" i="1009"/>
  <c r="AD894" i="1009"/>
  <c r="AC894" i="1009"/>
  <c r="AB894" i="1009"/>
  <c r="Z894" i="1009"/>
  <c r="W894" i="1009"/>
  <c r="V894" i="1009"/>
  <c r="U894" i="1009"/>
  <c r="G894" i="1009" s="1"/>
  <c r="T894" i="1009"/>
  <c r="S894" i="1009"/>
  <c r="R894" i="1009"/>
  <c r="Q894" i="1009"/>
  <c r="F894" i="1009" s="1"/>
  <c r="AA893" i="1009"/>
  <c r="H893" i="1009" s="1"/>
  <c r="R893" i="1009"/>
  <c r="G893" i="1009"/>
  <c r="F893" i="1009"/>
  <c r="AD892" i="1009"/>
  <c r="AC892" i="1009"/>
  <c r="AB892" i="1009"/>
  <c r="Z892" i="1009"/>
  <c r="Z891" i="1009" s="1"/>
  <c r="W892" i="1009"/>
  <c r="V892" i="1009"/>
  <c r="U892" i="1009"/>
  <c r="T892" i="1009"/>
  <c r="S892" i="1009"/>
  <c r="R892" i="1009"/>
  <c r="Q892" i="1009"/>
  <c r="AD891" i="1009"/>
  <c r="AB891" i="1009"/>
  <c r="V891" i="1009"/>
  <c r="S891" i="1009"/>
  <c r="AA890" i="1009"/>
  <c r="H890" i="1009" s="1"/>
  <c r="R890" i="1009"/>
  <c r="F890" i="1009" s="1"/>
  <c r="G890" i="1009"/>
  <c r="AD889" i="1009"/>
  <c r="AC889" i="1009"/>
  <c r="AC888" i="1009" s="1"/>
  <c r="AB889" i="1009"/>
  <c r="AB888" i="1009" s="1"/>
  <c r="Z889" i="1009"/>
  <c r="W889" i="1009"/>
  <c r="W888" i="1009" s="1"/>
  <c r="V889" i="1009"/>
  <c r="V888" i="1009" s="1"/>
  <c r="U889" i="1009"/>
  <c r="U888" i="1009" s="1"/>
  <c r="T889" i="1009"/>
  <c r="S889" i="1009"/>
  <c r="S888" i="1009" s="1"/>
  <c r="R889" i="1009"/>
  <c r="Q889" i="1009"/>
  <c r="AD888" i="1009"/>
  <c r="Z888" i="1009"/>
  <c r="R888" i="1009"/>
  <c r="Q888" i="1009"/>
  <c r="AA887" i="1009"/>
  <c r="H887" i="1009" s="1"/>
  <c r="R887" i="1009"/>
  <c r="F887" i="1009" s="1"/>
  <c r="G887" i="1009"/>
  <c r="AD886" i="1009"/>
  <c r="AC886" i="1009"/>
  <c r="AC885" i="1009" s="1"/>
  <c r="AB886" i="1009"/>
  <c r="AB885" i="1009" s="1"/>
  <c r="Z886" i="1009"/>
  <c r="W886" i="1009"/>
  <c r="W885" i="1009" s="1"/>
  <c r="V886" i="1009"/>
  <c r="U886" i="1009"/>
  <c r="U885" i="1009" s="1"/>
  <c r="G885" i="1009" s="1"/>
  <c r="T886" i="1009"/>
  <c r="S886" i="1009"/>
  <c r="Q886" i="1009"/>
  <c r="AD885" i="1009"/>
  <c r="Z885" i="1009"/>
  <c r="V885" i="1009"/>
  <c r="S885" i="1009"/>
  <c r="Q885" i="1009"/>
  <c r="AA884" i="1009"/>
  <c r="H884" i="1009" s="1"/>
  <c r="S884" i="1009"/>
  <c r="F884" i="1009" s="1"/>
  <c r="G884" i="1009"/>
  <c r="W883" i="1009"/>
  <c r="V883" i="1009"/>
  <c r="U883" i="1009"/>
  <c r="G883" i="1009" s="1"/>
  <c r="H883" i="1009"/>
  <c r="F883" i="1009"/>
  <c r="AA882" i="1009"/>
  <c r="H882" i="1009" s="1"/>
  <c r="S882" i="1009"/>
  <c r="F882" i="1009" s="1"/>
  <c r="G882" i="1009"/>
  <c r="W881" i="1009"/>
  <c r="V881" i="1009"/>
  <c r="U881" i="1009"/>
  <c r="G881" i="1009" s="1"/>
  <c r="H881" i="1009"/>
  <c r="F881" i="1009"/>
  <c r="AA880" i="1009"/>
  <c r="H880" i="1009" s="1"/>
  <c r="S880" i="1009"/>
  <c r="F880" i="1009" s="1"/>
  <c r="G880" i="1009"/>
  <c r="W879" i="1009"/>
  <c r="V879" i="1009"/>
  <c r="U879" i="1009"/>
  <c r="H879" i="1009"/>
  <c r="F879" i="1009"/>
  <c r="AA878" i="1009"/>
  <c r="H878" i="1009" s="1"/>
  <c r="S878" i="1009"/>
  <c r="G878" i="1009"/>
  <c r="AD877" i="1009"/>
  <c r="AD876" i="1009" s="1"/>
  <c r="AC877" i="1009"/>
  <c r="AC876" i="1009" s="1"/>
  <c r="AB877" i="1009"/>
  <c r="AB876" i="1009" s="1"/>
  <c r="AA877" i="1009"/>
  <c r="Z877" i="1009"/>
  <c r="Z876" i="1009" s="1"/>
  <c r="W877" i="1009"/>
  <c r="W876" i="1009" s="1"/>
  <c r="V877" i="1009"/>
  <c r="U877" i="1009"/>
  <c r="T877" i="1009"/>
  <c r="R877" i="1009"/>
  <c r="Q877" i="1009"/>
  <c r="Q876" i="1009" s="1"/>
  <c r="AA876" i="1009"/>
  <c r="R876" i="1009"/>
  <c r="W873" i="1009"/>
  <c r="V873" i="1009"/>
  <c r="U873" i="1009"/>
  <c r="T873" i="1009"/>
  <c r="H873" i="1009"/>
  <c r="F873" i="1009"/>
  <c r="AA872" i="1009"/>
  <c r="AA871" i="1009" s="1"/>
  <c r="S872" i="1009"/>
  <c r="R872" i="1009" s="1"/>
  <c r="R871" i="1009" s="1"/>
  <c r="H872" i="1009"/>
  <c r="G872" i="1009"/>
  <c r="AD871" i="1009"/>
  <c r="AC871" i="1009"/>
  <c r="AB871" i="1009"/>
  <c r="Z871" i="1009"/>
  <c r="W871" i="1009"/>
  <c r="V871" i="1009"/>
  <c r="U871" i="1009"/>
  <c r="T871" i="1009"/>
  <c r="Q871" i="1009"/>
  <c r="AA870" i="1009"/>
  <c r="R870" i="1009"/>
  <c r="G870" i="1009"/>
  <c r="F870" i="1009"/>
  <c r="AA869" i="1009"/>
  <c r="H869" i="1009" s="1"/>
  <c r="R869" i="1009"/>
  <c r="F869" i="1009" s="1"/>
  <c r="G869" i="1009"/>
  <c r="AD868" i="1009"/>
  <c r="AD867" i="1009" s="1"/>
  <c r="AC868" i="1009"/>
  <c r="AB868" i="1009"/>
  <c r="AB867" i="1009" s="1"/>
  <c r="Z868" i="1009"/>
  <c r="W868" i="1009"/>
  <c r="W867" i="1009" s="1"/>
  <c r="V868" i="1009"/>
  <c r="U868" i="1009"/>
  <c r="T868" i="1009"/>
  <c r="S868" i="1009"/>
  <c r="R868" i="1009"/>
  <c r="Q868" i="1009"/>
  <c r="AC867" i="1009"/>
  <c r="U867" i="1009"/>
  <c r="AA866" i="1009"/>
  <c r="H866" i="1009" s="1"/>
  <c r="R866" i="1009"/>
  <c r="F866" i="1009" s="1"/>
  <c r="G866" i="1009"/>
  <c r="AD865" i="1009"/>
  <c r="AD862" i="1009" s="1"/>
  <c r="AC865" i="1009"/>
  <c r="AB865" i="1009"/>
  <c r="AA865" i="1009"/>
  <c r="Z865" i="1009"/>
  <c r="Z862" i="1009" s="1"/>
  <c r="W865" i="1009"/>
  <c r="V865" i="1009"/>
  <c r="U865" i="1009"/>
  <c r="T865" i="1009"/>
  <c r="G865" i="1009" s="1"/>
  <c r="S865" i="1009"/>
  <c r="R865" i="1009"/>
  <c r="F865" i="1009" s="1"/>
  <c r="Q865" i="1009"/>
  <c r="H865" i="1009"/>
  <c r="AA864" i="1009"/>
  <c r="S864" i="1009"/>
  <c r="H864" i="1009"/>
  <c r="G864" i="1009"/>
  <c r="F864" i="1009"/>
  <c r="AD863" i="1009"/>
  <c r="AC863" i="1009"/>
  <c r="AC862" i="1009" s="1"/>
  <c r="AB863" i="1009"/>
  <c r="AA863" i="1009"/>
  <c r="H863" i="1009" s="1"/>
  <c r="Z863" i="1009"/>
  <c r="W863" i="1009"/>
  <c r="W862" i="1009" s="1"/>
  <c r="V863" i="1009"/>
  <c r="U863" i="1009"/>
  <c r="U862" i="1009" s="1"/>
  <c r="T863" i="1009"/>
  <c r="S863" i="1009"/>
  <c r="S862" i="1009" s="1"/>
  <c r="R863" i="1009"/>
  <c r="R862" i="1009" s="1"/>
  <c r="Q863" i="1009"/>
  <c r="F863" i="1009" s="1"/>
  <c r="G863" i="1009"/>
  <c r="AB862" i="1009"/>
  <c r="V862" i="1009"/>
  <c r="Q862" i="1009"/>
  <c r="AA861" i="1009"/>
  <c r="H861" i="1009" s="1"/>
  <c r="R861" i="1009"/>
  <c r="R860" i="1009" s="1"/>
  <c r="G861" i="1009"/>
  <c r="AD860" i="1009"/>
  <c r="AC860" i="1009"/>
  <c r="AB860" i="1009"/>
  <c r="AA860" i="1009"/>
  <c r="Z860" i="1009"/>
  <c r="W860" i="1009"/>
  <c r="V860" i="1009"/>
  <c r="U860" i="1009"/>
  <c r="T860" i="1009"/>
  <c r="S860" i="1009"/>
  <c r="Q860" i="1009"/>
  <c r="AA859" i="1009"/>
  <c r="H859" i="1009" s="1"/>
  <c r="R859" i="1009"/>
  <c r="R858" i="1009" s="1"/>
  <c r="G859" i="1009"/>
  <c r="F859" i="1009"/>
  <c r="AD858" i="1009"/>
  <c r="AC858" i="1009"/>
  <c r="AB858" i="1009"/>
  <c r="AA858" i="1009"/>
  <c r="H858" i="1009" s="1"/>
  <c r="Z858" i="1009"/>
  <c r="W858" i="1009"/>
  <c r="V858" i="1009"/>
  <c r="U858" i="1009"/>
  <c r="G858" i="1009" s="1"/>
  <c r="T858" i="1009"/>
  <c r="S858" i="1009"/>
  <c r="Q858" i="1009"/>
  <c r="AA857" i="1009"/>
  <c r="H857" i="1009" s="1"/>
  <c r="S857" i="1009"/>
  <c r="G857" i="1009"/>
  <c r="F857" i="1009"/>
  <c r="AD856" i="1009"/>
  <c r="AC856" i="1009"/>
  <c r="AB856" i="1009"/>
  <c r="Z856" i="1009"/>
  <c r="W856" i="1009"/>
  <c r="V856" i="1009"/>
  <c r="U856" i="1009"/>
  <c r="T856" i="1009"/>
  <c r="S856" i="1009"/>
  <c r="R856" i="1009"/>
  <c r="Q856" i="1009"/>
  <c r="F856" i="1009" s="1"/>
  <c r="AA855" i="1009"/>
  <c r="H855" i="1009" s="1"/>
  <c r="R855" i="1009"/>
  <c r="G855" i="1009"/>
  <c r="F855" i="1009"/>
  <c r="AA854" i="1009"/>
  <c r="H854" i="1009" s="1"/>
  <c r="R854" i="1009"/>
  <c r="F854" i="1009" s="1"/>
  <c r="G854" i="1009"/>
  <c r="AD853" i="1009"/>
  <c r="AD852" i="1009" s="1"/>
  <c r="AC853" i="1009"/>
  <c r="AC852" i="1009" s="1"/>
  <c r="AB853" i="1009"/>
  <c r="AB852" i="1009" s="1"/>
  <c r="Z853" i="1009"/>
  <c r="Z852" i="1009" s="1"/>
  <c r="W853" i="1009"/>
  <c r="V853" i="1009"/>
  <c r="V852" i="1009" s="1"/>
  <c r="U853" i="1009"/>
  <c r="T853" i="1009"/>
  <c r="S853" i="1009"/>
  <c r="R853" i="1009"/>
  <c r="R852" i="1009" s="1"/>
  <c r="Q853" i="1009"/>
  <c r="Q852" i="1009" s="1"/>
  <c r="W852" i="1009"/>
  <c r="U852" i="1009"/>
  <c r="T851" i="1009"/>
  <c r="AA850" i="1009"/>
  <c r="R850" i="1009"/>
  <c r="H850" i="1009"/>
  <c r="G850" i="1009"/>
  <c r="F850" i="1009"/>
  <c r="H849" i="1009"/>
  <c r="G849" i="1009"/>
  <c r="F849" i="1009"/>
  <c r="AA848" i="1009"/>
  <c r="R848" i="1009"/>
  <c r="H848" i="1009"/>
  <c r="G848" i="1009"/>
  <c r="F848" i="1009"/>
  <c r="AA847" i="1009"/>
  <c r="H847" i="1009"/>
  <c r="G847" i="1009"/>
  <c r="F847" i="1009"/>
  <c r="AD846" i="1009"/>
  <c r="AC846" i="1009"/>
  <c r="AC845" i="1009" s="1"/>
  <c r="AB846" i="1009"/>
  <c r="AA846" i="1009"/>
  <c r="H846" i="1009" s="1"/>
  <c r="Z846" i="1009"/>
  <c r="W846" i="1009"/>
  <c r="W845" i="1009" s="1"/>
  <c r="V846" i="1009"/>
  <c r="U846" i="1009"/>
  <c r="U845" i="1009" s="1"/>
  <c r="T846" i="1009"/>
  <c r="S846" i="1009"/>
  <c r="S845" i="1009" s="1"/>
  <c r="R846" i="1009"/>
  <c r="Q846" i="1009"/>
  <c r="F846" i="1009" s="1"/>
  <c r="AD845" i="1009"/>
  <c r="AB845" i="1009"/>
  <c r="Z845" i="1009"/>
  <c r="V845" i="1009"/>
  <c r="T845" i="1009"/>
  <c r="R845" i="1009"/>
  <c r="AA844" i="1009"/>
  <c r="H844" i="1009" s="1"/>
  <c r="S844" i="1009"/>
  <c r="S843" i="1009" s="1"/>
  <c r="G844" i="1009"/>
  <c r="AD843" i="1009"/>
  <c r="AC843" i="1009"/>
  <c r="AB843" i="1009"/>
  <c r="AA843" i="1009"/>
  <c r="Z843" i="1009"/>
  <c r="W843" i="1009"/>
  <c r="V843" i="1009"/>
  <c r="V842" i="1009" s="1"/>
  <c r="U843" i="1009"/>
  <c r="T843" i="1009"/>
  <c r="G843" i="1009" s="1"/>
  <c r="R843" i="1009"/>
  <c r="R842" i="1009" s="1"/>
  <c r="Q843" i="1009"/>
  <c r="U842" i="1009"/>
  <c r="AA841" i="1009"/>
  <c r="H841" i="1009" s="1"/>
  <c r="S841" i="1009"/>
  <c r="F841" i="1009" s="1"/>
  <c r="G841" i="1009"/>
  <c r="W840" i="1009"/>
  <c r="V840" i="1009"/>
  <c r="U840" i="1009"/>
  <c r="H840" i="1009"/>
  <c r="G840" i="1009"/>
  <c r="F840" i="1009"/>
  <c r="AA839" i="1009"/>
  <c r="S839" i="1009"/>
  <c r="H839" i="1009"/>
  <c r="G839" i="1009"/>
  <c r="F839" i="1009"/>
  <c r="W838" i="1009"/>
  <c r="V838" i="1009"/>
  <c r="U838" i="1009"/>
  <c r="H838" i="1009"/>
  <c r="F838" i="1009"/>
  <c r="AA837" i="1009"/>
  <c r="H837" i="1009" s="1"/>
  <c r="S837" i="1009"/>
  <c r="R837" i="1009" s="1"/>
  <c r="G837" i="1009"/>
  <c r="AD836" i="1009"/>
  <c r="AC836" i="1009"/>
  <c r="AB836" i="1009"/>
  <c r="AB833" i="1009" s="1"/>
  <c r="Z836" i="1009"/>
  <c r="W836" i="1009"/>
  <c r="V836" i="1009"/>
  <c r="V833" i="1009" s="1"/>
  <c r="U836" i="1009"/>
  <c r="T836" i="1009"/>
  <c r="G836" i="1009" s="1"/>
  <c r="S836" i="1009"/>
  <c r="Q836" i="1009"/>
  <c r="AA835" i="1009"/>
  <c r="H835" i="1009" s="1"/>
  <c r="R835" i="1009"/>
  <c r="G835" i="1009"/>
  <c r="F835" i="1009"/>
  <c r="AD834" i="1009"/>
  <c r="AC834" i="1009"/>
  <c r="AC833" i="1009" s="1"/>
  <c r="AB834" i="1009"/>
  <c r="AA834" i="1009"/>
  <c r="H834" i="1009" s="1"/>
  <c r="Z834" i="1009"/>
  <c r="W834" i="1009"/>
  <c r="W833" i="1009" s="1"/>
  <c r="V834" i="1009"/>
  <c r="U834" i="1009"/>
  <c r="U833" i="1009" s="1"/>
  <c r="T834" i="1009"/>
  <c r="S834" i="1009"/>
  <c r="S833" i="1009" s="1"/>
  <c r="R834" i="1009"/>
  <c r="Q834" i="1009"/>
  <c r="F834" i="1009" s="1"/>
  <c r="AD833" i="1009"/>
  <c r="Z833" i="1009"/>
  <c r="Q833" i="1009"/>
  <c r="T832" i="1009"/>
  <c r="AA830" i="1009"/>
  <c r="R830" i="1009"/>
  <c r="H830" i="1009"/>
  <c r="G830" i="1009"/>
  <c r="F830" i="1009"/>
  <c r="AD829" i="1009"/>
  <c r="AC829" i="1009"/>
  <c r="AC828" i="1009" s="1"/>
  <c r="AB829" i="1009"/>
  <c r="AA829" i="1009"/>
  <c r="H829" i="1009" s="1"/>
  <c r="Z829" i="1009"/>
  <c r="W829" i="1009"/>
  <c r="W828" i="1009" s="1"/>
  <c r="V829" i="1009"/>
  <c r="U829" i="1009"/>
  <c r="U828" i="1009" s="1"/>
  <c r="T829" i="1009"/>
  <c r="S829" i="1009"/>
  <c r="S828" i="1009" s="1"/>
  <c r="R829" i="1009"/>
  <c r="Q829" i="1009"/>
  <c r="F829" i="1009" s="1"/>
  <c r="G829" i="1009"/>
  <c r="AD828" i="1009"/>
  <c r="AB828" i="1009"/>
  <c r="Z828" i="1009"/>
  <c r="V828" i="1009"/>
  <c r="T828" i="1009"/>
  <c r="G828" i="1009" s="1"/>
  <c r="R828" i="1009"/>
  <c r="AA827" i="1009"/>
  <c r="H827" i="1009" s="1"/>
  <c r="R827" i="1009"/>
  <c r="F827" i="1009" s="1"/>
  <c r="G827" i="1009"/>
  <c r="AD826" i="1009"/>
  <c r="AC826" i="1009"/>
  <c r="AB826" i="1009"/>
  <c r="H826" i="1009" s="1"/>
  <c r="AA826" i="1009"/>
  <c r="Z826" i="1009"/>
  <c r="W826" i="1009"/>
  <c r="V826" i="1009"/>
  <c r="U826" i="1009"/>
  <c r="T826" i="1009"/>
  <c r="G826" i="1009" s="1"/>
  <c r="S826" i="1009"/>
  <c r="R826" i="1009"/>
  <c r="Q826" i="1009"/>
  <c r="F826" i="1009"/>
  <c r="AA825" i="1009"/>
  <c r="H825" i="1009" s="1"/>
  <c r="R825" i="1009"/>
  <c r="F825" i="1009" s="1"/>
  <c r="G825" i="1009"/>
  <c r="AD824" i="1009"/>
  <c r="AD823" i="1009" s="1"/>
  <c r="AD822" i="1009" s="1"/>
  <c r="AC824" i="1009"/>
  <c r="AB824" i="1009"/>
  <c r="AA824" i="1009"/>
  <c r="AA823" i="1009" s="1"/>
  <c r="Z824" i="1009"/>
  <c r="Z823" i="1009" s="1"/>
  <c r="W824" i="1009"/>
  <c r="V824" i="1009"/>
  <c r="V823" i="1009" s="1"/>
  <c r="V822" i="1009" s="1"/>
  <c r="U824" i="1009"/>
  <c r="U823" i="1009" s="1"/>
  <c r="T824" i="1009"/>
  <c r="S824" i="1009"/>
  <c r="R824" i="1009"/>
  <c r="R823" i="1009" s="1"/>
  <c r="R822" i="1009" s="1"/>
  <c r="Q824" i="1009"/>
  <c r="Q823" i="1009" s="1"/>
  <c r="AC823" i="1009"/>
  <c r="W823" i="1009"/>
  <c r="S823" i="1009"/>
  <c r="AA821" i="1009"/>
  <c r="H821" i="1009" s="1"/>
  <c r="G821" i="1009"/>
  <c r="F821" i="1009"/>
  <c r="AD820" i="1009"/>
  <c r="AC820" i="1009"/>
  <c r="AB820" i="1009"/>
  <c r="Z820" i="1009"/>
  <c r="W820" i="1009"/>
  <c r="V820" i="1009"/>
  <c r="U820" i="1009"/>
  <c r="T820" i="1009"/>
  <c r="G820" i="1009" s="1"/>
  <c r="S820" i="1009"/>
  <c r="R820" i="1009"/>
  <c r="Q820" i="1009"/>
  <c r="F820" i="1009"/>
  <c r="AA819" i="1009"/>
  <c r="H819" i="1009"/>
  <c r="G819" i="1009"/>
  <c r="F819" i="1009"/>
  <c r="AD818" i="1009"/>
  <c r="AC818" i="1009"/>
  <c r="AB818" i="1009"/>
  <c r="AA818" i="1009"/>
  <c r="H818" i="1009" s="1"/>
  <c r="Z818" i="1009"/>
  <c r="W818" i="1009"/>
  <c r="V818" i="1009"/>
  <c r="U818" i="1009"/>
  <c r="G818" i="1009" s="1"/>
  <c r="T818" i="1009"/>
  <c r="S818" i="1009"/>
  <c r="R818" i="1009"/>
  <c r="Q818" i="1009"/>
  <c r="F818" i="1009" s="1"/>
  <c r="AA817" i="1009"/>
  <c r="AA816" i="1009" s="1"/>
  <c r="H816" i="1009" s="1"/>
  <c r="G817" i="1009"/>
  <c r="F817" i="1009"/>
  <c r="AD816" i="1009"/>
  <c r="AC816" i="1009"/>
  <c r="AB816" i="1009"/>
  <c r="Z816" i="1009"/>
  <c r="W816" i="1009"/>
  <c r="V816" i="1009"/>
  <c r="U816" i="1009"/>
  <c r="T816" i="1009"/>
  <c r="G816" i="1009" s="1"/>
  <c r="S816" i="1009"/>
  <c r="R816" i="1009"/>
  <c r="Q816" i="1009"/>
  <c r="F816" i="1009"/>
  <c r="AA815" i="1009"/>
  <c r="H815" i="1009"/>
  <c r="G815" i="1009"/>
  <c r="F815" i="1009"/>
  <c r="AD814" i="1009"/>
  <c r="AC814" i="1009"/>
  <c r="AC811" i="1009" s="1"/>
  <c r="AC810" i="1009" s="1"/>
  <c r="AB814" i="1009"/>
  <c r="AA814" i="1009"/>
  <c r="H814" i="1009" s="1"/>
  <c r="Z814" i="1009"/>
  <c r="W814" i="1009"/>
  <c r="W811" i="1009" s="1"/>
  <c r="W810" i="1009" s="1"/>
  <c r="V814" i="1009"/>
  <c r="U814" i="1009"/>
  <c r="T814" i="1009"/>
  <c r="S814" i="1009"/>
  <c r="S811" i="1009" s="1"/>
  <c r="S810" i="1009" s="1"/>
  <c r="R814" i="1009"/>
  <c r="Q814" i="1009"/>
  <c r="F814" i="1009" s="1"/>
  <c r="G814" i="1009"/>
  <c r="AA813" i="1009"/>
  <c r="H813" i="1009" s="1"/>
  <c r="G813" i="1009"/>
  <c r="F813" i="1009"/>
  <c r="AD812" i="1009"/>
  <c r="AD811" i="1009" s="1"/>
  <c r="AD810" i="1009" s="1"/>
  <c r="AC812" i="1009"/>
  <c r="AB812" i="1009"/>
  <c r="AB811" i="1009" s="1"/>
  <c r="AB810" i="1009" s="1"/>
  <c r="Z812" i="1009"/>
  <c r="Z811" i="1009" s="1"/>
  <c r="W812" i="1009"/>
  <c r="V812" i="1009"/>
  <c r="V811" i="1009" s="1"/>
  <c r="V810" i="1009" s="1"/>
  <c r="U812" i="1009"/>
  <c r="T812" i="1009"/>
  <c r="G812" i="1009" s="1"/>
  <c r="S812" i="1009"/>
  <c r="R812" i="1009"/>
  <c r="R811" i="1009" s="1"/>
  <c r="R810" i="1009" s="1"/>
  <c r="Q812" i="1009"/>
  <c r="F812" i="1009"/>
  <c r="U811" i="1009"/>
  <c r="U810" i="1009" s="1"/>
  <c r="Q811" i="1009"/>
  <c r="F811" i="1009" s="1"/>
  <c r="AA809" i="1009"/>
  <c r="H809" i="1009" s="1"/>
  <c r="R809" i="1009"/>
  <c r="R808" i="1009" s="1"/>
  <c r="G809" i="1009"/>
  <c r="AD808" i="1009"/>
  <c r="AD807" i="1009" s="1"/>
  <c r="AC808" i="1009"/>
  <c r="AB808" i="1009"/>
  <c r="AB807" i="1009" s="1"/>
  <c r="AA808" i="1009"/>
  <c r="AA807" i="1009" s="1"/>
  <c r="Z808" i="1009"/>
  <c r="Z807" i="1009" s="1"/>
  <c r="W808" i="1009"/>
  <c r="V808" i="1009"/>
  <c r="V807" i="1009" s="1"/>
  <c r="U808" i="1009"/>
  <c r="T808" i="1009"/>
  <c r="G808" i="1009" s="1"/>
  <c r="S808" i="1009"/>
  <c r="S807" i="1009" s="1"/>
  <c r="Q808" i="1009"/>
  <c r="H808" i="1009"/>
  <c r="AC807" i="1009"/>
  <c r="W807" i="1009"/>
  <c r="U807" i="1009"/>
  <c r="G807" i="1009" s="1"/>
  <c r="Q807" i="1009"/>
  <c r="AA806" i="1009"/>
  <c r="H806" i="1009" s="1"/>
  <c r="R806" i="1009"/>
  <c r="F806" i="1009" s="1"/>
  <c r="G806" i="1009"/>
  <c r="AD805" i="1009"/>
  <c r="AD804" i="1009" s="1"/>
  <c r="AC805" i="1009"/>
  <c r="AB805" i="1009"/>
  <c r="H805" i="1009" s="1"/>
  <c r="AA805" i="1009"/>
  <c r="Z805" i="1009"/>
  <c r="Z804" i="1009" s="1"/>
  <c r="W805" i="1009"/>
  <c r="V805" i="1009"/>
  <c r="V804" i="1009" s="1"/>
  <c r="U805" i="1009"/>
  <c r="T805" i="1009"/>
  <c r="G805" i="1009" s="1"/>
  <c r="S805" i="1009"/>
  <c r="R805" i="1009"/>
  <c r="R804" i="1009" s="1"/>
  <c r="Q805" i="1009"/>
  <c r="F805" i="1009"/>
  <c r="AC804" i="1009"/>
  <c r="AA804" i="1009"/>
  <c r="W804" i="1009"/>
  <c r="U804" i="1009"/>
  <c r="S804" i="1009"/>
  <c r="Q804" i="1009"/>
  <c r="F804" i="1009" s="1"/>
  <c r="AD803" i="1009"/>
  <c r="AD802" i="1009" s="1"/>
  <c r="AD801" i="1009" s="1"/>
  <c r="AD800" i="1009" s="1"/>
  <c r="AD799" i="1009" s="1"/>
  <c r="AC803" i="1009"/>
  <c r="AA803" i="1009"/>
  <c r="R803" i="1009"/>
  <c r="H803" i="1009"/>
  <c r="G803" i="1009"/>
  <c r="F803" i="1009"/>
  <c r="AC802" i="1009"/>
  <c r="AC801" i="1009" s="1"/>
  <c r="AC800" i="1009" s="1"/>
  <c r="AB802" i="1009"/>
  <c r="AB801" i="1009" s="1"/>
  <c r="AA802" i="1009"/>
  <c r="Z802" i="1009"/>
  <c r="W802" i="1009"/>
  <c r="W801" i="1009" s="1"/>
  <c r="W800" i="1009" s="1"/>
  <c r="V802" i="1009"/>
  <c r="G802" i="1009" s="1"/>
  <c r="U802" i="1009"/>
  <c r="U801" i="1009" s="1"/>
  <c r="T802" i="1009"/>
  <c r="S802" i="1009"/>
  <c r="S801" i="1009" s="1"/>
  <c r="R802" i="1009"/>
  <c r="R801" i="1009" s="1"/>
  <c r="Q802" i="1009"/>
  <c r="Z801" i="1009"/>
  <c r="Q801" i="1009"/>
  <c r="H795" i="1009"/>
  <c r="G795" i="1009"/>
  <c r="F795" i="1009"/>
  <c r="H794" i="1009"/>
  <c r="G794" i="1009"/>
  <c r="F794" i="1009"/>
  <c r="AD793" i="1009"/>
  <c r="AD792" i="1009" s="1"/>
  <c r="AC793" i="1009"/>
  <c r="AB793" i="1009"/>
  <c r="H793" i="1009" s="1"/>
  <c r="AA793" i="1009"/>
  <c r="Z793" i="1009"/>
  <c r="Z792" i="1009" s="1"/>
  <c r="W793" i="1009"/>
  <c r="V793" i="1009"/>
  <c r="V792" i="1009" s="1"/>
  <c r="V791" i="1009" s="1"/>
  <c r="U793" i="1009"/>
  <c r="T793" i="1009"/>
  <c r="G793" i="1009" s="1"/>
  <c r="S793" i="1009"/>
  <c r="R793" i="1009"/>
  <c r="R792" i="1009" s="1"/>
  <c r="Q793" i="1009"/>
  <c r="F793" i="1009"/>
  <c r="AC792" i="1009"/>
  <c r="AA792" i="1009"/>
  <c r="W792" i="1009"/>
  <c r="U792" i="1009"/>
  <c r="S792" i="1009"/>
  <c r="Q792" i="1009"/>
  <c r="N792" i="1009"/>
  <c r="AC791" i="1009"/>
  <c r="AA791" i="1009"/>
  <c r="W791" i="1009"/>
  <c r="U791" i="1009"/>
  <c r="S791" i="1009"/>
  <c r="Q791" i="1009"/>
  <c r="AA790" i="1009"/>
  <c r="H790" i="1009" s="1"/>
  <c r="G790" i="1009"/>
  <c r="F790" i="1009"/>
  <c r="AA789" i="1009"/>
  <c r="H789" i="1009" s="1"/>
  <c r="G789" i="1009"/>
  <c r="F789" i="1009"/>
  <c r="AA788" i="1009"/>
  <c r="H788" i="1009" s="1"/>
  <c r="G788" i="1009"/>
  <c r="F788" i="1009"/>
  <c r="AA787" i="1009"/>
  <c r="H787" i="1009" s="1"/>
  <c r="G787" i="1009"/>
  <c r="F787" i="1009"/>
  <c r="AA786" i="1009"/>
  <c r="AA785" i="1009" s="1"/>
  <c r="H785" i="1009" s="1"/>
  <c r="G786" i="1009"/>
  <c r="F786" i="1009"/>
  <c r="AD785" i="1009"/>
  <c r="AC785" i="1009"/>
  <c r="AB785" i="1009"/>
  <c r="Z785" i="1009"/>
  <c r="W785" i="1009"/>
  <c r="V785" i="1009"/>
  <c r="U785" i="1009"/>
  <c r="T785" i="1009"/>
  <c r="G785" i="1009" s="1"/>
  <c r="S785" i="1009"/>
  <c r="R785" i="1009"/>
  <c r="Q785" i="1009"/>
  <c r="F785" i="1009"/>
  <c r="AA784" i="1009"/>
  <c r="H784" i="1009" s="1"/>
  <c r="R784" i="1009"/>
  <c r="R783" i="1009" s="1"/>
  <c r="G784" i="1009"/>
  <c r="AD783" i="1009"/>
  <c r="AD778" i="1009" s="1"/>
  <c r="AC783" i="1009"/>
  <c r="AB783" i="1009"/>
  <c r="AB778" i="1009" s="1"/>
  <c r="Z783" i="1009"/>
  <c r="Z778" i="1009" s="1"/>
  <c r="W783" i="1009"/>
  <c r="V783" i="1009"/>
  <c r="V778" i="1009" s="1"/>
  <c r="U783" i="1009"/>
  <c r="T783" i="1009"/>
  <c r="G783" i="1009" s="1"/>
  <c r="S783" i="1009"/>
  <c r="Q783" i="1009"/>
  <c r="AA782" i="1009"/>
  <c r="H782" i="1009"/>
  <c r="G782" i="1009"/>
  <c r="F782" i="1009"/>
  <c r="AD781" i="1009"/>
  <c r="AC781" i="1009"/>
  <c r="AC778" i="1009" s="1"/>
  <c r="AB781" i="1009"/>
  <c r="AA781" i="1009"/>
  <c r="H781" i="1009" s="1"/>
  <c r="Z781" i="1009"/>
  <c r="W781" i="1009"/>
  <c r="W778" i="1009" s="1"/>
  <c r="V781" i="1009"/>
  <c r="U781" i="1009"/>
  <c r="T781" i="1009"/>
  <c r="S781" i="1009"/>
  <c r="S778" i="1009" s="1"/>
  <c r="R781" i="1009"/>
  <c r="Q781" i="1009"/>
  <c r="G781" i="1009"/>
  <c r="AA780" i="1009"/>
  <c r="H780" i="1009" s="1"/>
  <c r="G780" i="1009"/>
  <c r="F780" i="1009"/>
  <c r="AD779" i="1009"/>
  <c r="AC779" i="1009"/>
  <c r="AB779" i="1009"/>
  <c r="Z779" i="1009"/>
  <c r="W779" i="1009"/>
  <c r="V779" i="1009"/>
  <c r="U779" i="1009"/>
  <c r="T779" i="1009"/>
  <c r="G779" i="1009" s="1"/>
  <c r="S779" i="1009"/>
  <c r="R779" i="1009"/>
  <c r="Q779" i="1009"/>
  <c r="F779" i="1009"/>
  <c r="U778" i="1009"/>
  <c r="G778" i="1009" s="1"/>
  <c r="AA777" i="1009"/>
  <c r="H777" i="1009" s="1"/>
  <c r="R777" i="1009"/>
  <c r="R776" i="1009" s="1"/>
  <c r="G777" i="1009"/>
  <c r="AD776" i="1009"/>
  <c r="AD775" i="1009" s="1"/>
  <c r="AC776" i="1009"/>
  <c r="AB776" i="1009"/>
  <c r="AB775" i="1009" s="1"/>
  <c r="AA776" i="1009"/>
  <c r="AA775" i="1009" s="1"/>
  <c r="Z776" i="1009"/>
  <c r="Z775" i="1009" s="1"/>
  <c r="W776" i="1009"/>
  <c r="V776" i="1009"/>
  <c r="V775" i="1009" s="1"/>
  <c r="U776" i="1009"/>
  <c r="T776" i="1009"/>
  <c r="S776" i="1009"/>
  <c r="Q776" i="1009"/>
  <c r="H776" i="1009"/>
  <c r="AC775" i="1009"/>
  <c r="W775" i="1009"/>
  <c r="U775" i="1009"/>
  <c r="G775" i="1009" s="1"/>
  <c r="S775" i="1009"/>
  <c r="Q775" i="1009"/>
  <c r="AA774" i="1009"/>
  <c r="H774" i="1009"/>
  <c r="G774" i="1009"/>
  <c r="F774" i="1009"/>
  <c r="AD773" i="1009"/>
  <c r="AC773" i="1009"/>
  <c r="AB773" i="1009"/>
  <c r="AA773" i="1009"/>
  <c r="H773" i="1009" s="1"/>
  <c r="Z773" i="1009"/>
  <c r="W773" i="1009"/>
  <c r="V773" i="1009"/>
  <c r="U773" i="1009"/>
  <c r="G773" i="1009" s="1"/>
  <c r="T773" i="1009"/>
  <c r="S773" i="1009"/>
  <c r="R773" i="1009"/>
  <c r="Q773" i="1009"/>
  <c r="Q770" i="1009" s="1"/>
  <c r="F770" i="1009" s="1"/>
  <c r="AA772" i="1009"/>
  <c r="AA771" i="1009" s="1"/>
  <c r="G772" i="1009"/>
  <c r="F772" i="1009"/>
  <c r="AD771" i="1009"/>
  <c r="AD770" i="1009" s="1"/>
  <c r="AC771" i="1009"/>
  <c r="AB771" i="1009"/>
  <c r="AB770" i="1009" s="1"/>
  <c r="Z771" i="1009"/>
  <c r="Z770" i="1009" s="1"/>
  <c r="W771" i="1009"/>
  <c r="V771" i="1009"/>
  <c r="V770" i="1009" s="1"/>
  <c r="U771" i="1009"/>
  <c r="T771" i="1009"/>
  <c r="T770" i="1009" s="1"/>
  <c r="S771" i="1009"/>
  <c r="R771" i="1009"/>
  <c r="R770" i="1009" s="1"/>
  <c r="Q771" i="1009"/>
  <c r="F771" i="1009"/>
  <c r="AC770" i="1009"/>
  <c r="W770" i="1009"/>
  <c r="S770" i="1009"/>
  <c r="AA769" i="1009"/>
  <c r="H769" i="1009" s="1"/>
  <c r="R769" i="1009"/>
  <c r="G769" i="1009"/>
  <c r="F769" i="1009"/>
  <c r="AD768" i="1009"/>
  <c r="AC768" i="1009"/>
  <c r="AC767" i="1009" s="1"/>
  <c r="AB768" i="1009"/>
  <c r="AA768" i="1009"/>
  <c r="Z768" i="1009"/>
  <c r="W768" i="1009"/>
  <c r="W767" i="1009" s="1"/>
  <c r="V768" i="1009"/>
  <c r="U768" i="1009"/>
  <c r="U767" i="1009" s="1"/>
  <c r="T768" i="1009"/>
  <c r="S768" i="1009"/>
  <c r="S767" i="1009" s="1"/>
  <c r="R768" i="1009"/>
  <c r="Q768" i="1009"/>
  <c r="F768" i="1009" s="1"/>
  <c r="AD767" i="1009"/>
  <c r="AB767" i="1009"/>
  <c r="Z767" i="1009"/>
  <c r="V767" i="1009"/>
  <c r="R767" i="1009"/>
  <c r="Q767" i="1009"/>
  <c r="F767" i="1009" s="1"/>
  <c r="AA766" i="1009"/>
  <c r="H766" i="1009" s="1"/>
  <c r="R766" i="1009"/>
  <c r="F766" i="1009" s="1"/>
  <c r="G766" i="1009"/>
  <c r="AD765" i="1009"/>
  <c r="AC765" i="1009"/>
  <c r="AC764" i="1009" s="1"/>
  <c r="AB765" i="1009"/>
  <c r="AB764" i="1009" s="1"/>
  <c r="AA765" i="1009"/>
  <c r="AA764" i="1009" s="1"/>
  <c r="Z765" i="1009"/>
  <c r="W765" i="1009"/>
  <c r="W764" i="1009" s="1"/>
  <c r="V765" i="1009"/>
  <c r="V764" i="1009" s="1"/>
  <c r="U765" i="1009"/>
  <c r="T765" i="1009"/>
  <c r="S765" i="1009"/>
  <c r="R765" i="1009"/>
  <c r="R764" i="1009" s="1"/>
  <c r="Q765" i="1009"/>
  <c r="Q764" i="1009" s="1"/>
  <c r="AD764" i="1009"/>
  <c r="Z764" i="1009"/>
  <c r="S764" i="1009"/>
  <c r="AA762" i="1009"/>
  <c r="H762" i="1009"/>
  <c r="G762" i="1009"/>
  <c r="F762" i="1009"/>
  <c r="AD761" i="1009"/>
  <c r="AC761" i="1009"/>
  <c r="AB761" i="1009"/>
  <c r="AA761" i="1009"/>
  <c r="H761" i="1009" s="1"/>
  <c r="Z761" i="1009"/>
  <c r="W761" i="1009"/>
  <c r="V761" i="1009"/>
  <c r="U761" i="1009"/>
  <c r="G761" i="1009" s="1"/>
  <c r="T761" i="1009"/>
  <c r="S761" i="1009"/>
  <c r="R761" i="1009"/>
  <c r="Q761" i="1009"/>
  <c r="F761" i="1009" s="1"/>
  <c r="AA760" i="1009"/>
  <c r="H760" i="1009" s="1"/>
  <c r="R760" i="1009"/>
  <c r="F760" i="1009" s="1"/>
  <c r="G760" i="1009"/>
  <c r="AD759" i="1009"/>
  <c r="AC759" i="1009"/>
  <c r="AB759" i="1009"/>
  <c r="AA759" i="1009"/>
  <c r="Z759" i="1009"/>
  <c r="W759" i="1009"/>
  <c r="V759" i="1009"/>
  <c r="U759" i="1009"/>
  <c r="G759" i="1009" s="1"/>
  <c r="T759" i="1009"/>
  <c r="S759" i="1009"/>
  <c r="R759" i="1009"/>
  <c r="Q759" i="1009"/>
  <c r="F759" i="1009" s="1"/>
  <c r="AA758" i="1009"/>
  <c r="H758" i="1009" s="1"/>
  <c r="R758" i="1009"/>
  <c r="G758" i="1009"/>
  <c r="F758" i="1009"/>
  <c r="AA757" i="1009"/>
  <c r="R757" i="1009"/>
  <c r="F757" i="1009" s="1"/>
  <c r="H757" i="1009"/>
  <c r="G757" i="1009"/>
  <c r="AD756" i="1009"/>
  <c r="AD755" i="1009" s="1"/>
  <c r="AC756" i="1009"/>
  <c r="AB756" i="1009"/>
  <c r="AB755" i="1009" s="1"/>
  <c r="Z756" i="1009"/>
  <c r="Z755" i="1009" s="1"/>
  <c r="W756" i="1009"/>
  <c r="V756" i="1009"/>
  <c r="V755" i="1009" s="1"/>
  <c r="U756" i="1009"/>
  <c r="T756" i="1009"/>
  <c r="G756" i="1009" s="1"/>
  <c r="S756" i="1009"/>
  <c r="R756" i="1009"/>
  <c r="R755" i="1009" s="1"/>
  <c r="Q756" i="1009"/>
  <c r="F756" i="1009"/>
  <c r="AC755" i="1009"/>
  <c r="W755" i="1009"/>
  <c r="U755" i="1009"/>
  <c r="AA754" i="1009"/>
  <c r="H754" i="1009" s="1"/>
  <c r="R754" i="1009"/>
  <c r="R753" i="1009" s="1"/>
  <c r="G754" i="1009"/>
  <c r="AD753" i="1009"/>
  <c r="AC753" i="1009"/>
  <c r="AB753" i="1009"/>
  <c r="H753" i="1009" s="1"/>
  <c r="AA753" i="1009"/>
  <c r="Z753" i="1009"/>
  <c r="W753" i="1009"/>
  <c r="V753" i="1009"/>
  <c r="U753" i="1009"/>
  <c r="T753" i="1009"/>
  <c r="S753" i="1009"/>
  <c r="Q753" i="1009"/>
  <c r="AA752" i="1009"/>
  <c r="H752" i="1009" s="1"/>
  <c r="R752" i="1009"/>
  <c r="R751" i="1009" s="1"/>
  <c r="G752" i="1009"/>
  <c r="AD751" i="1009"/>
  <c r="AD750" i="1009" s="1"/>
  <c r="AC751" i="1009"/>
  <c r="AB751" i="1009"/>
  <c r="AB750" i="1009" s="1"/>
  <c r="AA751" i="1009"/>
  <c r="AA750" i="1009" s="1"/>
  <c r="Z751" i="1009"/>
  <c r="Z750" i="1009" s="1"/>
  <c r="W751" i="1009"/>
  <c r="V751" i="1009"/>
  <c r="V750" i="1009" s="1"/>
  <c r="U751" i="1009"/>
  <c r="T751" i="1009"/>
  <c r="S751" i="1009"/>
  <c r="Q751" i="1009"/>
  <c r="H751" i="1009"/>
  <c r="AC750" i="1009"/>
  <c r="W750" i="1009"/>
  <c r="U750" i="1009"/>
  <c r="S750" i="1009"/>
  <c r="Q750" i="1009"/>
  <c r="AA749" i="1009"/>
  <c r="H749" i="1009" s="1"/>
  <c r="R749" i="1009"/>
  <c r="F749" i="1009" s="1"/>
  <c r="G749" i="1009"/>
  <c r="AD748" i="1009"/>
  <c r="AC748" i="1009"/>
  <c r="AB748" i="1009"/>
  <c r="AA748" i="1009"/>
  <c r="Z748" i="1009"/>
  <c r="W748" i="1009"/>
  <c r="V748" i="1009"/>
  <c r="U748" i="1009"/>
  <c r="T748" i="1009"/>
  <c r="S748" i="1009"/>
  <c r="R748" i="1009"/>
  <c r="F748" i="1009" s="1"/>
  <c r="Q748" i="1009"/>
  <c r="AA747" i="1009"/>
  <c r="H747" i="1009"/>
  <c r="G747" i="1009"/>
  <c r="F747" i="1009"/>
  <c r="AD746" i="1009"/>
  <c r="AC746" i="1009"/>
  <c r="AB746" i="1009"/>
  <c r="AA746" i="1009"/>
  <c r="Z746" i="1009"/>
  <c r="W746" i="1009"/>
  <c r="V746" i="1009"/>
  <c r="U746" i="1009"/>
  <c r="G746" i="1009" s="1"/>
  <c r="T746" i="1009"/>
  <c r="S746" i="1009"/>
  <c r="R746" i="1009"/>
  <c r="Q746" i="1009"/>
  <c r="F746" i="1009" s="1"/>
  <c r="AA745" i="1009"/>
  <c r="AA744" i="1009" s="1"/>
  <c r="G745" i="1009"/>
  <c r="F745" i="1009"/>
  <c r="AD744" i="1009"/>
  <c r="AC744" i="1009"/>
  <c r="AB744" i="1009"/>
  <c r="Z744" i="1009"/>
  <c r="W744" i="1009"/>
  <c r="V744" i="1009"/>
  <c r="U744" i="1009"/>
  <c r="T744" i="1009"/>
  <c r="S744" i="1009"/>
  <c r="R744" i="1009"/>
  <c r="Q744" i="1009"/>
  <c r="F744" i="1009" s="1"/>
  <c r="AA743" i="1009"/>
  <c r="H743" i="1009" s="1"/>
  <c r="R743" i="1009"/>
  <c r="F743" i="1009" s="1"/>
  <c r="G743" i="1009"/>
  <c r="AA742" i="1009"/>
  <c r="H742" i="1009" s="1"/>
  <c r="R742" i="1009"/>
  <c r="F742" i="1009" s="1"/>
  <c r="G742" i="1009"/>
  <c r="AD741" i="1009"/>
  <c r="AC741" i="1009"/>
  <c r="AC740" i="1009" s="1"/>
  <c r="AC739" i="1009" s="1"/>
  <c r="AB741" i="1009"/>
  <c r="AA741" i="1009"/>
  <c r="AA740" i="1009" s="1"/>
  <c r="Z741" i="1009"/>
  <c r="W741" i="1009"/>
  <c r="W740" i="1009" s="1"/>
  <c r="W739" i="1009" s="1"/>
  <c r="V741" i="1009"/>
  <c r="U741" i="1009"/>
  <c r="T741" i="1009"/>
  <c r="S741" i="1009"/>
  <c r="Q741" i="1009"/>
  <c r="Q740" i="1009" s="1"/>
  <c r="AD740" i="1009"/>
  <c r="AD739" i="1009" s="1"/>
  <c r="Z740" i="1009"/>
  <c r="S740" i="1009"/>
  <c r="T739" i="1009"/>
  <c r="AA738" i="1009"/>
  <c r="H738" i="1009"/>
  <c r="G738" i="1009"/>
  <c r="F738" i="1009"/>
  <c r="AD737" i="1009"/>
  <c r="AC737" i="1009"/>
  <c r="AB737" i="1009"/>
  <c r="AA737" i="1009"/>
  <c r="H737" i="1009" s="1"/>
  <c r="Z737" i="1009"/>
  <c r="W737" i="1009"/>
  <c r="V737" i="1009"/>
  <c r="U737" i="1009"/>
  <c r="G737" i="1009" s="1"/>
  <c r="T737" i="1009"/>
  <c r="S737" i="1009"/>
  <c r="R737" i="1009"/>
  <c r="Q737" i="1009"/>
  <c r="Q733" i="1009" s="1"/>
  <c r="AA736" i="1009"/>
  <c r="H736" i="1009" s="1"/>
  <c r="G736" i="1009"/>
  <c r="F736" i="1009"/>
  <c r="AA735" i="1009"/>
  <c r="AA734" i="1009" s="1"/>
  <c r="G735" i="1009"/>
  <c r="F735" i="1009"/>
  <c r="AD734" i="1009"/>
  <c r="AD733" i="1009" s="1"/>
  <c r="AC734" i="1009"/>
  <c r="AB734" i="1009"/>
  <c r="AB733" i="1009" s="1"/>
  <c r="Z734" i="1009"/>
  <c r="Z733" i="1009" s="1"/>
  <c r="W734" i="1009"/>
  <c r="V734" i="1009"/>
  <c r="V733" i="1009" s="1"/>
  <c r="U734" i="1009"/>
  <c r="T734" i="1009"/>
  <c r="T733" i="1009" s="1"/>
  <c r="S734" i="1009"/>
  <c r="R734" i="1009"/>
  <c r="R733" i="1009" s="1"/>
  <c r="Q734" i="1009"/>
  <c r="F734" i="1009"/>
  <c r="AC733" i="1009"/>
  <c r="W733" i="1009"/>
  <c r="S733" i="1009"/>
  <c r="AA732" i="1009"/>
  <c r="H732" i="1009" s="1"/>
  <c r="G732" i="1009"/>
  <c r="F732" i="1009"/>
  <c r="AD731" i="1009"/>
  <c r="AC731" i="1009"/>
  <c r="AB731" i="1009"/>
  <c r="Z731" i="1009"/>
  <c r="W731" i="1009"/>
  <c r="V731" i="1009"/>
  <c r="U731" i="1009"/>
  <c r="T731" i="1009"/>
  <c r="G731" i="1009" s="1"/>
  <c r="S731" i="1009"/>
  <c r="R731" i="1009"/>
  <c r="Q731" i="1009"/>
  <c r="F731" i="1009"/>
  <c r="AA730" i="1009"/>
  <c r="S730" i="1009"/>
  <c r="S729" i="1009" s="1"/>
  <c r="H730" i="1009"/>
  <c r="G730" i="1009"/>
  <c r="AD729" i="1009"/>
  <c r="AD728" i="1009" s="1"/>
  <c r="AC729" i="1009"/>
  <c r="AB729" i="1009"/>
  <c r="H729" i="1009" s="1"/>
  <c r="AA729" i="1009"/>
  <c r="Z729" i="1009"/>
  <c r="Z728" i="1009" s="1"/>
  <c r="W729" i="1009"/>
  <c r="V729" i="1009"/>
  <c r="V728" i="1009" s="1"/>
  <c r="V718" i="1009" s="1"/>
  <c r="U729" i="1009"/>
  <c r="T729" i="1009"/>
  <c r="G729" i="1009" s="1"/>
  <c r="R729" i="1009"/>
  <c r="R728" i="1009" s="1"/>
  <c r="Q729" i="1009"/>
  <c r="AC728" i="1009"/>
  <c r="W728" i="1009"/>
  <c r="U728" i="1009"/>
  <c r="Q728" i="1009"/>
  <c r="AA727" i="1009"/>
  <c r="AA726" i="1009" s="1"/>
  <c r="H726" i="1009" s="1"/>
  <c r="G727" i="1009"/>
  <c r="F727" i="1009"/>
  <c r="AD726" i="1009"/>
  <c r="AC726" i="1009"/>
  <c r="AB726" i="1009"/>
  <c r="Z726" i="1009"/>
  <c r="W726" i="1009"/>
  <c r="V726" i="1009"/>
  <c r="U726" i="1009"/>
  <c r="T726" i="1009"/>
  <c r="G726" i="1009" s="1"/>
  <c r="S726" i="1009"/>
  <c r="R726" i="1009"/>
  <c r="Q726" i="1009"/>
  <c r="F726" i="1009"/>
  <c r="AA725" i="1009"/>
  <c r="H725" i="1009"/>
  <c r="G725" i="1009"/>
  <c r="F725" i="1009"/>
  <c r="AD724" i="1009"/>
  <c r="AC724" i="1009"/>
  <c r="AB724" i="1009"/>
  <c r="AA724" i="1009"/>
  <c r="H724" i="1009" s="1"/>
  <c r="Z724" i="1009"/>
  <c r="W724" i="1009"/>
  <c r="V724" i="1009"/>
  <c r="U724" i="1009"/>
  <c r="T724" i="1009"/>
  <c r="S724" i="1009"/>
  <c r="R724" i="1009"/>
  <c r="Q724" i="1009"/>
  <c r="G724" i="1009"/>
  <c r="AA723" i="1009"/>
  <c r="H723" i="1009" s="1"/>
  <c r="G723" i="1009"/>
  <c r="F723" i="1009"/>
  <c r="AD722" i="1009"/>
  <c r="AC722" i="1009"/>
  <c r="AB722" i="1009"/>
  <c r="AB719" i="1009" s="1"/>
  <c r="Z722" i="1009"/>
  <c r="W722" i="1009"/>
  <c r="V722" i="1009"/>
  <c r="V719" i="1009" s="1"/>
  <c r="U722" i="1009"/>
  <c r="T722" i="1009"/>
  <c r="S722" i="1009"/>
  <c r="R722" i="1009"/>
  <c r="R719" i="1009" s="1"/>
  <c r="Q722" i="1009"/>
  <c r="AA721" i="1009"/>
  <c r="H721" i="1009"/>
  <c r="G721" i="1009"/>
  <c r="F721" i="1009"/>
  <c r="AD720" i="1009"/>
  <c r="AC720" i="1009"/>
  <c r="AC719" i="1009" s="1"/>
  <c r="AB720" i="1009"/>
  <c r="AA720" i="1009"/>
  <c r="Z720" i="1009"/>
  <c r="W720" i="1009"/>
  <c r="W719" i="1009" s="1"/>
  <c r="V720" i="1009"/>
  <c r="U720" i="1009"/>
  <c r="T720" i="1009"/>
  <c r="S720" i="1009"/>
  <c r="S719" i="1009" s="1"/>
  <c r="R720" i="1009"/>
  <c r="Q720" i="1009"/>
  <c r="AD719" i="1009"/>
  <c r="Z719" i="1009"/>
  <c r="T719" i="1009"/>
  <c r="AC718" i="1009"/>
  <c r="W718" i="1009"/>
  <c r="AA716" i="1009"/>
  <c r="R716" i="1009"/>
  <c r="H716" i="1009"/>
  <c r="G716" i="1009"/>
  <c r="F716" i="1009"/>
  <c r="AD715" i="1009"/>
  <c r="AC715" i="1009"/>
  <c r="AC714" i="1009" s="1"/>
  <c r="AB715" i="1009"/>
  <c r="AA715" i="1009"/>
  <c r="H715" i="1009" s="1"/>
  <c r="Z715" i="1009"/>
  <c r="W715" i="1009"/>
  <c r="W714" i="1009" s="1"/>
  <c r="V715" i="1009"/>
  <c r="U715" i="1009"/>
  <c r="U714" i="1009" s="1"/>
  <c r="T715" i="1009"/>
  <c r="S715" i="1009"/>
  <c r="S714" i="1009" s="1"/>
  <c r="R715" i="1009"/>
  <c r="Q715" i="1009"/>
  <c r="F715" i="1009" s="1"/>
  <c r="AD714" i="1009"/>
  <c r="AB714" i="1009"/>
  <c r="Z714" i="1009"/>
  <c r="V714" i="1009"/>
  <c r="T714" i="1009"/>
  <c r="G714" i="1009" s="1"/>
  <c r="R714" i="1009"/>
  <c r="AA713" i="1009"/>
  <c r="H713" i="1009"/>
  <c r="G713" i="1009"/>
  <c r="F713" i="1009"/>
  <c r="AD712" i="1009"/>
  <c r="AC712" i="1009"/>
  <c r="AB712" i="1009"/>
  <c r="AA712" i="1009"/>
  <c r="H712" i="1009" s="1"/>
  <c r="Z712" i="1009"/>
  <c r="W712" i="1009"/>
  <c r="V712" i="1009"/>
  <c r="U712" i="1009"/>
  <c r="G712" i="1009" s="1"/>
  <c r="T712" i="1009"/>
  <c r="S712" i="1009"/>
  <c r="R712" i="1009"/>
  <c r="Q712" i="1009"/>
  <c r="F712" i="1009" s="1"/>
  <c r="AA711" i="1009"/>
  <c r="H711" i="1009" s="1"/>
  <c r="R711" i="1009"/>
  <c r="F711" i="1009" s="1"/>
  <c r="G711" i="1009"/>
  <c r="AD710" i="1009"/>
  <c r="AC710" i="1009"/>
  <c r="AC709" i="1009" s="1"/>
  <c r="AC708" i="1009" s="1"/>
  <c r="AB710" i="1009"/>
  <c r="AA710" i="1009"/>
  <c r="Z710" i="1009"/>
  <c r="W710" i="1009"/>
  <c r="W709" i="1009" s="1"/>
  <c r="W708" i="1009" s="1"/>
  <c r="V710" i="1009"/>
  <c r="U710" i="1009"/>
  <c r="T710" i="1009"/>
  <c r="S710" i="1009"/>
  <c r="S709" i="1009" s="1"/>
  <c r="R710" i="1009"/>
  <c r="Q710" i="1009"/>
  <c r="AD709" i="1009"/>
  <c r="AD708" i="1009" s="1"/>
  <c r="AB709" i="1009"/>
  <c r="AB708" i="1009" s="1"/>
  <c r="Z709" i="1009"/>
  <c r="V709" i="1009"/>
  <c r="R709" i="1009"/>
  <c r="V708" i="1009"/>
  <c r="T708" i="1009"/>
  <c r="R708" i="1009"/>
  <c r="AA707" i="1009"/>
  <c r="H707" i="1009" s="1"/>
  <c r="R707" i="1009"/>
  <c r="F707" i="1009" s="1"/>
  <c r="G707" i="1009"/>
  <c r="AD706" i="1009"/>
  <c r="AC706" i="1009"/>
  <c r="AB706" i="1009"/>
  <c r="AA706" i="1009"/>
  <c r="Z706" i="1009"/>
  <c r="W706" i="1009"/>
  <c r="V706" i="1009"/>
  <c r="U706" i="1009"/>
  <c r="T706" i="1009"/>
  <c r="S706" i="1009"/>
  <c r="R706" i="1009"/>
  <c r="Q706" i="1009"/>
  <c r="F706" i="1009"/>
  <c r="AA705" i="1009"/>
  <c r="H705" i="1009"/>
  <c r="G705" i="1009"/>
  <c r="F705" i="1009"/>
  <c r="AD704" i="1009"/>
  <c r="AC704" i="1009"/>
  <c r="AB704" i="1009"/>
  <c r="AA704" i="1009"/>
  <c r="H704" i="1009" s="1"/>
  <c r="Z704" i="1009"/>
  <c r="W704" i="1009"/>
  <c r="V704" i="1009"/>
  <c r="U704" i="1009"/>
  <c r="G704" i="1009" s="1"/>
  <c r="T704" i="1009"/>
  <c r="S704" i="1009"/>
  <c r="R704" i="1009"/>
  <c r="Q704" i="1009"/>
  <c r="AA703" i="1009"/>
  <c r="G703" i="1009"/>
  <c r="F703" i="1009"/>
  <c r="AD702" i="1009"/>
  <c r="AC702" i="1009"/>
  <c r="AB702" i="1009"/>
  <c r="Z702" i="1009"/>
  <c r="W702" i="1009"/>
  <c r="V702" i="1009"/>
  <c r="U702" i="1009"/>
  <c r="T702" i="1009"/>
  <c r="G702" i="1009" s="1"/>
  <c r="S702" i="1009"/>
  <c r="R702" i="1009"/>
  <c r="Q702" i="1009"/>
  <c r="F702" i="1009"/>
  <c r="AA701" i="1009"/>
  <c r="H701" i="1009"/>
  <c r="G701" i="1009"/>
  <c r="F701" i="1009"/>
  <c r="AD700" i="1009"/>
  <c r="AC700" i="1009"/>
  <c r="AB700" i="1009"/>
  <c r="AA700" i="1009"/>
  <c r="H700" i="1009" s="1"/>
  <c r="Z700" i="1009"/>
  <c r="W700" i="1009"/>
  <c r="V700" i="1009"/>
  <c r="U700" i="1009"/>
  <c r="T700" i="1009"/>
  <c r="S700" i="1009"/>
  <c r="R700" i="1009"/>
  <c r="Q700" i="1009"/>
  <c r="F700" i="1009" s="1"/>
  <c r="G700" i="1009"/>
  <c r="AA699" i="1009"/>
  <c r="H699" i="1009" s="1"/>
  <c r="G699" i="1009"/>
  <c r="F699" i="1009"/>
  <c r="AD698" i="1009"/>
  <c r="AC698" i="1009"/>
  <c r="AB698" i="1009"/>
  <c r="Z698" i="1009"/>
  <c r="W698" i="1009"/>
  <c r="V698" i="1009"/>
  <c r="U698" i="1009"/>
  <c r="T698" i="1009"/>
  <c r="G698" i="1009" s="1"/>
  <c r="S698" i="1009"/>
  <c r="R698" i="1009"/>
  <c r="Q698" i="1009"/>
  <c r="F698" i="1009"/>
  <c r="AC697" i="1009"/>
  <c r="AC696" i="1009" s="1"/>
  <c r="W697" i="1009"/>
  <c r="W696" i="1009" s="1"/>
  <c r="U697" i="1009"/>
  <c r="R697" i="1009"/>
  <c r="R696" i="1009" s="1"/>
  <c r="U696" i="1009"/>
  <c r="T696" i="1009"/>
  <c r="AA695" i="1009"/>
  <c r="H695" i="1009" s="1"/>
  <c r="R695" i="1009"/>
  <c r="F695" i="1009" s="1"/>
  <c r="G695" i="1009"/>
  <c r="AD694" i="1009"/>
  <c r="AC694" i="1009"/>
  <c r="AC693" i="1009" s="1"/>
  <c r="AB694" i="1009"/>
  <c r="AA694" i="1009"/>
  <c r="Z694" i="1009"/>
  <c r="W694" i="1009"/>
  <c r="W693" i="1009" s="1"/>
  <c r="V694" i="1009"/>
  <c r="U694" i="1009"/>
  <c r="U693" i="1009" s="1"/>
  <c r="T694" i="1009"/>
  <c r="S694" i="1009"/>
  <c r="R694" i="1009"/>
  <c r="Q694" i="1009"/>
  <c r="F694" i="1009" s="1"/>
  <c r="G694" i="1009"/>
  <c r="AD693" i="1009"/>
  <c r="AB693" i="1009"/>
  <c r="Z693" i="1009"/>
  <c r="V693" i="1009"/>
  <c r="S693" i="1009"/>
  <c r="R693" i="1009"/>
  <c r="Q693" i="1009"/>
  <c r="AA692" i="1009"/>
  <c r="AA691" i="1009" s="1"/>
  <c r="H692" i="1009"/>
  <c r="G692" i="1009"/>
  <c r="F692" i="1009"/>
  <c r="AD691" i="1009"/>
  <c r="AD690" i="1009" s="1"/>
  <c r="AC691" i="1009"/>
  <c r="AC690" i="1009" s="1"/>
  <c r="AB691" i="1009"/>
  <c r="Z691" i="1009"/>
  <c r="Z690" i="1009" s="1"/>
  <c r="W691" i="1009"/>
  <c r="V691" i="1009"/>
  <c r="V690" i="1009" s="1"/>
  <c r="G690" i="1009" s="1"/>
  <c r="U691" i="1009"/>
  <c r="T691" i="1009"/>
  <c r="T690" i="1009" s="1"/>
  <c r="T686" i="1009" s="1"/>
  <c r="S691" i="1009"/>
  <c r="R691" i="1009"/>
  <c r="Q691" i="1009"/>
  <c r="H691" i="1009"/>
  <c r="F691" i="1009"/>
  <c r="AB690" i="1009"/>
  <c r="AA690" i="1009"/>
  <c r="W690" i="1009"/>
  <c r="U690" i="1009"/>
  <c r="S690" i="1009"/>
  <c r="R690" i="1009"/>
  <c r="F690" i="1009" s="1"/>
  <c r="Q690" i="1009"/>
  <c r="AA689" i="1009"/>
  <c r="S689" i="1009"/>
  <c r="R689" i="1009"/>
  <c r="R688" i="1009" s="1"/>
  <c r="R687" i="1009" s="1"/>
  <c r="R686" i="1009" s="1"/>
  <c r="R685" i="1009" s="1"/>
  <c r="Q689" i="1009"/>
  <c r="Q688" i="1009" s="1"/>
  <c r="H689" i="1009"/>
  <c r="G689" i="1009"/>
  <c r="F689" i="1009"/>
  <c r="AD688" i="1009"/>
  <c r="AC688" i="1009"/>
  <c r="AC687" i="1009" s="1"/>
  <c r="AB688" i="1009"/>
  <c r="AB687" i="1009" s="1"/>
  <c r="AB686" i="1009" s="1"/>
  <c r="AA688" i="1009"/>
  <c r="AA687" i="1009" s="1"/>
  <c r="Z688" i="1009"/>
  <c r="W688" i="1009"/>
  <c r="V688" i="1009"/>
  <c r="U688" i="1009"/>
  <c r="U687" i="1009" s="1"/>
  <c r="T688" i="1009"/>
  <c r="S688" i="1009"/>
  <c r="AD687" i="1009"/>
  <c r="AD686" i="1009" s="1"/>
  <c r="Z687" i="1009"/>
  <c r="W687" i="1009"/>
  <c r="W686" i="1009" s="1"/>
  <c r="V687" i="1009"/>
  <c r="S687" i="1009"/>
  <c r="S686" i="1009" s="1"/>
  <c r="Z686" i="1009"/>
  <c r="N683" i="1009"/>
  <c r="AA681" i="1009"/>
  <c r="H681" i="1009" s="1"/>
  <c r="G681" i="1009"/>
  <c r="F681" i="1009"/>
  <c r="AA680" i="1009"/>
  <c r="H680" i="1009" s="1"/>
  <c r="G680" i="1009"/>
  <c r="F680" i="1009"/>
  <c r="AD679" i="1009"/>
  <c r="AD678" i="1009" s="1"/>
  <c r="AD677" i="1009" s="1"/>
  <c r="AD676" i="1009" s="1"/>
  <c r="AC679" i="1009"/>
  <c r="AB679" i="1009"/>
  <c r="AB678" i="1009" s="1"/>
  <c r="Z679" i="1009"/>
  <c r="Z678" i="1009" s="1"/>
  <c r="W679" i="1009"/>
  <c r="V679" i="1009"/>
  <c r="V678" i="1009" s="1"/>
  <c r="V677" i="1009" s="1"/>
  <c r="U679" i="1009"/>
  <c r="T679" i="1009"/>
  <c r="G679" i="1009" s="1"/>
  <c r="S679" i="1009"/>
  <c r="R679" i="1009"/>
  <c r="F679" i="1009" s="1"/>
  <c r="Q679" i="1009"/>
  <c r="Q678" i="1009" s="1"/>
  <c r="AC678" i="1009"/>
  <c r="W678" i="1009"/>
  <c r="U678" i="1009"/>
  <c r="S678" i="1009"/>
  <c r="AC677" i="1009"/>
  <c r="AC676" i="1009" s="1"/>
  <c r="AB677" i="1009"/>
  <c r="W677" i="1009"/>
  <c r="W676" i="1009" s="1"/>
  <c r="U677" i="1009"/>
  <c r="U676" i="1009" s="1"/>
  <c r="T677" i="1009"/>
  <c r="S677" i="1009"/>
  <c r="S676" i="1009" s="1"/>
  <c r="Q677" i="1009"/>
  <c r="AB676" i="1009"/>
  <c r="T676" i="1009"/>
  <c r="AA675" i="1009"/>
  <c r="H675" i="1009" s="1"/>
  <c r="R675" i="1009"/>
  <c r="F675" i="1009" s="1"/>
  <c r="G675" i="1009"/>
  <c r="AD674" i="1009"/>
  <c r="AD673" i="1009" s="1"/>
  <c r="AC674" i="1009"/>
  <c r="AB674" i="1009"/>
  <c r="H674" i="1009" s="1"/>
  <c r="AA674" i="1009"/>
  <c r="Z674" i="1009"/>
  <c r="Z673" i="1009" s="1"/>
  <c r="W674" i="1009"/>
  <c r="V674" i="1009"/>
  <c r="V673" i="1009" s="1"/>
  <c r="U674" i="1009"/>
  <c r="T674" i="1009"/>
  <c r="T673" i="1009" s="1"/>
  <c r="S674" i="1009"/>
  <c r="R674" i="1009"/>
  <c r="R673" i="1009" s="1"/>
  <c r="Q674" i="1009"/>
  <c r="F674" i="1009"/>
  <c r="AC673" i="1009"/>
  <c r="AA673" i="1009"/>
  <c r="W673" i="1009"/>
  <c r="U673" i="1009"/>
  <c r="S673" i="1009"/>
  <c r="Q673" i="1009"/>
  <c r="F673" i="1009" s="1"/>
  <c r="AA672" i="1009"/>
  <c r="H672" i="1009" s="1"/>
  <c r="G672" i="1009"/>
  <c r="F672" i="1009"/>
  <c r="AD671" i="1009"/>
  <c r="AC671" i="1009"/>
  <c r="AB671" i="1009"/>
  <c r="Z671" i="1009"/>
  <c r="W671" i="1009"/>
  <c r="V671" i="1009"/>
  <c r="U671" i="1009"/>
  <c r="T671" i="1009"/>
  <c r="G671" i="1009" s="1"/>
  <c r="S671" i="1009"/>
  <c r="R671" i="1009"/>
  <c r="Q671" i="1009"/>
  <c r="F671" i="1009"/>
  <c r="AA670" i="1009"/>
  <c r="R670" i="1009"/>
  <c r="R669" i="1009" s="1"/>
  <c r="H670" i="1009"/>
  <c r="G670" i="1009"/>
  <c r="AD669" i="1009"/>
  <c r="AD668" i="1009" s="1"/>
  <c r="AD667" i="1009" s="1"/>
  <c r="AC669" i="1009"/>
  <c r="AB669" i="1009"/>
  <c r="AB668" i="1009" s="1"/>
  <c r="AA669" i="1009"/>
  <c r="Z669" i="1009"/>
  <c r="Z668" i="1009" s="1"/>
  <c r="W669" i="1009"/>
  <c r="V669" i="1009"/>
  <c r="V668" i="1009" s="1"/>
  <c r="U669" i="1009"/>
  <c r="T669" i="1009"/>
  <c r="G669" i="1009" s="1"/>
  <c r="S669" i="1009"/>
  <c r="S668" i="1009" s="1"/>
  <c r="S667" i="1009" s="1"/>
  <c r="Q669" i="1009"/>
  <c r="H669" i="1009"/>
  <c r="AC668" i="1009"/>
  <c r="AC667" i="1009" s="1"/>
  <c r="W668" i="1009"/>
  <c r="W667" i="1009" s="1"/>
  <c r="U668" i="1009"/>
  <c r="G668" i="1009" s="1"/>
  <c r="Q668" i="1009"/>
  <c r="U667" i="1009"/>
  <c r="Q667" i="1009"/>
  <c r="AA666" i="1009"/>
  <c r="H666" i="1009" s="1"/>
  <c r="R666" i="1009"/>
  <c r="R665" i="1009" s="1"/>
  <c r="R664" i="1009" s="1"/>
  <c r="G666" i="1009"/>
  <c r="F666" i="1009"/>
  <c r="AD665" i="1009"/>
  <c r="AC665" i="1009"/>
  <c r="AC664" i="1009" s="1"/>
  <c r="AB665" i="1009"/>
  <c r="AA665" i="1009"/>
  <c r="H665" i="1009" s="1"/>
  <c r="Z665" i="1009"/>
  <c r="W665" i="1009"/>
  <c r="W664" i="1009" s="1"/>
  <c r="V665" i="1009"/>
  <c r="U665" i="1009"/>
  <c r="G665" i="1009" s="1"/>
  <c r="T665" i="1009"/>
  <c r="S665" i="1009"/>
  <c r="S664" i="1009" s="1"/>
  <c r="Q665" i="1009"/>
  <c r="AD664" i="1009"/>
  <c r="AB664" i="1009"/>
  <c r="Z664" i="1009"/>
  <c r="V664" i="1009"/>
  <c r="T664" i="1009"/>
  <c r="AA663" i="1009"/>
  <c r="H663" i="1009"/>
  <c r="G663" i="1009"/>
  <c r="F663" i="1009"/>
  <c r="AD662" i="1009"/>
  <c r="AC662" i="1009"/>
  <c r="AC661" i="1009" s="1"/>
  <c r="AB662" i="1009"/>
  <c r="AA662" i="1009"/>
  <c r="AA661" i="1009" s="1"/>
  <c r="H661" i="1009" s="1"/>
  <c r="Z662" i="1009"/>
  <c r="W662" i="1009"/>
  <c r="W661" i="1009" s="1"/>
  <c r="V662" i="1009"/>
  <c r="U662" i="1009"/>
  <c r="U661" i="1009" s="1"/>
  <c r="T662" i="1009"/>
  <c r="S662" i="1009"/>
  <c r="S661" i="1009" s="1"/>
  <c r="R662" i="1009"/>
  <c r="Q662" i="1009"/>
  <c r="F662" i="1009" s="1"/>
  <c r="G662" i="1009"/>
  <c r="AD661" i="1009"/>
  <c r="AB661" i="1009"/>
  <c r="Z661" i="1009"/>
  <c r="V661" i="1009"/>
  <c r="T661" i="1009"/>
  <c r="R661" i="1009"/>
  <c r="AA660" i="1009"/>
  <c r="H660" i="1009" s="1"/>
  <c r="R660" i="1009"/>
  <c r="F660" i="1009" s="1"/>
  <c r="G660" i="1009"/>
  <c r="AD659" i="1009"/>
  <c r="AD658" i="1009" s="1"/>
  <c r="AD657" i="1009" s="1"/>
  <c r="AD656" i="1009" s="1"/>
  <c r="AC659" i="1009"/>
  <c r="AB659" i="1009"/>
  <c r="H659" i="1009" s="1"/>
  <c r="AA659" i="1009"/>
  <c r="Z659" i="1009"/>
  <c r="Z658" i="1009" s="1"/>
  <c r="W659" i="1009"/>
  <c r="V659" i="1009"/>
  <c r="V658" i="1009" s="1"/>
  <c r="V657" i="1009" s="1"/>
  <c r="U659" i="1009"/>
  <c r="T659" i="1009"/>
  <c r="G659" i="1009" s="1"/>
  <c r="S659" i="1009"/>
  <c r="R659" i="1009"/>
  <c r="R658" i="1009" s="1"/>
  <c r="Q659" i="1009"/>
  <c r="Q658" i="1009" s="1"/>
  <c r="F659" i="1009"/>
  <c r="AC658" i="1009"/>
  <c r="AA658" i="1009"/>
  <c r="W658" i="1009"/>
  <c r="U658" i="1009"/>
  <c r="G658" i="1009" s="1"/>
  <c r="S658" i="1009"/>
  <c r="N654" i="1009"/>
  <c r="AA652" i="1009"/>
  <c r="H652" i="1009"/>
  <c r="G652" i="1009"/>
  <c r="F652" i="1009"/>
  <c r="AD651" i="1009"/>
  <c r="AC651" i="1009"/>
  <c r="AB651" i="1009"/>
  <c r="AA651" i="1009"/>
  <c r="Z651" i="1009"/>
  <c r="H651" i="1009"/>
  <c r="G651" i="1009"/>
  <c r="F651" i="1009"/>
  <c r="AA650" i="1009"/>
  <c r="H650" i="1009"/>
  <c r="G650" i="1009"/>
  <c r="F650" i="1009"/>
  <c r="AD649" i="1009"/>
  <c r="AC649" i="1009"/>
  <c r="AB649" i="1009"/>
  <c r="AA649" i="1009"/>
  <c r="Z649" i="1009"/>
  <c r="H649" i="1009"/>
  <c r="G649" i="1009"/>
  <c r="F649" i="1009"/>
  <c r="AD648" i="1009"/>
  <c r="AC648" i="1009"/>
  <c r="AB648" i="1009"/>
  <c r="AA648" i="1009"/>
  <c r="Z648" i="1009"/>
  <c r="H648" i="1009"/>
  <c r="G648" i="1009"/>
  <c r="F648" i="1009"/>
  <c r="AD647" i="1009"/>
  <c r="AC647" i="1009"/>
  <c r="AC646" i="1009" s="1"/>
  <c r="AB647" i="1009"/>
  <c r="AA647" i="1009"/>
  <c r="AA646" i="1009" s="1"/>
  <c r="Z647" i="1009"/>
  <c r="W647" i="1009"/>
  <c r="W646" i="1009" s="1"/>
  <c r="V647" i="1009"/>
  <c r="U647" i="1009"/>
  <c r="U646" i="1009" s="1"/>
  <c r="G647" i="1009"/>
  <c r="F647" i="1009"/>
  <c r="AD646" i="1009"/>
  <c r="AB646" i="1009"/>
  <c r="Z646" i="1009"/>
  <c r="V646" i="1009"/>
  <c r="F646" i="1009"/>
  <c r="AA645" i="1009"/>
  <c r="H645" i="1009"/>
  <c r="G645" i="1009"/>
  <c r="F645" i="1009"/>
  <c r="AD644" i="1009"/>
  <c r="AC644" i="1009"/>
  <c r="AB644" i="1009"/>
  <c r="AA644" i="1009"/>
  <c r="H644" i="1009" s="1"/>
  <c r="Z644" i="1009"/>
  <c r="G644" i="1009"/>
  <c r="F644" i="1009"/>
  <c r="AD643" i="1009"/>
  <c r="AC643" i="1009"/>
  <c r="AB643" i="1009"/>
  <c r="AA643" i="1009"/>
  <c r="H643" i="1009" s="1"/>
  <c r="Z643" i="1009"/>
  <c r="G643" i="1009"/>
  <c r="F643" i="1009"/>
  <c r="AD642" i="1009"/>
  <c r="AC642" i="1009"/>
  <c r="AC641" i="1009" s="1"/>
  <c r="AC640" i="1009" s="1"/>
  <c r="AB642" i="1009"/>
  <c r="AA642" i="1009"/>
  <c r="H642" i="1009" s="1"/>
  <c r="Z642" i="1009"/>
  <c r="W642" i="1009"/>
  <c r="W641" i="1009" s="1"/>
  <c r="W640" i="1009" s="1"/>
  <c r="W639" i="1009" s="1"/>
  <c r="W638" i="1009" s="1"/>
  <c r="V642" i="1009"/>
  <c r="U642" i="1009"/>
  <c r="G642" i="1009" s="1"/>
  <c r="F642" i="1009"/>
  <c r="AD641" i="1009"/>
  <c r="AD640" i="1009" s="1"/>
  <c r="AB641" i="1009"/>
  <c r="AB640" i="1009" s="1"/>
  <c r="Z641" i="1009"/>
  <c r="Z640" i="1009" s="1"/>
  <c r="V641" i="1009"/>
  <c r="V640" i="1009" s="1"/>
  <c r="V639" i="1009" s="1"/>
  <c r="V638" i="1009" s="1"/>
  <c r="F641" i="1009"/>
  <c r="S640" i="1009"/>
  <c r="R640" i="1009"/>
  <c r="R639" i="1009" s="1"/>
  <c r="Q640" i="1009"/>
  <c r="F640" i="1009"/>
  <c r="T639" i="1009"/>
  <c r="S639" i="1009"/>
  <c r="Q639" i="1009"/>
  <c r="N639" i="1009"/>
  <c r="T638" i="1009"/>
  <c r="S638" i="1009"/>
  <c r="Q638" i="1009"/>
  <c r="H637" i="1009"/>
  <c r="G637" i="1009"/>
  <c r="F637" i="1009"/>
  <c r="AD636" i="1009"/>
  <c r="AC636" i="1009"/>
  <c r="AB636" i="1009"/>
  <c r="AA636" i="1009"/>
  <c r="Z636" i="1009"/>
  <c r="W636" i="1009"/>
  <c r="V636" i="1009"/>
  <c r="U636" i="1009"/>
  <c r="G636" i="1009" s="1"/>
  <c r="T636" i="1009"/>
  <c r="H636" i="1009"/>
  <c r="F636" i="1009"/>
  <c r="AD635" i="1009"/>
  <c r="AC635" i="1009"/>
  <c r="AC634" i="1009" s="1"/>
  <c r="AB635" i="1009"/>
  <c r="AA635" i="1009"/>
  <c r="AA634" i="1009" s="1"/>
  <c r="Z635" i="1009"/>
  <c r="W635" i="1009"/>
  <c r="W634" i="1009" s="1"/>
  <c r="V635" i="1009"/>
  <c r="V634" i="1009" s="1"/>
  <c r="U635" i="1009"/>
  <c r="U634" i="1009" s="1"/>
  <c r="G635" i="1009"/>
  <c r="F635" i="1009"/>
  <c r="AD634" i="1009"/>
  <c r="AB634" i="1009"/>
  <c r="Z634" i="1009"/>
  <c r="F634" i="1009"/>
  <c r="H633" i="1009"/>
  <c r="G633" i="1009"/>
  <c r="F633" i="1009"/>
  <c r="H632" i="1009"/>
  <c r="G632" i="1009"/>
  <c r="F632" i="1009"/>
  <c r="AD631" i="1009"/>
  <c r="AC631" i="1009"/>
  <c r="AB631" i="1009"/>
  <c r="AA631" i="1009"/>
  <c r="Z631" i="1009"/>
  <c r="W631" i="1009"/>
  <c r="V631" i="1009"/>
  <c r="U631" i="1009"/>
  <c r="G631" i="1009" s="1"/>
  <c r="T631" i="1009"/>
  <c r="H631" i="1009"/>
  <c r="F631" i="1009"/>
  <c r="AD630" i="1009"/>
  <c r="AC630" i="1009"/>
  <c r="AB630" i="1009"/>
  <c r="AA630" i="1009"/>
  <c r="Z630" i="1009"/>
  <c r="W630" i="1009"/>
  <c r="V630" i="1009"/>
  <c r="U630" i="1009"/>
  <c r="G630" i="1009" s="1"/>
  <c r="F630" i="1009"/>
  <c r="H629" i="1009"/>
  <c r="G629" i="1009"/>
  <c r="F629" i="1009"/>
  <c r="AD628" i="1009"/>
  <c r="AC628" i="1009"/>
  <c r="AB628" i="1009"/>
  <c r="AA628" i="1009"/>
  <c r="H628" i="1009" s="1"/>
  <c r="Z628" i="1009"/>
  <c r="W628" i="1009"/>
  <c r="V628" i="1009"/>
  <c r="U628" i="1009"/>
  <c r="T628" i="1009"/>
  <c r="F628" i="1009"/>
  <c r="AD627" i="1009"/>
  <c r="AC627" i="1009"/>
  <c r="AB627" i="1009"/>
  <c r="AA627" i="1009"/>
  <c r="Z627" i="1009"/>
  <c r="W627" i="1009"/>
  <c r="V627" i="1009"/>
  <c r="U627" i="1009"/>
  <c r="G627" i="1009" s="1"/>
  <c r="F627" i="1009"/>
  <c r="H626" i="1009"/>
  <c r="G626" i="1009"/>
  <c r="F626" i="1009"/>
  <c r="AD625" i="1009"/>
  <c r="AC625" i="1009"/>
  <c r="AB625" i="1009"/>
  <c r="AA625" i="1009"/>
  <c r="Z625" i="1009"/>
  <c r="W625" i="1009"/>
  <c r="V625" i="1009"/>
  <c r="U625" i="1009"/>
  <c r="G625" i="1009" s="1"/>
  <c r="T625" i="1009"/>
  <c r="H625" i="1009"/>
  <c r="F625" i="1009"/>
  <c r="H624" i="1009"/>
  <c r="G624" i="1009"/>
  <c r="F624" i="1009"/>
  <c r="AD623" i="1009"/>
  <c r="AC623" i="1009"/>
  <c r="AB623" i="1009"/>
  <c r="AA623" i="1009"/>
  <c r="Z623" i="1009"/>
  <c r="W623" i="1009"/>
  <c r="V623" i="1009"/>
  <c r="U623" i="1009"/>
  <c r="T623" i="1009"/>
  <c r="G623" i="1009"/>
  <c r="F623" i="1009"/>
  <c r="AD622" i="1009"/>
  <c r="AB622" i="1009"/>
  <c r="Z622" i="1009"/>
  <c r="V622" i="1009"/>
  <c r="F622" i="1009"/>
  <c r="H621" i="1009"/>
  <c r="G621" i="1009"/>
  <c r="F621" i="1009"/>
  <c r="H620" i="1009"/>
  <c r="G620" i="1009"/>
  <c r="F620" i="1009"/>
  <c r="AD619" i="1009"/>
  <c r="AC619" i="1009"/>
  <c r="AB619" i="1009"/>
  <c r="AA619" i="1009"/>
  <c r="Z619" i="1009"/>
  <c r="W619" i="1009"/>
  <c r="V619" i="1009"/>
  <c r="U619" i="1009"/>
  <c r="G619" i="1009" s="1"/>
  <c r="T619" i="1009"/>
  <c r="H619" i="1009"/>
  <c r="F619" i="1009"/>
  <c r="H618" i="1009"/>
  <c r="G618" i="1009"/>
  <c r="F618" i="1009"/>
  <c r="AD617" i="1009"/>
  <c r="AC617" i="1009"/>
  <c r="AB617" i="1009"/>
  <c r="AA617" i="1009"/>
  <c r="Z617" i="1009"/>
  <c r="W617" i="1009"/>
  <c r="V617" i="1009"/>
  <c r="U617" i="1009"/>
  <c r="T617" i="1009"/>
  <c r="G617" i="1009"/>
  <c r="F617" i="1009"/>
  <c r="AD616" i="1009"/>
  <c r="AB616" i="1009"/>
  <c r="Z616" i="1009"/>
  <c r="V616" i="1009"/>
  <c r="F616" i="1009"/>
  <c r="H615" i="1009"/>
  <c r="G615" i="1009"/>
  <c r="F615" i="1009"/>
  <c r="AD614" i="1009"/>
  <c r="AD611" i="1009" s="1"/>
  <c r="AC614" i="1009"/>
  <c r="AB614" i="1009"/>
  <c r="AB611" i="1009" s="1"/>
  <c r="AA614" i="1009"/>
  <c r="Z614" i="1009"/>
  <c r="H614" i="1009" s="1"/>
  <c r="W614" i="1009"/>
  <c r="V614" i="1009"/>
  <c r="V611" i="1009" s="1"/>
  <c r="U614" i="1009"/>
  <c r="T614" i="1009"/>
  <c r="G614" i="1009" s="1"/>
  <c r="F614" i="1009"/>
  <c r="H613" i="1009"/>
  <c r="G613" i="1009"/>
  <c r="F613" i="1009"/>
  <c r="AD612" i="1009"/>
  <c r="AC612" i="1009"/>
  <c r="AB612" i="1009"/>
  <c r="AA612" i="1009"/>
  <c r="Z612" i="1009"/>
  <c r="W612" i="1009"/>
  <c r="V612" i="1009"/>
  <c r="U612" i="1009"/>
  <c r="G612" i="1009" s="1"/>
  <c r="T612" i="1009"/>
  <c r="H612" i="1009"/>
  <c r="F612" i="1009"/>
  <c r="AC611" i="1009"/>
  <c r="AA611" i="1009"/>
  <c r="W611" i="1009"/>
  <c r="U611" i="1009"/>
  <c r="F611" i="1009"/>
  <c r="H610" i="1009"/>
  <c r="G610" i="1009"/>
  <c r="F610" i="1009"/>
  <c r="AD609" i="1009"/>
  <c r="AC609" i="1009"/>
  <c r="AB609" i="1009"/>
  <c r="AA609" i="1009"/>
  <c r="Z609" i="1009"/>
  <c r="W609" i="1009"/>
  <c r="V609" i="1009"/>
  <c r="U609" i="1009"/>
  <c r="T609" i="1009"/>
  <c r="G609" i="1009" s="1"/>
  <c r="F609" i="1009"/>
  <c r="AD608" i="1009"/>
  <c r="AC608" i="1009"/>
  <c r="AB608" i="1009"/>
  <c r="AA608" i="1009"/>
  <c r="Z608" i="1009"/>
  <c r="W608" i="1009"/>
  <c r="V608" i="1009"/>
  <c r="U608" i="1009"/>
  <c r="F608" i="1009"/>
  <c r="F607" i="1009"/>
  <c r="W605" i="1009"/>
  <c r="V605" i="1009"/>
  <c r="U605" i="1009"/>
  <c r="T605" i="1009"/>
  <c r="H604" i="1009"/>
  <c r="G604" i="1009"/>
  <c r="F604" i="1009"/>
  <c r="AD603" i="1009"/>
  <c r="AC603" i="1009"/>
  <c r="AB603" i="1009"/>
  <c r="AA603" i="1009"/>
  <c r="Z603" i="1009"/>
  <c r="W603" i="1009"/>
  <c r="V603" i="1009"/>
  <c r="U603" i="1009"/>
  <c r="T603" i="1009"/>
  <c r="G603" i="1009" s="1"/>
  <c r="F603" i="1009"/>
  <c r="H602" i="1009"/>
  <c r="G602" i="1009"/>
  <c r="F602" i="1009"/>
  <c r="H601" i="1009"/>
  <c r="G601" i="1009"/>
  <c r="F601" i="1009"/>
  <c r="AD600" i="1009"/>
  <c r="AC600" i="1009"/>
  <c r="AB600" i="1009"/>
  <c r="AA600" i="1009"/>
  <c r="Z600" i="1009"/>
  <c r="W600" i="1009"/>
  <c r="W599" i="1009" s="1"/>
  <c r="V600" i="1009"/>
  <c r="U600" i="1009"/>
  <c r="T600" i="1009"/>
  <c r="F600" i="1009"/>
  <c r="AD599" i="1009"/>
  <c r="AC599" i="1009"/>
  <c r="AA599" i="1009"/>
  <c r="Z599" i="1009"/>
  <c r="U599" i="1009"/>
  <c r="F599" i="1009"/>
  <c r="H598" i="1009"/>
  <c r="G598" i="1009"/>
  <c r="F598" i="1009"/>
  <c r="AD597" i="1009"/>
  <c r="AC597" i="1009"/>
  <c r="AB597" i="1009"/>
  <c r="AA597" i="1009"/>
  <c r="Z597" i="1009"/>
  <c r="H597" i="1009" s="1"/>
  <c r="W597" i="1009"/>
  <c r="V597" i="1009"/>
  <c r="V593" i="1009" s="1"/>
  <c r="U597" i="1009"/>
  <c r="T597" i="1009"/>
  <c r="G597" i="1009" s="1"/>
  <c r="F597" i="1009"/>
  <c r="H596" i="1009"/>
  <c r="G596" i="1009"/>
  <c r="F596" i="1009"/>
  <c r="H595" i="1009"/>
  <c r="G595" i="1009"/>
  <c r="F595" i="1009"/>
  <c r="AD594" i="1009"/>
  <c r="AD593" i="1009" s="1"/>
  <c r="AD592" i="1009" s="1"/>
  <c r="AC594" i="1009"/>
  <c r="AC593" i="1009" s="1"/>
  <c r="AC592" i="1009" s="1"/>
  <c r="AB594" i="1009"/>
  <c r="AA594" i="1009"/>
  <c r="Z594" i="1009"/>
  <c r="W594" i="1009"/>
  <c r="W593" i="1009" s="1"/>
  <c r="V594" i="1009"/>
  <c r="U594" i="1009"/>
  <c r="T594" i="1009"/>
  <c r="F594" i="1009"/>
  <c r="AA593" i="1009"/>
  <c r="AA592" i="1009" s="1"/>
  <c r="Z593" i="1009"/>
  <c r="Z592" i="1009" s="1"/>
  <c r="U593" i="1009"/>
  <c r="F593" i="1009"/>
  <c r="U592" i="1009"/>
  <c r="F592" i="1009"/>
  <c r="H591" i="1009"/>
  <c r="G591" i="1009"/>
  <c r="F591" i="1009"/>
  <c r="AD590" i="1009"/>
  <c r="AC590" i="1009"/>
  <c r="AB590" i="1009"/>
  <c r="AA590" i="1009"/>
  <c r="H590" i="1009" s="1"/>
  <c r="Z590" i="1009"/>
  <c r="W590" i="1009"/>
  <c r="V590" i="1009"/>
  <c r="U590" i="1009"/>
  <c r="G590" i="1009" s="1"/>
  <c r="T590" i="1009"/>
  <c r="F590" i="1009"/>
  <c r="AD589" i="1009"/>
  <c r="AC589" i="1009"/>
  <c r="AB589" i="1009"/>
  <c r="AA589" i="1009"/>
  <c r="H589" i="1009" s="1"/>
  <c r="Z589" i="1009"/>
  <c r="W589" i="1009"/>
  <c r="V589" i="1009"/>
  <c r="U589" i="1009"/>
  <c r="G589" i="1009" s="1"/>
  <c r="F589" i="1009"/>
  <c r="H588" i="1009"/>
  <c r="G588" i="1009"/>
  <c r="F588" i="1009"/>
  <c r="AD587" i="1009"/>
  <c r="AC587" i="1009"/>
  <c r="AB587" i="1009"/>
  <c r="AA587" i="1009"/>
  <c r="Z587" i="1009"/>
  <c r="W587" i="1009"/>
  <c r="V587" i="1009"/>
  <c r="U587" i="1009"/>
  <c r="G587" i="1009" s="1"/>
  <c r="T587" i="1009"/>
  <c r="H587" i="1009"/>
  <c r="F587" i="1009"/>
  <c r="H586" i="1009"/>
  <c r="G586" i="1009"/>
  <c r="F586" i="1009"/>
  <c r="AD585" i="1009"/>
  <c r="AD584" i="1009" s="1"/>
  <c r="AC585" i="1009"/>
  <c r="AB585" i="1009"/>
  <c r="AA585" i="1009"/>
  <c r="Z585" i="1009"/>
  <c r="H585" i="1009" s="1"/>
  <c r="W585" i="1009"/>
  <c r="V585" i="1009"/>
  <c r="U585" i="1009"/>
  <c r="T585" i="1009"/>
  <c r="G585" i="1009" s="1"/>
  <c r="F585" i="1009"/>
  <c r="AB584" i="1009"/>
  <c r="V584" i="1009"/>
  <c r="F584" i="1009"/>
  <c r="H583" i="1009"/>
  <c r="G583" i="1009"/>
  <c r="F583" i="1009"/>
  <c r="AD582" i="1009"/>
  <c r="AD581" i="1009" s="1"/>
  <c r="AC582" i="1009"/>
  <c r="AB582" i="1009"/>
  <c r="AA582" i="1009"/>
  <c r="Z582" i="1009"/>
  <c r="W582" i="1009"/>
  <c r="V582" i="1009"/>
  <c r="U582" i="1009"/>
  <c r="T582" i="1009"/>
  <c r="F582" i="1009"/>
  <c r="AC581" i="1009"/>
  <c r="AB581" i="1009"/>
  <c r="AB580" i="1009" s="1"/>
  <c r="AA581" i="1009"/>
  <c r="H581" i="1009" s="1"/>
  <c r="Z581" i="1009"/>
  <c r="W581" i="1009"/>
  <c r="V581" i="1009"/>
  <c r="V580" i="1009" s="1"/>
  <c r="U581" i="1009"/>
  <c r="G581" i="1009" s="1"/>
  <c r="F581" i="1009"/>
  <c r="F580" i="1009"/>
  <c r="F579" i="1009"/>
  <c r="H578" i="1009"/>
  <c r="G578" i="1009"/>
  <c r="F578" i="1009"/>
  <c r="AD577" i="1009"/>
  <c r="AC577" i="1009"/>
  <c r="AB577" i="1009"/>
  <c r="AA577" i="1009"/>
  <c r="Z577" i="1009"/>
  <c r="W577" i="1009"/>
  <c r="V577" i="1009"/>
  <c r="U577" i="1009"/>
  <c r="U576" i="1009" s="1"/>
  <c r="G576" i="1009" s="1"/>
  <c r="T577" i="1009"/>
  <c r="F577" i="1009"/>
  <c r="AD576" i="1009"/>
  <c r="AD575" i="1009" s="1"/>
  <c r="AC576" i="1009"/>
  <c r="AC575" i="1009" s="1"/>
  <c r="AB576" i="1009"/>
  <c r="AA576" i="1009"/>
  <c r="Z576" i="1009"/>
  <c r="Z575" i="1009" s="1"/>
  <c r="W576" i="1009"/>
  <c r="W575" i="1009" s="1"/>
  <c r="V576" i="1009"/>
  <c r="F576" i="1009"/>
  <c r="AB575" i="1009"/>
  <c r="V575" i="1009"/>
  <c r="F575" i="1009"/>
  <c r="H574" i="1009"/>
  <c r="G574" i="1009"/>
  <c r="F574" i="1009"/>
  <c r="AD573" i="1009"/>
  <c r="AC573" i="1009"/>
  <c r="AB573" i="1009"/>
  <c r="AA573" i="1009"/>
  <c r="Z573" i="1009"/>
  <c r="W573" i="1009"/>
  <c r="V573" i="1009"/>
  <c r="U573" i="1009"/>
  <c r="T573" i="1009"/>
  <c r="G573" i="1009" s="1"/>
  <c r="F573" i="1009"/>
  <c r="AD572" i="1009"/>
  <c r="AC572" i="1009"/>
  <c r="AB572" i="1009"/>
  <c r="AA572" i="1009"/>
  <c r="Z572" i="1009"/>
  <c r="W572" i="1009"/>
  <c r="V572" i="1009"/>
  <c r="G572" i="1009" s="1"/>
  <c r="U572" i="1009"/>
  <c r="F572" i="1009"/>
  <c r="H571" i="1009"/>
  <c r="G571" i="1009"/>
  <c r="F571" i="1009"/>
  <c r="AD570" i="1009"/>
  <c r="AD569" i="1009" s="1"/>
  <c r="AD568" i="1009" s="1"/>
  <c r="AC570" i="1009"/>
  <c r="AB570" i="1009"/>
  <c r="AB569" i="1009" s="1"/>
  <c r="AB568" i="1009" s="1"/>
  <c r="AA570" i="1009"/>
  <c r="H570" i="1009" s="1"/>
  <c r="Z570" i="1009"/>
  <c r="Z569" i="1009" s="1"/>
  <c r="W570" i="1009"/>
  <c r="V570" i="1009"/>
  <c r="U570" i="1009"/>
  <c r="U569" i="1009" s="1"/>
  <c r="U568" i="1009" s="1"/>
  <c r="F570" i="1009"/>
  <c r="AC569" i="1009"/>
  <c r="AC568" i="1009" s="1"/>
  <c r="AC567" i="1009" s="1"/>
  <c r="AC566" i="1009" s="1"/>
  <c r="AA569" i="1009"/>
  <c r="AA568" i="1009" s="1"/>
  <c r="W569" i="1009"/>
  <c r="F569" i="1009"/>
  <c r="F568" i="1009"/>
  <c r="F567" i="1009"/>
  <c r="S566" i="1009"/>
  <c r="R566" i="1009"/>
  <c r="Q566" i="1009"/>
  <c r="F566" i="1009" s="1"/>
  <c r="T565" i="1009"/>
  <c r="S565" i="1009"/>
  <c r="F565" i="1009" s="1"/>
  <c r="R565" i="1009"/>
  <c r="Q565" i="1009"/>
  <c r="N565" i="1009"/>
  <c r="T564" i="1009"/>
  <c r="S564" i="1009"/>
  <c r="R564" i="1009"/>
  <c r="Q564" i="1009"/>
  <c r="F564" i="1009" s="1"/>
  <c r="AA563" i="1009"/>
  <c r="AA562" i="1009" s="1"/>
  <c r="G563" i="1009"/>
  <c r="F563" i="1009"/>
  <c r="AD562" i="1009"/>
  <c r="AD561" i="1009" s="1"/>
  <c r="AD560" i="1009" s="1"/>
  <c r="AC562" i="1009"/>
  <c r="AB562" i="1009"/>
  <c r="AB561" i="1009" s="1"/>
  <c r="AB560" i="1009" s="1"/>
  <c r="Z562" i="1009"/>
  <c r="Z561" i="1009" s="1"/>
  <c r="W562" i="1009"/>
  <c r="V562" i="1009"/>
  <c r="V561" i="1009" s="1"/>
  <c r="V560" i="1009" s="1"/>
  <c r="U562" i="1009"/>
  <c r="T562" i="1009"/>
  <c r="T561" i="1009" s="1"/>
  <c r="S562" i="1009"/>
  <c r="R562" i="1009"/>
  <c r="R561" i="1009" s="1"/>
  <c r="R560" i="1009" s="1"/>
  <c r="Q562" i="1009"/>
  <c r="F562" i="1009"/>
  <c r="AC561" i="1009"/>
  <c r="AC560" i="1009" s="1"/>
  <c r="W561" i="1009"/>
  <c r="W560" i="1009" s="1"/>
  <c r="U561" i="1009"/>
  <c r="U560" i="1009" s="1"/>
  <c r="S561" i="1009"/>
  <c r="S560" i="1009" s="1"/>
  <c r="Q561" i="1009"/>
  <c r="AA559" i="1009"/>
  <c r="R559" i="1009"/>
  <c r="R558" i="1009" s="1"/>
  <c r="H559" i="1009"/>
  <c r="G559" i="1009"/>
  <c r="AD558" i="1009"/>
  <c r="AD557" i="1009" s="1"/>
  <c r="AD556" i="1009" s="1"/>
  <c r="AD555" i="1009" s="1"/>
  <c r="AC558" i="1009"/>
  <c r="AB558" i="1009"/>
  <c r="AB557" i="1009" s="1"/>
  <c r="AB556" i="1009" s="1"/>
  <c r="AB555" i="1009" s="1"/>
  <c r="AA558" i="1009"/>
  <c r="Z558" i="1009"/>
  <c r="Z557" i="1009" s="1"/>
  <c r="W558" i="1009"/>
  <c r="V558" i="1009"/>
  <c r="V557" i="1009" s="1"/>
  <c r="V556" i="1009" s="1"/>
  <c r="U558" i="1009"/>
  <c r="T558" i="1009"/>
  <c r="S558" i="1009"/>
  <c r="Q558" i="1009"/>
  <c r="Q557" i="1009" s="1"/>
  <c r="Q556" i="1009" s="1"/>
  <c r="AC557" i="1009"/>
  <c r="AC556" i="1009" s="1"/>
  <c r="AC555" i="1009" s="1"/>
  <c r="AA557" i="1009"/>
  <c r="W557" i="1009"/>
  <c r="W556" i="1009" s="1"/>
  <c r="U557" i="1009"/>
  <c r="S557" i="1009"/>
  <c r="AA556" i="1009"/>
  <c r="U556" i="1009"/>
  <c r="S556" i="1009"/>
  <c r="AA554" i="1009"/>
  <c r="R554" i="1009"/>
  <c r="H554" i="1009"/>
  <c r="G554" i="1009"/>
  <c r="F554" i="1009"/>
  <c r="AD553" i="1009"/>
  <c r="AC553" i="1009"/>
  <c r="AC552" i="1009" s="1"/>
  <c r="AC551" i="1009" s="1"/>
  <c r="AC550" i="1009" s="1"/>
  <c r="AC549" i="1009" s="1"/>
  <c r="AC548" i="1009" s="1"/>
  <c r="AB553" i="1009"/>
  <c r="AA553" i="1009"/>
  <c r="AA552" i="1009" s="1"/>
  <c r="Z553" i="1009"/>
  <c r="W553" i="1009"/>
  <c r="W552" i="1009" s="1"/>
  <c r="W551" i="1009" s="1"/>
  <c r="W550" i="1009" s="1"/>
  <c r="V553" i="1009"/>
  <c r="U553" i="1009"/>
  <c r="U552" i="1009" s="1"/>
  <c r="U551" i="1009" s="1"/>
  <c r="U550" i="1009" s="1"/>
  <c r="T553" i="1009"/>
  <c r="S553" i="1009"/>
  <c r="S552" i="1009" s="1"/>
  <c r="S551" i="1009" s="1"/>
  <c r="S550" i="1009" s="1"/>
  <c r="R553" i="1009"/>
  <c r="Q553" i="1009"/>
  <c r="F553" i="1009" s="1"/>
  <c r="G553" i="1009"/>
  <c r="AD552" i="1009"/>
  <c r="AD551" i="1009" s="1"/>
  <c r="AD550" i="1009" s="1"/>
  <c r="AD549" i="1009" s="1"/>
  <c r="AD548" i="1009" s="1"/>
  <c r="AB552" i="1009"/>
  <c r="AB551" i="1009" s="1"/>
  <c r="AB550" i="1009" s="1"/>
  <c r="Z552" i="1009"/>
  <c r="Z551" i="1009" s="1"/>
  <c r="V552" i="1009"/>
  <c r="V551" i="1009" s="1"/>
  <c r="V550" i="1009" s="1"/>
  <c r="T552" i="1009"/>
  <c r="T551" i="1009" s="1"/>
  <c r="R552" i="1009"/>
  <c r="R551" i="1009" s="1"/>
  <c r="R550" i="1009" s="1"/>
  <c r="N548" i="1009"/>
  <c r="AA547" i="1009"/>
  <c r="H547" i="1009" s="1"/>
  <c r="R547" i="1009"/>
  <c r="R546" i="1009" s="1"/>
  <c r="G547" i="1009"/>
  <c r="AD546" i="1009"/>
  <c r="AD545" i="1009" s="1"/>
  <c r="AD544" i="1009" s="1"/>
  <c r="AD543" i="1009" s="1"/>
  <c r="AD542" i="1009" s="1"/>
  <c r="AD541" i="1009" s="1"/>
  <c r="AC546" i="1009"/>
  <c r="AB546" i="1009"/>
  <c r="AB545" i="1009" s="1"/>
  <c r="AB544" i="1009" s="1"/>
  <c r="AB543" i="1009" s="1"/>
  <c r="AB542" i="1009" s="1"/>
  <c r="AB541" i="1009" s="1"/>
  <c r="AA546" i="1009"/>
  <c r="Z546" i="1009"/>
  <c r="Z545" i="1009" s="1"/>
  <c r="W546" i="1009"/>
  <c r="V546" i="1009"/>
  <c r="V545" i="1009" s="1"/>
  <c r="V544" i="1009" s="1"/>
  <c r="V543" i="1009" s="1"/>
  <c r="V542" i="1009" s="1"/>
  <c r="V541" i="1009" s="1"/>
  <c r="U546" i="1009"/>
  <c r="T546" i="1009"/>
  <c r="G546" i="1009" s="1"/>
  <c r="S546" i="1009"/>
  <c r="Q546" i="1009"/>
  <c r="Q545" i="1009" s="1"/>
  <c r="AC545" i="1009"/>
  <c r="AC544" i="1009" s="1"/>
  <c r="AC543" i="1009" s="1"/>
  <c r="AC542" i="1009" s="1"/>
  <c r="AC541" i="1009" s="1"/>
  <c r="AA545" i="1009"/>
  <c r="AA544" i="1009" s="1"/>
  <c r="AA543" i="1009" s="1"/>
  <c r="AA542" i="1009" s="1"/>
  <c r="AA541" i="1009" s="1"/>
  <c r="W545" i="1009"/>
  <c r="W544" i="1009" s="1"/>
  <c r="W543" i="1009" s="1"/>
  <c r="U545" i="1009"/>
  <c r="U544" i="1009" s="1"/>
  <c r="U543" i="1009" s="1"/>
  <c r="U542" i="1009" s="1"/>
  <c r="U541" i="1009" s="1"/>
  <c r="S545" i="1009"/>
  <c r="S544" i="1009" s="1"/>
  <c r="S543" i="1009" s="1"/>
  <c r="S542" i="1009" s="1"/>
  <c r="S541" i="1009" s="1"/>
  <c r="N541" i="1009"/>
  <c r="AA540" i="1009"/>
  <c r="H540" i="1009" s="1"/>
  <c r="S540" i="1009"/>
  <c r="R540" i="1009" s="1"/>
  <c r="G540" i="1009"/>
  <c r="AD539" i="1009"/>
  <c r="AC539" i="1009"/>
  <c r="AC538" i="1009" s="1"/>
  <c r="AC537" i="1009" s="1"/>
  <c r="AC536" i="1009" s="1"/>
  <c r="AB539" i="1009"/>
  <c r="AA539" i="1009"/>
  <c r="AA538" i="1009" s="1"/>
  <c r="Z539" i="1009"/>
  <c r="W539" i="1009"/>
  <c r="W538" i="1009" s="1"/>
  <c r="W537" i="1009" s="1"/>
  <c r="W536" i="1009" s="1"/>
  <c r="V539" i="1009"/>
  <c r="U539" i="1009"/>
  <c r="U538" i="1009" s="1"/>
  <c r="U537" i="1009" s="1"/>
  <c r="U536" i="1009" s="1"/>
  <c r="T539" i="1009"/>
  <c r="S539" i="1009"/>
  <c r="S538" i="1009" s="1"/>
  <c r="S537" i="1009" s="1"/>
  <c r="S536" i="1009" s="1"/>
  <c r="Q539" i="1009"/>
  <c r="G539" i="1009"/>
  <c r="AD538" i="1009"/>
  <c r="AD537" i="1009" s="1"/>
  <c r="AD536" i="1009" s="1"/>
  <c r="AB538" i="1009"/>
  <c r="AB537" i="1009" s="1"/>
  <c r="AB536" i="1009" s="1"/>
  <c r="Z538" i="1009"/>
  <c r="Z537" i="1009" s="1"/>
  <c r="V538" i="1009"/>
  <c r="V537" i="1009" s="1"/>
  <c r="V536" i="1009" s="1"/>
  <c r="T538" i="1009"/>
  <c r="T537" i="1009" s="1"/>
  <c r="AA535" i="1009"/>
  <c r="H535" i="1009" s="1"/>
  <c r="R535" i="1009"/>
  <c r="F535" i="1009" s="1"/>
  <c r="G535" i="1009"/>
  <c r="AD534" i="1009"/>
  <c r="AC534" i="1009"/>
  <c r="AC533" i="1009" s="1"/>
  <c r="AC532" i="1009" s="1"/>
  <c r="AB534" i="1009"/>
  <c r="AB533" i="1009" s="1"/>
  <c r="AB532" i="1009" s="1"/>
  <c r="Z534" i="1009"/>
  <c r="W534" i="1009"/>
  <c r="W533" i="1009" s="1"/>
  <c r="W532" i="1009" s="1"/>
  <c r="V534" i="1009"/>
  <c r="V533" i="1009" s="1"/>
  <c r="V532" i="1009" s="1"/>
  <c r="U534" i="1009"/>
  <c r="T534" i="1009"/>
  <c r="S534" i="1009"/>
  <c r="S533" i="1009" s="1"/>
  <c r="S532" i="1009" s="1"/>
  <c r="R534" i="1009"/>
  <c r="R533" i="1009" s="1"/>
  <c r="R532" i="1009" s="1"/>
  <c r="Q534" i="1009"/>
  <c r="AD533" i="1009"/>
  <c r="AD532" i="1009" s="1"/>
  <c r="Z533" i="1009"/>
  <c r="Z532" i="1009" s="1"/>
  <c r="T533" i="1009"/>
  <c r="AA531" i="1009"/>
  <c r="H531" i="1009" s="1"/>
  <c r="S531" i="1009"/>
  <c r="S530" i="1009" s="1"/>
  <c r="R531" i="1009"/>
  <c r="R530" i="1009" s="1"/>
  <c r="G531" i="1009"/>
  <c r="AD530" i="1009"/>
  <c r="AC530" i="1009"/>
  <c r="AB530" i="1009"/>
  <c r="Z530" i="1009"/>
  <c r="W530" i="1009"/>
  <c r="V530" i="1009"/>
  <c r="U530" i="1009"/>
  <c r="T530" i="1009"/>
  <c r="Q530" i="1009"/>
  <c r="AA529" i="1009"/>
  <c r="H529" i="1009" s="1"/>
  <c r="R529" i="1009"/>
  <c r="R528" i="1009" s="1"/>
  <c r="G529" i="1009"/>
  <c r="AD528" i="1009"/>
  <c r="AD527" i="1009" s="1"/>
  <c r="AC528" i="1009"/>
  <c r="AC527" i="1009" s="1"/>
  <c r="AB528" i="1009"/>
  <c r="AB527" i="1009" s="1"/>
  <c r="Z528" i="1009"/>
  <c r="Z527" i="1009" s="1"/>
  <c r="W528" i="1009"/>
  <c r="V528" i="1009"/>
  <c r="U528" i="1009"/>
  <c r="T528" i="1009"/>
  <c r="S528" i="1009"/>
  <c r="Q528" i="1009"/>
  <c r="U527" i="1009"/>
  <c r="S527" i="1009"/>
  <c r="Q527" i="1009"/>
  <c r="AA526" i="1009"/>
  <c r="H526" i="1009" s="1"/>
  <c r="R526" i="1009"/>
  <c r="G526" i="1009"/>
  <c r="F526" i="1009"/>
  <c r="AD525" i="1009"/>
  <c r="AC525" i="1009"/>
  <c r="AC524" i="1009" s="1"/>
  <c r="AB525" i="1009"/>
  <c r="AA525" i="1009"/>
  <c r="AA524" i="1009" s="1"/>
  <c r="Z525" i="1009"/>
  <c r="W525" i="1009"/>
  <c r="W524" i="1009" s="1"/>
  <c r="V525" i="1009"/>
  <c r="U525" i="1009"/>
  <c r="U524" i="1009" s="1"/>
  <c r="T525" i="1009"/>
  <c r="S525" i="1009"/>
  <c r="S524" i="1009" s="1"/>
  <c r="R525" i="1009"/>
  <c r="Q525" i="1009"/>
  <c r="AD524" i="1009"/>
  <c r="AB524" i="1009"/>
  <c r="Z524" i="1009"/>
  <c r="V524" i="1009"/>
  <c r="T524" i="1009"/>
  <c r="R524" i="1009"/>
  <c r="AA523" i="1009"/>
  <c r="H523" i="1009" s="1"/>
  <c r="R523" i="1009"/>
  <c r="F523" i="1009" s="1"/>
  <c r="G523" i="1009"/>
  <c r="AD522" i="1009"/>
  <c r="AC522" i="1009"/>
  <c r="AB522" i="1009"/>
  <c r="AA522" i="1009"/>
  <c r="Z522" i="1009"/>
  <c r="W522" i="1009"/>
  <c r="V522" i="1009"/>
  <c r="U522" i="1009"/>
  <c r="T522" i="1009"/>
  <c r="S522" i="1009"/>
  <c r="R522" i="1009"/>
  <c r="Q522" i="1009"/>
  <c r="AA521" i="1009"/>
  <c r="W521" i="1009"/>
  <c r="G521" i="1009" s="1"/>
  <c r="R521" i="1009"/>
  <c r="F521" i="1009" s="1"/>
  <c r="H521" i="1009"/>
  <c r="AD520" i="1009"/>
  <c r="AD519" i="1009" s="1"/>
  <c r="AC520" i="1009"/>
  <c r="AB520" i="1009"/>
  <c r="AA520" i="1009"/>
  <c r="Z520" i="1009"/>
  <c r="W520" i="1009"/>
  <c r="W519" i="1009" s="1"/>
  <c r="V520" i="1009"/>
  <c r="V519" i="1009" s="1"/>
  <c r="U520" i="1009"/>
  <c r="T520" i="1009"/>
  <c r="S520" i="1009"/>
  <c r="S519" i="1009" s="1"/>
  <c r="R520" i="1009"/>
  <c r="Q520" i="1009"/>
  <c r="Z519" i="1009"/>
  <c r="T519" i="1009"/>
  <c r="AA516" i="1009"/>
  <c r="H516" i="1009" s="1"/>
  <c r="R516" i="1009"/>
  <c r="F516" i="1009" s="1"/>
  <c r="G516" i="1009"/>
  <c r="AD515" i="1009"/>
  <c r="AC515" i="1009"/>
  <c r="AC514" i="1009" s="1"/>
  <c r="AC513" i="1009" s="1"/>
  <c r="AC512" i="1009" s="1"/>
  <c r="AB515" i="1009"/>
  <c r="Z515" i="1009"/>
  <c r="W515" i="1009"/>
  <c r="W514" i="1009" s="1"/>
  <c r="W513" i="1009" s="1"/>
  <c r="W512" i="1009" s="1"/>
  <c r="V515" i="1009"/>
  <c r="V514" i="1009" s="1"/>
  <c r="V513" i="1009" s="1"/>
  <c r="V512" i="1009" s="1"/>
  <c r="U515" i="1009"/>
  <c r="U514" i="1009" s="1"/>
  <c r="U513" i="1009" s="1"/>
  <c r="U512" i="1009" s="1"/>
  <c r="T515" i="1009"/>
  <c r="S515" i="1009"/>
  <c r="S514" i="1009" s="1"/>
  <c r="R515" i="1009"/>
  <c r="R514" i="1009" s="1"/>
  <c r="R513" i="1009" s="1"/>
  <c r="R512" i="1009" s="1"/>
  <c r="Q515" i="1009"/>
  <c r="AD514" i="1009"/>
  <c r="AD513" i="1009" s="1"/>
  <c r="AD512" i="1009" s="1"/>
  <c r="AB514" i="1009"/>
  <c r="AB513" i="1009" s="1"/>
  <c r="AB512" i="1009" s="1"/>
  <c r="Z514" i="1009"/>
  <c r="Z513" i="1009" s="1"/>
  <c r="Z512" i="1009" s="1"/>
  <c r="T514" i="1009"/>
  <c r="S513" i="1009"/>
  <c r="S512" i="1009" s="1"/>
  <c r="N510" i="1009"/>
  <c r="W509" i="1009"/>
  <c r="G509" i="1009" s="1"/>
  <c r="S509" i="1009"/>
  <c r="R509" i="1009"/>
  <c r="R508" i="1009" s="1"/>
  <c r="R507" i="1009" s="1"/>
  <c r="R506" i="1009" s="1"/>
  <c r="R505" i="1009" s="1"/>
  <c r="Q509" i="1009"/>
  <c r="AA509" i="1009" s="1"/>
  <c r="AA508" i="1009" s="1"/>
  <c r="H509" i="1009"/>
  <c r="AD508" i="1009"/>
  <c r="AC508" i="1009"/>
  <c r="AC507" i="1009" s="1"/>
  <c r="AC506" i="1009" s="1"/>
  <c r="AC505" i="1009" s="1"/>
  <c r="AB508" i="1009"/>
  <c r="Z508" i="1009"/>
  <c r="V508" i="1009"/>
  <c r="U508" i="1009"/>
  <c r="U507" i="1009" s="1"/>
  <c r="U506" i="1009" s="1"/>
  <c r="U505" i="1009" s="1"/>
  <c r="T508" i="1009"/>
  <c r="S508" i="1009"/>
  <c r="S507" i="1009" s="1"/>
  <c r="S506" i="1009" s="1"/>
  <c r="S505" i="1009" s="1"/>
  <c r="Q508" i="1009"/>
  <c r="AD507" i="1009"/>
  <c r="AD506" i="1009" s="1"/>
  <c r="AD505" i="1009" s="1"/>
  <c r="AB507" i="1009"/>
  <c r="Z507" i="1009"/>
  <c r="V507" i="1009"/>
  <c r="AB506" i="1009"/>
  <c r="AB505" i="1009" s="1"/>
  <c r="V506" i="1009"/>
  <c r="V505" i="1009" s="1"/>
  <c r="AA504" i="1009"/>
  <c r="H504" i="1009" s="1"/>
  <c r="R504" i="1009"/>
  <c r="F504" i="1009" s="1"/>
  <c r="G504" i="1009"/>
  <c r="AD503" i="1009"/>
  <c r="AD502" i="1009" s="1"/>
  <c r="AD501" i="1009" s="1"/>
  <c r="AC503" i="1009"/>
  <c r="AB503" i="1009"/>
  <c r="AB502" i="1009" s="1"/>
  <c r="AB501" i="1009" s="1"/>
  <c r="Z503" i="1009"/>
  <c r="Z502" i="1009" s="1"/>
  <c r="W503" i="1009"/>
  <c r="V503" i="1009"/>
  <c r="V502" i="1009" s="1"/>
  <c r="U503" i="1009"/>
  <c r="T503" i="1009"/>
  <c r="S503" i="1009"/>
  <c r="R503" i="1009"/>
  <c r="R502" i="1009" s="1"/>
  <c r="R501" i="1009" s="1"/>
  <c r="Q503" i="1009"/>
  <c r="AC502" i="1009"/>
  <c r="AC501" i="1009" s="1"/>
  <c r="W502" i="1009"/>
  <c r="W501" i="1009" s="1"/>
  <c r="U502" i="1009"/>
  <c r="U501" i="1009" s="1"/>
  <c r="S502" i="1009"/>
  <c r="S501" i="1009" s="1"/>
  <c r="Q502" i="1009"/>
  <c r="V501" i="1009"/>
  <c r="AA500" i="1009"/>
  <c r="R500" i="1009"/>
  <c r="F500" i="1009" s="1"/>
  <c r="H500" i="1009"/>
  <c r="G500" i="1009"/>
  <c r="AD499" i="1009"/>
  <c r="AD498" i="1009" s="1"/>
  <c r="AC499" i="1009"/>
  <c r="AB499" i="1009"/>
  <c r="H499" i="1009" s="1"/>
  <c r="AA499" i="1009"/>
  <c r="Z499" i="1009"/>
  <c r="Z498" i="1009" s="1"/>
  <c r="W499" i="1009"/>
  <c r="V499" i="1009"/>
  <c r="U499" i="1009"/>
  <c r="T499" i="1009"/>
  <c r="S499" i="1009"/>
  <c r="Q499" i="1009"/>
  <c r="AC498" i="1009"/>
  <c r="AC497" i="1009" s="1"/>
  <c r="AB498" i="1009"/>
  <c r="AB497" i="1009" s="1"/>
  <c r="H497" i="1009" s="1"/>
  <c r="AA498" i="1009"/>
  <c r="W498" i="1009"/>
  <c r="W497" i="1009" s="1"/>
  <c r="V498" i="1009"/>
  <c r="U498" i="1009"/>
  <c r="G498" i="1009" s="1"/>
  <c r="T498" i="1009"/>
  <c r="S498" i="1009"/>
  <c r="S497" i="1009" s="1"/>
  <c r="Q498" i="1009"/>
  <c r="AD497" i="1009"/>
  <c r="AA497" i="1009"/>
  <c r="Z497" i="1009"/>
  <c r="V497" i="1009"/>
  <c r="T497" i="1009"/>
  <c r="AD496" i="1009"/>
  <c r="AD495" i="1009" s="1"/>
  <c r="AC496" i="1009"/>
  <c r="AC495" i="1009" s="1"/>
  <c r="W496" i="1009"/>
  <c r="G496" i="1009" s="1"/>
  <c r="S496" i="1009"/>
  <c r="R496" i="1009"/>
  <c r="R495" i="1009" s="1"/>
  <c r="Q496" i="1009"/>
  <c r="AA496" i="1009" s="1"/>
  <c r="AB495" i="1009"/>
  <c r="Z495" i="1009"/>
  <c r="V495" i="1009"/>
  <c r="U495" i="1009"/>
  <c r="T495" i="1009"/>
  <c r="S495" i="1009"/>
  <c r="S492" i="1009" s="1"/>
  <c r="Q495" i="1009"/>
  <c r="AA494" i="1009"/>
  <c r="H494" i="1009" s="1"/>
  <c r="R494" i="1009"/>
  <c r="G494" i="1009"/>
  <c r="F494" i="1009"/>
  <c r="AD493" i="1009"/>
  <c r="AC493" i="1009"/>
  <c r="AB493" i="1009"/>
  <c r="Z493" i="1009"/>
  <c r="Z492" i="1009" s="1"/>
  <c r="W493" i="1009"/>
  <c r="V493" i="1009"/>
  <c r="U493" i="1009"/>
  <c r="T493" i="1009"/>
  <c r="S493" i="1009"/>
  <c r="R493" i="1009"/>
  <c r="R492" i="1009" s="1"/>
  <c r="Q493" i="1009"/>
  <c r="Q492" i="1009" s="1"/>
  <c r="AB492" i="1009"/>
  <c r="V492" i="1009"/>
  <c r="AA491" i="1009"/>
  <c r="H491" i="1009" s="1"/>
  <c r="R491" i="1009"/>
  <c r="R490" i="1009" s="1"/>
  <c r="R489" i="1009" s="1"/>
  <c r="G491" i="1009"/>
  <c r="F491" i="1009"/>
  <c r="AD490" i="1009"/>
  <c r="AC490" i="1009"/>
  <c r="AC489" i="1009" s="1"/>
  <c r="AB490" i="1009"/>
  <c r="AA490" i="1009"/>
  <c r="Z490" i="1009"/>
  <c r="W490" i="1009"/>
  <c r="W489" i="1009" s="1"/>
  <c r="V490" i="1009"/>
  <c r="U490" i="1009"/>
  <c r="U489" i="1009" s="1"/>
  <c r="T490" i="1009"/>
  <c r="S490" i="1009"/>
  <c r="S489" i="1009" s="1"/>
  <c r="Q490" i="1009"/>
  <c r="Q489" i="1009" s="1"/>
  <c r="G490" i="1009"/>
  <c r="AD489" i="1009"/>
  <c r="AB489" i="1009"/>
  <c r="Z489" i="1009"/>
  <c r="V489" i="1009"/>
  <c r="AA488" i="1009"/>
  <c r="H488" i="1009" s="1"/>
  <c r="R488" i="1009"/>
  <c r="F488" i="1009" s="1"/>
  <c r="G488" i="1009"/>
  <c r="AD487" i="1009"/>
  <c r="AC487" i="1009"/>
  <c r="AB487" i="1009"/>
  <c r="Z487" i="1009"/>
  <c r="W487" i="1009"/>
  <c r="V487" i="1009"/>
  <c r="U487" i="1009"/>
  <c r="T487" i="1009"/>
  <c r="S487" i="1009"/>
  <c r="R487" i="1009"/>
  <c r="Q487" i="1009"/>
  <c r="AA486" i="1009"/>
  <c r="H486" i="1009" s="1"/>
  <c r="R486" i="1009"/>
  <c r="F486" i="1009" s="1"/>
  <c r="G486" i="1009"/>
  <c r="AD485" i="1009"/>
  <c r="AC485" i="1009"/>
  <c r="AB485" i="1009"/>
  <c r="Z485" i="1009"/>
  <c r="W485" i="1009"/>
  <c r="V485" i="1009"/>
  <c r="U485" i="1009"/>
  <c r="T485" i="1009"/>
  <c r="S485" i="1009"/>
  <c r="R485" i="1009"/>
  <c r="Q485" i="1009"/>
  <c r="AA484" i="1009"/>
  <c r="H484" i="1009" s="1"/>
  <c r="R484" i="1009"/>
  <c r="F484" i="1009" s="1"/>
  <c r="G484" i="1009"/>
  <c r="AD483" i="1009"/>
  <c r="AD482" i="1009" s="1"/>
  <c r="AC483" i="1009"/>
  <c r="AB483" i="1009"/>
  <c r="AB482" i="1009" s="1"/>
  <c r="AB481" i="1009" s="1"/>
  <c r="Z483" i="1009"/>
  <c r="W483" i="1009"/>
  <c r="W482" i="1009" s="1"/>
  <c r="V483" i="1009"/>
  <c r="U483" i="1009"/>
  <c r="T483" i="1009"/>
  <c r="S483" i="1009"/>
  <c r="S482" i="1009" s="1"/>
  <c r="R483" i="1009"/>
  <c r="Q483" i="1009"/>
  <c r="Q482" i="1009" s="1"/>
  <c r="AA479" i="1009"/>
  <c r="W479" i="1009"/>
  <c r="W478" i="1009" s="1"/>
  <c r="W477" i="1009" s="1"/>
  <c r="W476" i="1009" s="1"/>
  <c r="W475" i="1009" s="1"/>
  <c r="R479" i="1009"/>
  <c r="H479" i="1009"/>
  <c r="F479" i="1009"/>
  <c r="AD478" i="1009"/>
  <c r="AD477" i="1009" s="1"/>
  <c r="AD476" i="1009" s="1"/>
  <c r="AD475" i="1009" s="1"/>
  <c r="AC478" i="1009"/>
  <c r="AC477" i="1009" s="1"/>
  <c r="AC476" i="1009" s="1"/>
  <c r="AC475" i="1009" s="1"/>
  <c r="AB478" i="1009"/>
  <c r="AA478" i="1009"/>
  <c r="AA477" i="1009" s="1"/>
  <c r="AA476" i="1009" s="1"/>
  <c r="AA475" i="1009" s="1"/>
  <c r="Z478" i="1009"/>
  <c r="Z477" i="1009" s="1"/>
  <c r="Z476" i="1009" s="1"/>
  <c r="V478" i="1009"/>
  <c r="U478" i="1009"/>
  <c r="T478" i="1009"/>
  <c r="S478" i="1009"/>
  <c r="R478" i="1009"/>
  <c r="R477" i="1009" s="1"/>
  <c r="R476" i="1009" s="1"/>
  <c r="R475" i="1009" s="1"/>
  <c r="Q478" i="1009"/>
  <c r="Q477" i="1009" s="1"/>
  <c r="AB477" i="1009"/>
  <c r="V477" i="1009"/>
  <c r="V476" i="1009" s="1"/>
  <c r="V475" i="1009" s="1"/>
  <c r="S477" i="1009"/>
  <c r="S476" i="1009" s="1"/>
  <c r="S475" i="1009" s="1"/>
  <c r="AB476" i="1009"/>
  <c r="AB475" i="1009" s="1"/>
  <c r="T473" i="1009"/>
  <c r="N473" i="1009"/>
  <c r="G471" i="1009"/>
  <c r="AA470" i="1009"/>
  <c r="H470" i="1009" s="1"/>
  <c r="R470" i="1009"/>
  <c r="R469" i="1009" s="1"/>
  <c r="G470" i="1009"/>
  <c r="AD469" i="1009"/>
  <c r="AD465" i="1009" s="1"/>
  <c r="AC469" i="1009"/>
  <c r="AB469" i="1009"/>
  <c r="AB465" i="1009" s="1"/>
  <c r="AA469" i="1009"/>
  <c r="Z469" i="1009"/>
  <c r="Z465" i="1009" s="1"/>
  <c r="W469" i="1009"/>
  <c r="V469" i="1009"/>
  <c r="V465" i="1009" s="1"/>
  <c r="U469" i="1009"/>
  <c r="T469" i="1009"/>
  <c r="G469" i="1009" s="1"/>
  <c r="S469" i="1009"/>
  <c r="Q469" i="1009"/>
  <c r="Q465" i="1009" s="1"/>
  <c r="AA467" i="1009"/>
  <c r="H467" i="1009" s="1"/>
  <c r="R467" i="1009"/>
  <c r="R466" i="1009" s="1"/>
  <c r="F466" i="1009" s="1"/>
  <c r="G467" i="1009"/>
  <c r="AD466" i="1009"/>
  <c r="AC466" i="1009"/>
  <c r="AB466" i="1009"/>
  <c r="AA466" i="1009"/>
  <c r="Z466" i="1009"/>
  <c r="W466" i="1009"/>
  <c r="V466" i="1009"/>
  <c r="U466" i="1009"/>
  <c r="T466" i="1009"/>
  <c r="G466" i="1009" s="1"/>
  <c r="S466" i="1009"/>
  <c r="Q466" i="1009"/>
  <c r="H466" i="1009"/>
  <c r="AC465" i="1009"/>
  <c r="AA465" i="1009"/>
  <c r="W465" i="1009"/>
  <c r="U465" i="1009"/>
  <c r="G465" i="1009" s="1"/>
  <c r="S465" i="1009"/>
  <c r="AA462" i="1009"/>
  <c r="H462" i="1009" s="1"/>
  <c r="R462" i="1009"/>
  <c r="F462" i="1009" s="1"/>
  <c r="G462" i="1009"/>
  <c r="AD461" i="1009"/>
  <c r="AD460" i="1009" s="1"/>
  <c r="AD459" i="1009" s="1"/>
  <c r="AD458" i="1009" s="1"/>
  <c r="AC461" i="1009"/>
  <c r="AB461" i="1009"/>
  <c r="AA461" i="1009"/>
  <c r="Z461" i="1009"/>
  <c r="Z460" i="1009" s="1"/>
  <c r="W461" i="1009"/>
  <c r="V461" i="1009"/>
  <c r="V460" i="1009" s="1"/>
  <c r="V459" i="1009" s="1"/>
  <c r="V458" i="1009" s="1"/>
  <c r="U461" i="1009"/>
  <c r="T461" i="1009"/>
  <c r="G461" i="1009" s="1"/>
  <c r="S461" i="1009"/>
  <c r="S460" i="1009" s="1"/>
  <c r="S459" i="1009" s="1"/>
  <c r="S458" i="1009" s="1"/>
  <c r="R461" i="1009"/>
  <c r="R460" i="1009" s="1"/>
  <c r="Q461" i="1009"/>
  <c r="F461" i="1009"/>
  <c r="AC460" i="1009"/>
  <c r="AA460" i="1009"/>
  <c r="W460" i="1009"/>
  <c r="U460" i="1009"/>
  <c r="U459" i="1009" s="1"/>
  <c r="Q460" i="1009"/>
  <c r="AC459" i="1009"/>
  <c r="AC458" i="1009" s="1"/>
  <c r="W459" i="1009"/>
  <c r="T459" i="1009"/>
  <c r="W458" i="1009"/>
  <c r="T458" i="1009"/>
  <c r="AA457" i="1009"/>
  <c r="H457" i="1009" s="1"/>
  <c r="R457" i="1009"/>
  <c r="R456" i="1009" s="1"/>
  <c r="R455" i="1009" s="1"/>
  <c r="R454" i="1009" s="1"/>
  <c r="G457" i="1009"/>
  <c r="AD456" i="1009"/>
  <c r="AC456" i="1009"/>
  <c r="AC455" i="1009" s="1"/>
  <c r="AC454" i="1009" s="1"/>
  <c r="AB456" i="1009"/>
  <c r="AA456" i="1009"/>
  <c r="Z456" i="1009"/>
  <c r="W456" i="1009"/>
  <c r="W455" i="1009" s="1"/>
  <c r="W454" i="1009" s="1"/>
  <c r="V456" i="1009"/>
  <c r="V455" i="1009" s="1"/>
  <c r="V454" i="1009" s="1"/>
  <c r="U456" i="1009"/>
  <c r="U455" i="1009" s="1"/>
  <c r="T456" i="1009"/>
  <c r="G456" i="1009" s="1"/>
  <c r="S456" i="1009"/>
  <c r="S455" i="1009" s="1"/>
  <c r="S454" i="1009" s="1"/>
  <c r="Q456" i="1009"/>
  <c r="AD455" i="1009"/>
  <c r="AB455" i="1009"/>
  <c r="AB454" i="1009" s="1"/>
  <c r="Z455" i="1009"/>
  <c r="Q455" i="1009"/>
  <c r="F455" i="1009" s="1"/>
  <c r="AD454" i="1009"/>
  <c r="Z454" i="1009"/>
  <c r="T454" i="1009"/>
  <c r="AA453" i="1009"/>
  <c r="H453" i="1009" s="1"/>
  <c r="R453" i="1009"/>
  <c r="G453" i="1009"/>
  <c r="AA452" i="1009"/>
  <c r="H452" i="1009" s="1"/>
  <c r="R452" i="1009"/>
  <c r="F452" i="1009" s="1"/>
  <c r="G452" i="1009"/>
  <c r="AD451" i="1009"/>
  <c r="AC451" i="1009"/>
  <c r="AB451" i="1009"/>
  <c r="AB450" i="1009" s="1"/>
  <c r="Z451" i="1009"/>
  <c r="W451" i="1009"/>
  <c r="V451" i="1009"/>
  <c r="V450" i="1009" s="1"/>
  <c r="U451" i="1009"/>
  <c r="U450" i="1009" s="1"/>
  <c r="S451" i="1009"/>
  <c r="Q451" i="1009"/>
  <c r="Q450" i="1009" s="1"/>
  <c r="AD450" i="1009"/>
  <c r="AC450" i="1009"/>
  <c r="Z450" i="1009"/>
  <c r="W450" i="1009"/>
  <c r="T450" i="1009"/>
  <c r="S450" i="1009"/>
  <c r="AA449" i="1009"/>
  <c r="R449" i="1009"/>
  <c r="F449" i="1009" s="1"/>
  <c r="H449" i="1009"/>
  <c r="G449" i="1009"/>
  <c r="AA448" i="1009"/>
  <c r="H448" i="1009" s="1"/>
  <c r="R448" i="1009"/>
  <c r="G448" i="1009"/>
  <c r="AD447" i="1009"/>
  <c r="AD446" i="1009" s="1"/>
  <c r="AC447" i="1009"/>
  <c r="AC446" i="1009" s="1"/>
  <c r="AB447" i="1009"/>
  <c r="AB446" i="1009" s="1"/>
  <c r="Z447" i="1009"/>
  <c r="Z446" i="1009" s="1"/>
  <c r="W447" i="1009"/>
  <c r="V447" i="1009"/>
  <c r="V446" i="1009" s="1"/>
  <c r="V445" i="1009" s="1"/>
  <c r="U447" i="1009"/>
  <c r="U446" i="1009" s="1"/>
  <c r="T447" i="1009"/>
  <c r="G447" i="1009" s="1"/>
  <c r="S447" i="1009"/>
  <c r="Q447" i="1009"/>
  <c r="Q446" i="1009" s="1"/>
  <c r="W446" i="1009"/>
  <c r="S446" i="1009"/>
  <c r="T445" i="1009"/>
  <c r="N442" i="1009"/>
  <c r="AA441" i="1009"/>
  <c r="H441" i="1009" s="1"/>
  <c r="G441" i="1009"/>
  <c r="F441" i="1009"/>
  <c r="AD440" i="1009"/>
  <c r="AD439" i="1009" s="1"/>
  <c r="AC440" i="1009"/>
  <c r="AB440" i="1009"/>
  <c r="AB439" i="1009" s="1"/>
  <c r="Z440" i="1009"/>
  <c r="Z439" i="1009" s="1"/>
  <c r="W440" i="1009"/>
  <c r="V440" i="1009"/>
  <c r="V439" i="1009" s="1"/>
  <c r="U440" i="1009"/>
  <c r="T440" i="1009"/>
  <c r="G440" i="1009" s="1"/>
  <c r="S440" i="1009"/>
  <c r="R440" i="1009"/>
  <c r="R439" i="1009" s="1"/>
  <c r="Q440" i="1009"/>
  <c r="F440" i="1009"/>
  <c r="AC439" i="1009"/>
  <c r="W439" i="1009"/>
  <c r="U439" i="1009"/>
  <c r="S439" i="1009"/>
  <c r="Q439" i="1009"/>
  <c r="AA438" i="1009"/>
  <c r="AA437" i="1009" s="1"/>
  <c r="G438" i="1009"/>
  <c r="F438" i="1009"/>
  <c r="AD437" i="1009"/>
  <c r="AC437" i="1009"/>
  <c r="AB437" i="1009"/>
  <c r="Z437" i="1009"/>
  <c r="W437" i="1009"/>
  <c r="V437" i="1009"/>
  <c r="U437" i="1009"/>
  <c r="T437" i="1009"/>
  <c r="G437" i="1009" s="1"/>
  <c r="S437" i="1009"/>
  <c r="R437" i="1009"/>
  <c r="Q437" i="1009"/>
  <c r="F437" i="1009"/>
  <c r="AA436" i="1009"/>
  <c r="H436" i="1009" s="1"/>
  <c r="R436" i="1009"/>
  <c r="R435" i="1009" s="1"/>
  <c r="G436" i="1009"/>
  <c r="AD435" i="1009"/>
  <c r="AD434" i="1009" s="1"/>
  <c r="AD433" i="1009" s="1"/>
  <c r="AD432" i="1009" s="1"/>
  <c r="AC435" i="1009"/>
  <c r="AB435" i="1009"/>
  <c r="AB434" i="1009" s="1"/>
  <c r="AB433" i="1009" s="1"/>
  <c r="AB432" i="1009" s="1"/>
  <c r="AA435" i="1009"/>
  <c r="Z435" i="1009"/>
  <c r="Z434" i="1009" s="1"/>
  <c r="W435" i="1009"/>
  <c r="V435" i="1009"/>
  <c r="V434" i="1009" s="1"/>
  <c r="U435" i="1009"/>
  <c r="T435" i="1009"/>
  <c r="T434" i="1009" s="1"/>
  <c r="S435" i="1009"/>
  <c r="Q435" i="1009"/>
  <c r="H435" i="1009"/>
  <c r="AC434" i="1009"/>
  <c r="AC433" i="1009" s="1"/>
  <c r="AC432" i="1009" s="1"/>
  <c r="W434" i="1009"/>
  <c r="W433" i="1009" s="1"/>
  <c r="W432" i="1009" s="1"/>
  <c r="U434" i="1009"/>
  <c r="U433" i="1009" s="1"/>
  <c r="U432" i="1009" s="1"/>
  <c r="S434" i="1009"/>
  <c r="S433" i="1009" s="1"/>
  <c r="S432" i="1009" s="1"/>
  <c r="Q434" i="1009"/>
  <c r="AA431" i="1009"/>
  <c r="H431" i="1009"/>
  <c r="G431" i="1009"/>
  <c r="F431" i="1009"/>
  <c r="AD430" i="1009"/>
  <c r="AC430" i="1009"/>
  <c r="AB430" i="1009"/>
  <c r="AA430" i="1009"/>
  <c r="AA428" i="1009" s="1"/>
  <c r="H428" i="1009" s="1"/>
  <c r="Z430" i="1009"/>
  <c r="W430" i="1009"/>
  <c r="V430" i="1009"/>
  <c r="U430" i="1009"/>
  <c r="G430" i="1009" s="1"/>
  <c r="T430" i="1009"/>
  <c r="S430" i="1009"/>
  <c r="R430" i="1009"/>
  <c r="Q430" i="1009"/>
  <c r="Q428" i="1009" s="1"/>
  <c r="F428" i="1009" s="1"/>
  <c r="H429" i="1009"/>
  <c r="G429" i="1009"/>
  <c r="F429" i="1009"/>
  <c r="AD428" i="1009"/>
  <c r="AC428" i="1009"/>
  <c r="AB428" i="1009"/>
  <c r="Z428" i="1009"/>
  <c r="W428" i="1009"/>
  <c r="V428" i="1009"/>
  <c r="T428" i="1009"/>
  <c r="S428" i="1009"/>
  <c r="R428" i="1009"/>
  <c r="H427" i="1009"/>
  <c r="G427" i="1009"/>
  <c r="F427" i="1009"/>
  <c r="AA426" i="1009"/>
  <c r="H426" i="1009"/>
  <c r="G426" i="1009"/>
  <c r="F426" i="1009"/>
  <c r="AA425" i="1009"/>
  <c r="H425" i="1009"/>
  <c r="G425" i="1009"/>
  <c r="F425" i="1009"/>
  <c r="AD424" i="1009"/>
  <c r="AC424" i="1009"/>
  <c r="AB424" i="1009"/>
  <c r="AA424" i="1009"/>
  <c r="H424" i="1009" s="1"/>
  <c r="Z424" i="1009"/>
  <c r="W424" i="1009"/>
  <c r="V424" i="1009"/>
  <c r="U424" i="1009"/>
  <c r="G424" i="1009" s="1"/>
  <c r="T424" i="1009"/>
  <c r="S424" i="1009"/>
  <c r="R424" i="1009"/>
  <c r="Q424" i="1009"/>
  <c r="Q421" i="1009" s="1"/>
  <c r="F421" i="1009" s="1"/>
  <c r="AA423" i="1009"/>
  <c r="AA422" i="1009" s="1"/>
  <c r="G423" i="1009"/>
  <c r="F423" i="1009"/>
  <c r="AD422" i="1009"/>
  <c r="AD421" i="1009" s="1"/>
  <c r="AC422" i="1009"/>
  <c r="AB422" i="1009"/>
  <c r="AB421" i="1009" s="1"/>
  <c r="Z422" i="1009"/>
  <c r="Z421" i="1009" s="1"/>
  <c r="W422" i="1009"/>
  <c r="V422" i="1009"/>
  <c r="V421" i="1009" s="1"/>
  <c r="U422" i="1009"/>
  <c r="T422" i="1009"/>
  <c r="T421" i="1009" s="1"/>
  <c r="S422" i="1009"/>
  <c r="R422" i="1009"/>
  <c r="R421" i="1009" s="1"/>
  <c r="Q422" i="1009"/>
  <c r="F422" i="1009"/>
  <c r="AC421" i="1009"/>
  <c r="W421" i="1009"/>
  <c r="S421" i="1009"/>
  <c r="AA420" i="1009"/>
  <c r="H420" i="1009" s="1"/>
  <c r="G420" i="1009"/>
  <c r="F420" i="1009"/>
  <c r="AD419" i="1009"/>
  <c r="AD418" i="1009" s="1"/>
  <c r="AC419" i="1009"/>
  <c r="AB419" i="1009"/>
  <c r="AB418" i="1009" s="1"/>
  <c r="Z419" i="1009"/>
  <c r="Z418" i="1009" s="1"/>
  <c r="W419" i="1009"/>
  <c r="V419" i="1009"/>
  <c r="V418" i="1009" s="1"/>
  <c r="U419" i="1009"/>
  <c r="T419" i="1009"/>
  <c r="G419" i="1009" s="1"/>
  <c r="S419" i="1009"/>
  <c r="R419" i="1009"/>
  <c r="R418" i="1009" s="1"/>
  <c r="Q419" i="1009"/>
  <c r="F419" i="1009"/>
  <c r="AC418" i="1009"/>
  <c r="W418" i="1009"/>
  <c r="U418" i="1009"/>
  <c r="S418" i="1009"/>
  <c r="Q418" i="1009"/>
  <c r="F418" i="1009" s="1"/>
  <c r="AA417" i="1009"/>
  <c r="AA416" i="1009" s="1"/>
  <c r="G417" i="1009"/>
  <c r="F417" i="1009"/>
  <c r="AD416" i="1009"/>
  <c r="AD415" i="1009" s="1"/>
  <c r="AC416" i="1009"/>
  <c r="AB416" i="1009"/>
  <c r="AB415" i="1009" s="1"/>
  <c r="Z416" i="1009"/>
  <c r="Z415" i="1009" s="1"/>
  <c r="W416" i="1009"/>
  <c r="V416" i="1009"/>
  <c r="V415" i="1009" s="1"/>
  <c r="U416" i="1009"/>
  <c r="T416" i="1009"/>
  <c r="T415" i="1009" s="1"/>
  <c r="G415" i="1009" s="1"/>
  <c r="S416" i="1009"/>
  <c r="R416" i="1009"/>
  <c r="R415" i="1009" s="1"/>
  <c r="Q416" i="1009"/>
  <c r="F416" i="1009"/>
  <c r="AC415" i="1009"/>
  <c r="W415" i="1009"/>
  <c r="U415" i="1009"/>
  <c r="S415" i="1009"/>
  <c r="Q415" i="1009"/>
  <c r="F415" i="1009" s="1"/>
  <c r="AA414" i="1009"/>
  <c r="H414" i="1009" s="1"/>
  <c r="R414" i="1009"/>
  <c r="G414" i="1009"/>
  <c r="F414" i="1009"/>
  <c r="AD413" i="1009"/>
  <c r="AC413" i="1009"/>
  <c r="AB413" i="1009"/>
  <c r="AA413" i="1009"/>
  <c r="H413" i="1009" s="1"/>
  <c r="Z413" i="1009"/>
  <c r="W413" i="1009"/>
  <c r="V413" i="1009"/>
  <c r="U413" i="1009"/>
  <c r="G413" i="1009" s="1"/>
  <c r="T413" i="1009"/>
  <c r="S413" i="1009"/>
  <c r="R413" i="1009"/>
  <c r="Q413" i="1009"/>
  <c r="F413" i="1009" s="1"/>
  <c r="AA412" i="1009"/>
  <c r="R412" i="1009"/>
  <c r="H412" i="1009"/>
  <c r="G412" i="1009"/>
  <c r="F412" i="1009"/>
  <c r="AD411" i="1009"/>
  <c r="AC411" i="1009"/>
  <c r="AC410" i="1009" s="1"/>
  <c r="AB411" i="1009"/>
  <c r="AA411" i="1009"/>
  <c r="Z411" i="1009"/>
  <c r="W411" i="1009"/>
  <c r="W410" i="1009" s="1"/>
  <c r="V411" i="1009"/>
  <c r="U411" i="1009"/>
  <c r="U410" i="1009" s="1"/>
  <c r="T411" i="1009"/>
  <c r="S411" i="1009"/>
  <c r="S410" i="1009" s="1"/>
  <c r="R411" i="1009"/>
  <c r="Q411" i="1009"/>
  <c r="F411" i="1009" s="1"/>
  <c r="AD410" i="1009"/>
  <c r="AB410" i="1009"/>
  <c r="AB406" i="1009" s="1"/>
  <c r="Z410" i="1009"/>
  <c r="Z406" i="1009" s="1"/>
  <c r="V410" i="1009"/>
  <c r="V406" i="1009" s="1"/>
  <c r="T410" i="1009"/>
  <c r="R410" i="1009"/>
  <c r="R406" i="1009" s="1"/>
  <c r="AA409" i="1009"/>
  <c r="H409" i="1009"/>
  <c r="G409" i="1009"/>
  <c r="F409" i="1009"/>
  <c r="AD408" i="1009"/>
  <c r="AC408" i="1009"/>
  <c r="AC407" i="1009" s="1"/>
  <c r="AB408" i="1009"/>
  <c r="AA408" i="1009"/>
  <c r="AA407" i="1009" s="1"/>
  <c r="H407" i="1009" s="1"/>
  <c r="Z408" i="1009"/>
  <c r="W408" i="1009"/>
  <c r="W407" i="1009" s="1"/>
  <c r="V408" i="1009"/>
  <c r="U408" i="1009"/>
  <c r="G408" i="1009" s="1"/>
  <c r="T408" i="1009"/>
  <c r="S408" i="1009"/>
  <c r="S407" i="1009" s="1"/>
  <c r="R408" i="1009"/>
  <c r="Q408" i="1009"/>
  <c r="F408" i="1009" s="1"/>
  <c r="AD407" i="1009"/>
  <c r="AB407" i="1009"/>
  <c r="Z407" i="1009"/>
  <c r="V407" i="1009"/>
  <c r="T407" i="1009"/>
  <c r="R407" i="1009"/>
  <c r="AA405" i="1009"/>
  <c r="H405" i="1009" s="1"/>
  <c r="G405" i="1009"/>
  <c r="F405" i="1009"/>
  <c r="AD404" i="1009"/>
  <c r="AD403" i="1009" s="1"/>
  <c r="AD402" i="1009" s="1"/>
  <c r="AC404" i="1009"/>
  <c r="AB404" i="1009"/>
  <c r="AB403" i="1009" s="1"/>
  <c r="AB402" i="1009" s="1"/>
  <c r="Z404" i="1009"/>
  <c r="Z403" i="1009" s="1"/>
  <c r="W404" i="1009"/>
  <c r="V404" i="1009"/>
  <c r="V403" i="1009" s="1"/>
  <c r="V402" i="1009" s="1"/>
  <c r="U404" i="1009"/>
  <c r="T404" i="1009"/>
  <c r="G404" i="1009" s="1"/>
  <c r="S404" i="1009"/>
  <c r="R404" i="1009"/>
  <c r="R403" i="1009" s="1"/>
  <c r="R402" i="1009" s="1"/>
  <c r="Q404" i="1009"/>
  <c r="F404" i="1009"/>
  <c r="AC403" i="1009"/>
  <c r="AC402" i="1009" s="1"/>
  <c r="W403" i="1009"/>
  <c r="W402" i="1009" s="1"/>
  <c r="U403" i="1009"/>
  <c r="U402" i="1009" s="1"/>
  <c r="S403" i="1009"/>
  <c r="S402" i="1009" s="1"/>
  <c r="Q403" i="1009"/>
  <c r="F403" i="1009" s="1"/>
  <c r="AA401" i="1009"/>
  <c r="H401" i="1009" s="1"/>
  <c r="R401" i="1009"/>
  <c r="F401" i="1009" s="1"/>
  <c r="G401" i="1009"/>
  <c r="AA400" i="1009"/>
  <c r="H400" i="1009" s="1"/>
  <c r="R400" i="1009"/>
  <c r="F400" i="1009" s="1"/>
  <c r="G400" i="1009"/>
  <c r="AA399" i="1009"/>
  <c r="R399" i="1009"/>
  <c r="F399" i="1009" s="1"/>
  <c r="H399" i="1009"/>
  <c r="G399" i="1009"/>
  <c r="AA398" i="1009"/>
  <c r="R398" i="1009"/>
  <c r="F398" i="1009" s="1"/>
  <c r="H398" i="1009"/>
  <c r="G398" i="1009"/>
  <c r="AA397" i="1009"/>
  <c r="H397" i="1009" s="1"/>
  <c r="R397" i="1009"/>
  <c r="G397" i="1009"/>
  <c r="AD396" i="1009"/>
  <c r="AC396" i="1009"/>
  <c r="AB396" i="1009"/>
  <c r="Z396" i="1009"/>
  <c r="W396" i="1009"/>
  <c r="V396" i="1009"/>
  <c r="U396" i="1009"/>
  <c r="T396" i="1009"/>
  <c r="G396" i="1009" s="1"/>
  <c r="S396" i="1009"/>
  <c r="Q396" i="1009"/>
  <c r="AA395" i="1009"/>
  <c r="H395" i="1009" s="1"/>
  <c r="R395" i="1009"/>
  <c r="R394" i="1009" s="1"/>
  <c r="G395" i="1009"/>
  <c r="AD394" i="1009"/>
  <c r="AC394" i="1009"/>
  <c r="H394" i="1009" s="1"/>
  <c r="AB394" i="1009"/>
  <c r="AA394" i="1009"/>
  <c r="Z394" i="1009"/>
  <c r="W394" i="1009"/>
  <c r="V394" i="1009"/>
  <c r="U394" i="1009"/>
  <c r="T394" i="1009"/>
  <c r="S394" i="1009"/>
  <c r="Q394" i="1009"/>
  <c r="AA393" i="1009"/>
  <c r="H393" i="1009"/>
  <c r="G393" i="1009"/>
  <c r="AD392" i="1009"/>
  <c r="AD389" i="1009" s="1"/>
  <c r="AC392" i="1009"/>
  <c r="AB392" i="1009"/>
  <c r="AB389" i="1009" s="1"/>
  <c r="AA392" i="1009"/>
  <c r="Z392" i="1009"/>
  <c r="Z389" i="1009" s="1"/>
  <c r="W392" i="1009"/>
  <c r="V392" i="1009"/>
  <c r="U392" i="1009"/>
  <c r="T392" i="1009"/>
  <c r="T389" i="1009" s="1"/>
  <c r="S392" i="1009"/>
  <c r="Q392" i="1009"/>
  <c r="AA391" i="1009"/>
  <c r="H391" i="1009"/>
  <c r="G391" i="1009"/>
  <c r="F391" i="1009"/>
  <c r="AD390" i="1009"/>
  <c r="AC390" i="1009"/>
  <c r="AB390" i="1009"/>
  <c r="AA390" i="1009"/>
  <c r="H390" i="1009" s="1"/>
  <c r="Z390" i="1009"/>
  <c r="W390" i="1009"/>
  <c r="V390" i="1009"/>
  <c r="U390" i="1009"/>
  <c r="T390" i="1009"/>
  <c r="S390" i="1009"/>
  <c r="R390" i="1009"/>
  <c r="Q390" i="1009"/>
  <c r="F390" i="1009" s="1"/>
  <c r="G390" i="1009"/>
  <c r="V389" i="1009"/>
  <c r="AA388" i="1009"/>
  <c r="H388" i="1009" s="1"/>
  <c r="R388" i="1009"/>
  <c r="F388" i="1009" s="1"/>
  <c r="G388" i="1009"/>
  <c r="AD387" i="1009"/>
  <c r="AD386" i="1009" s="1"/>
  <c r="AC387" i="1009"/>
  <c r="AB387" i="1009"/>
  <c r="AA387" i="1009"/>
  <c r="Z387" i="1009"/>
  <c r="Z386" i="1009" s="1"/>
  <c r="W387" i="1009"/>
  <c r="V387" i="1009"/>
  <c r="V386" i="1009" s="1"/>
  <c r="U387" i="1009"/>
  <c r="T387" i="1009"/>
  <c r="S387" i="1009"/>
  <c r="R387" i="1009"/>
  <c r="R386" i="1009" s="1"/>
  <c r="Q387" i="1009"/>
  <c r="AC386" i="1009"/>
  <c r="AA386" i="1009"/>
  <c r="W386" i="1009"/>
  <c r="U386" i="1009"/>
  <c r="S386" i="1009"/>
  <c r="Q386" i="1009"/>
  <c r="AA385" i="1009"/>
  <c r="H385" i="1009"/>
  <c r="G385" i="1009"/>
  <c r="F385" i="1009"/>
  <c r="AA384" i="1009"/>
  <c r="H384" i="1009"/>
  <c r="G384" i="1009"/>
  <c r="F384" i="1009"/>
  <c r="AD383" i="1009"/>
  <c r="AC383" i="1009"/>
  <c r="AC378" i="1009" s="1"/>
  <c r="AB383" i="1009"/>
  <c r="AA383" i="1009"/>
  <c r="H383" i="1009" s="1"/>
  <c r="Z383" i="1009"/>
  <c r="W383" i="1009"/>
  <c r="W378" i="1009" s="1"/>
  <c r="V383" i="1009"/>
  <c r="U383" i="1009"/>
  <c r="T383" i="1009"/>
  <c r="S383" i="1009"/>
  <c r="S378" i="1009" s="1"/>
  <c r="R383" i="1009"/>
  <c r="Q383" i="1009"/>
  <c r="F383" i="1009" s="1"/>
  <c r="G383" i="1009"/>
  <c r="AA382" i="1009"/>
  <c r="H382" i="1009" s="1"/>
  <c r="G382" i="1009"/>
  <c r="F382" i="1009"/>
  <c r="AD381" i="1009"/>
  <c r="AC381" i="1009"/>
  <c r="AB381" i="1009"/>
  <c r="Z381" i="1009"/>
  <c r="W381" i="1009"/>
  <c r="V381" i="1009"/>
  <c r="U381" i="1009"/>
  <c r="T381" i="1009"/>
  <c r="G381" i="1009" s="1"/>
  <c r="S381" i="1009"/>
  <c r="R381" i="1009"/>
  <c r="Q381" i="1009"/>
  <c r="F381" i="1009"/>
  <c r="AA380" i="1009"/>
  <c r="H380" i="1009" s="1"/>
  <c r="R380" i="1009"/>
  <c r="F380" i="1009" s="1"/>
  <c r="G380" i="1009"/>
  <c r="AD379" i="1009"/>
  <c r="AD378" i="1009" s="1"/>
  <c r="AC379" i="1009"/>
  <c r="AB379" i="1009"/>
  <c r="H379" i="1009" s="1"/>
  <c r="AA379" i="1009"/>
  <c r="Z379" i="1009"/>
  <c r="Z378" i="1009" s="1"/>
  <c r="W379" i="1009"/>
  <c r="V379" i="1009"/>
  <c r="V378" i="1009" s="1"/>
  <c r="U379" i="1009"/>
  <c r="T379" i="1009"/>
  <c r="G379" i="1009" s="1"/>
  <c r="S379" i="1009"/>
  <c r="R379" i="1009"/>
  <c r="R378" i="1009" s="1"/>
  <c r="Q379" i="1009"/>
  <c r="F379" i="1009"/>
  <c r="U378" i="1009"/>
  <c r="Q378" i="1009"/>
  <c r="F378" i="1009" s="1"/>
  <c r="AA377" i="1009"/>
  <c r="H377" i="1009" s="1"/>
  <c r="R377" i="1009"/>
  <c r="F377" i="1009" s="1"/>
  <c r="G377" i="1009"/>
  <c r="AD376" i="1009"/>
  <c r="AC376" i="1009"/>
  <c r="AB376" i="1009"/>
  <c r="AA376" i="1009"/>
  <c r="AA373" i="1009" s="1"/>
  <c r="Z376" i="1009"/>
  <c r="W376" i="1009"/>
  <c r="V376" i="1009"/>
  <c r="U376" i="1009"/>
  <c r="G376" i="1009" s="1"/>
  <c r="T376" i="1009"/>
  <c r="S376" i="1009"/>
  <c r="R376" i="1009"/>
  <c r="Q376" i="1009"/>
  <c r="Q373" i="1009" s="1"/>
  <c r="F373" i="1009" s="1"/>
  <c r="AA375" i="1009"/>
  <c r="AA374" i="1009" s="1"/>
  <c r="H374" i="1009" s="1"/>
  <c r="G375" i="1009"/>
  <c r="F375" i="1009"/>
  <c r="AD374" i="1009"/>
  <c r="AD373" i="1009" s="1"/>
  <c r="AC374" i="1009"/>
  <c r="AB374" i="1009"/>
  <c r="Z374" i="1009"/>
  <c r="Z373" i="1009" s="1"/>
  <c r="W374" i="1009"/>
  <c r="V374" i="1009"/>
  <c r="V373" i="1009" s="1"/>
  <c r="U374" i="1009"/>
  <c r="T374" i="1009"/>
  <c r="T373" i="1009" s="1"/>
  <c r="S374" i="1009"/>
  <c r="R374" i="1009"/>
  <c r="R373" i="1009" s="1"/>
  <c r="Q374" i="1009"/>
  <c r="F374" i="1009"/>
  <c r="AC373" i="1009"/>
  <c r="W373" i="1009"/>
  <c r="S373" i="1009"/>
  <c r="AA372" i="1009"/>
  <c r="H372" i="1009" s="1"/>
  <c r="G372" i="1009"/>
  <c r="F372" i="1009"/>
  <c r="AD371" i="1009"/>
  <c r="AC371" i="1009"/>
  <c r="AB371" i="1009"/>
  <c r="Z371" i="1009"/>
  <c r="W371" i="1009"/>
  <c r="V371" i="1009"/>
  <c r="U371" i="1009"/>
  <c r="T371" i="1009"/>
  <c r="G371" i="1009" s="1"/>
  <c r="S371" i="1009"/>
  <c r="R371" i="1009"/>
  <c r="Q371" i="1009"/>
  <c r="F371" i="1009"/>
  <c r="AA370" i="1009"/>
  <c r="H370" i="1009" s="1"/>
  <c r="R370" i="1009"/>
  <c r="F370" i="1009" s="1"/>
  <c r="G370" i="1009"/>
  <c r="AD369" i="1009"/>
  <c r="AC369" i="1009"/>
  <c r="AB369" i="1009"/>
  <c r="H369" i="1009" s="1"/>
  <c r="AA369" i="1009"/>
  <c r="Z369" i="1009"/>
  <c r="W369" i="1009"/>
  <c r="V369" i="1009"/>
  <c r="V366" i="1009" s="1"/>
  <c r="U369" i="1009"/>
  <c r="T369" i="1009"/>
  <c r="S369" i="1009"/>
  <c r="R369" i="1009"/>
  <c r="R366" i="1009" s="1"/>
  <c r="Q369" i="1009"/>
  <c r="AA368" i="1009"/>
  <c r="H368" i="1009"/>
  <c r="G368" i="1009"/>
  <c r="F368" i="1009"/>
  <c r="AD367" i="1009"/>
  <c r="AC367" i="1009"/>
  <c r="AC366" i="1009" s="1"/>
  <c r="AB367" i="1009"/>
  <c r="AA367" i="1009"/>
  <c r="Z367" i="1009"/>
  <c r="W367" i="1009"/>
  <c r="W366" i="1009" s="1"/>
  <c r="V367" i="1009"/>
  <c r="U367" i="1009"/>
  <c r="G367" i="1009" s="1"/>
  <c r="T367" i="1009"/>
  <c r="S367" i="1009"/>
  <c r="S366" i="1009" s="1"/>
  <c r="R367" i="1009"/>
  <c r="Q367" i="1009"/>
  <c r="F367" i="1009" s="1"/>
  <c r="AD366" i="1009"/>
  <c r="Z366" i="1009"/>
  <c r="T366" i="1009"/>
  <c r="AA365" i="1009"/>
  <c r="H365" i="1009" s="1"/>
  <c r="R365" i="1009"/>
  <c r="F365" i="1009" s="1"/>
  <c r="G365" i="1009"/>
  <c r="AA364" i="1009"/>
  <c r="H364" i="1009" s="1"/>
  <c r="R364" i="1009"/>
  <c r="G364" i="1009"/>
  <c r="F364" i="1009"/>
  <c r="AD363" i="1009"/>
  <c r="AC363" i="1009"/>
  <c r="AB363" i="1009"/>
  <c r="AA363" i="1009"/>
  <c r="Z363" i="1009"/>
  <c r="W363" i="1009"/>
  <c r="V363" i="1009"/>
  <c r="U363" i="1009"/>
  <c r="G363" i="1009" s="1"/>
  <c r="T363" i="1009"/>
  <c r="S363" i="1009"/>
  <c r="Q363" i="1009"/>
  <c r="AA362" i="1009"/>
  <c r="H362" i="1009" s="1"/>
  <c r="R362" i="1009"/>
  <c r="G362" i="1009"/>
  <c r="F362" i="1009"/>
  <c r="AD361" i="1009"/>
  <c r="AC361" i="1009"/>
  <c r="AB361" i="1009"/>
  <c r="AB358" i="1009" s="1"/>
  <c r="AA361" i="1009"/>
  <c r="Z361" i="1009"/>
  <c r="W361" i="1009"/>
  <c r="V361" i="1009"/>
  <c r="U361" i="1009"/>
  <c r="T361" i="1009"/>
  <c r="S361" i="1009"/>
  <c r="R361" i="1009"/>
  <c r="Q361" i="1009"/>
  <c r="AA360" i="1009"/>
  <c r="H360" i="1009" s="1"/>
  <c r="R360" i="1009"/>
  <c r="G360" i="1009"/>
  <c r="F360" i="1009"/>
  <c r="AD359" i="1009"/>
  <c r="AC359" i="1009"/>
  <c r="AB359" i="1009"/>
  <c r="AA359" i="1009"/>
  <c r="Z359" i="1009"/>
  <c r="W359" i="1009"/>
  <c r="V359" i="1009"/>
  <c r="U359" i="1009"/>
  <c r="T359" i="1009"/>
  <c r="S359" i="1009"/>
  <c r="R359" i="1009"/>
  <c r="Q359" i="1009"/>
  <c r="F359" i="1009" s="1"/>
  <c r="AD358" i="1009"/>
  <c r="Z358" i="1009"/>
  <c r="V358" i="1009"/>
  <c r="S358" i="1009"/>
  <c r="AA357" i="1009"/>
  <c r="H357" i="1009" s="1"/>
  <c r="G357" i="1009"/>
  <c r="F357" i="1009"/>
  <c r="AD356" i="1009"/>
  <c r="AD355" i="1009" s="1"/>
  <c r="AC356" i="1009"/>
  <c r="AB356" i="1009"/>
  <c r="AB355" i="1009" s="1"/>
  <c r="Z356" i="1009"/>
  <c r="Z355" i="1009" s="1"/>
  <c r="W356" i="1009"/>
  <c r="V356" i="1009"/>
  <c r="V355" i="1009" s="1"/>
  <c r="U356" i="1009"/>
  <c r="T356" i="1009"/>
  <c r="G356" i="1009" s="1"/>
  <c r="S356" i="1009"/>
  <c r="R356" i="1009"/>
  <c r="R355" i="1009" s="1"/>
  <c r="Q356" i="1009"/>
  <c r="F356" i="1009"/>
  <c r="AC355" i="1009"/>
  <c r="W355" i="1009"/>
  <c r="U355" i="1009"/>
  <c r="S355" i="1009"/>
  <c r="Q355" i="1009"/>
  <c r="F355" i="1009" s="1"/>
  <c r="AA354" i="1009"/>
  <c r="H354" i="1009" s="1"/>
  <c r="R354" i="1009"/>
  <c r="R353" i="1009" s="1"/>
  <c r="G354" i="1009"/>
  <c r="AD353" i="1009"/>
  <c r="AC353" i="1009"/>
  <c r="AB353" i="1009"/>
  <c r="AA353" i="1009"/>
  <c r="H353" i="1009" s="1"/>
  <c r="Z353" i="1009"/>
  <c r="W353" i="1009"/>
  <c r="V353" i="1009"/>
  <c r="U353" i="1009"/>
  <c r="G353" i="1009" s="1"/>
  <c r="T353" i="1009"/>
  <c r="S353" i="1009"/>
  <c r="Q353" i="1009"/>
  <c r="AA352" i="1009"/>
  <c r="H352" i="1009" s="1"/>
  <c r="R352" i="1009"/>
  <c r="R351" i="1009" s="1"/>
  <c r="R348" i="1009" s="1"/>
  <c r="G352" i="1009"/>
  <c r="F352" i="1009"/>
  <c r="AD351" i="1009"/>
  <c r="AC351" i="1009"/>
  <c r="AC348" i="1009" s="1"/>
  <c r="AB351" i="1009"/>
  <c r="AA351" i="1009"/>
  <c r="AA348" i="1009" s="1"/>
  <c r="Z351" i="1009"/>
  <c r="W351" i="1009"/>
  <c r="W348" i="1009" s="1"/>
  <c r="V351" i="1009"/>
  <c r="U351" i="1009"/>
  <c r="G351" i="1009" s="1"/>
  <c r="T351" i="1009"/>
  <c r="S351" i="1009"/>
  <c r="S348" i="1009" s="1"/>
  <c r="Q351" i="1009"/>
  <c r="Q348" i="1009" s="1"/>
  <c r="AA350" i="1009"/>
  <c r="H350" i="1009" s="1"/>
  <c r="R350" i="1009"/>
  <c r="G350" i="1009"/>
  <c r="F350" i="1009"/>
  <c r="AD349" i="1009"/>
  <c r="AC349" i="1009"/>
  <c r="AB349" i="1009"/>
  <c r="AA349" i="1009"/>
  <c r="H349" i="1009" s="1"/>
  <c r="Z349" i="1009"/>
  <c r="W349" i="1009"/>
  <c r="V349" i="1009"/>
  <c r="U349" i="1009"/>
  <c r="G349" i="1009" s="1"/>
  <c r="T349" i="1009"/>
  <c r="S349" i="1009"/>
  <c r="R349" i="1009"/>
  <c r="Q349" i="1009"/>
  <c r="F349" i="1009" s="1"/>
  <c r="AD348" i="1009"/>
  <c r="AB348" i="1009"/>
  <c r="Z348" i="1009"/>
  <c r="V348" i="1009"/>
  <c r="AA347" i="1009"/>
  <c r="H347" i="1009" s="1"/>
  <c r="G347" i="1009"/>
  <c r="F347" i="1009"/>
  <c r="AD346" i="1009"/>
  <c r="AC346" i="1009"/>
  <c r="AB346" i="1009"/>
  <c r="Z346" i="1009"/>
  <c r="W346" i="1009"/>
  <c r="V346" i="1009"/>
  <c r="U346" i="1009"/>
  <c r="T346" i="1009"/>
  <c r="G346" i="1009" s="1"/>
  <c r="S346" i="1009"/>
  <c r="R346" i="1009"/>
  <c r="Q346" i="1009"/>
  <c r="F346" i="1009"/>
  <c r="AA345" i="1009"/>
  <c r="H345" i="1009" s="1"/>
  <c r="R345" i="1009"/>
  <c r="F345" i="1009" s="1"/>
  <c r="G345" i="1009"/>
  <c r="AD344" i="1009"/>
  <c r="AC344" i="1009"/>
  <c r="AB344" i="1009"/>
  <c r="AA344" i="1009"/>
  <c r="Z344" i="1009"/>
  <c r="W344" i="1009"/>
  <c r="V344" i="1009"/>
  <c r="U344" i="1009"/>
  <c r="T344" i="1009"/>
  <c r="S344" i="1009"/>
  <c r="R344" i="1009"/>
  <c r="Q344" i="1009"/>
  <c r="AA343" i="1009"/>
  <c r="H343" i="1009"/>
  <c r="G343" i="1009"/>
  <c r="F343" i="1009"/>
  <c r="AD342" i="1009"/>
  <c r="AC342" i="1009"/>
  <c r="AB342" i="1009"/>
  <c r="AA342" i="1009"/>
  <c r="Z342" i="1009"/>
  <c r="W342" i="1009"/>
  <c r="V342" i="1009"/>
  <c r="U342" i="1009"/>
  <c r="T342" i="1009"/>
  <c r="S342" i="1009"/>
  <c r="R342" i="1009"/>
  <c r="Q342" i="1009"/>
  <c r="AA341" i="1009"/>
  <c r="H341" i="1009" s="1"/>
  <c r="R341" i="1009"/>
  <c r="G341" i="1009"/>
  <c r="F341" i="1009"/>
  <c r="AD340" i="1009"/>
  <c r="AC340" i="1009"/>
  <c r="AC339" i="1009" s="1"/>
  <c r="AB340" i="1009"/>
  <c r="Z340" i="1009"/>
  <c r="Z339" i="1009" s="1"/>
  <c r="W340" i="1009"/>
  <c r="W339" i="1009" s="1"/>
  <c r="V340" i="1009"/>
  <c r="U340" i="1009"/>
  <c r="T340" i="1009"/>
  <c r="S340" i="1009"/>
  <c r="R340" i="1009"/>
  <c r="Q340" i="1009"/>
  <c r="AD339" i="1009"/>
  <c r="AD338" i="1009" s="1"/>
  <c r="S339" i="1009"/>
  <c r="AA337" i="1009"/>
  <c r="H337" i="1009" s="1"/>
  <c r="R337" i="1009"/>
  <c r="F337" i="1009" s="1"/>
  <c r="G337" i="1009"/>
  <c r="AD336" i="1009"/>
  <c r="AC336" i="1009"/>
  <c r="AC335" i="1009" s="1"/>
  <c r="AB336" i="1009"/>
  <c r="AA336" i="1009"/>
  <c r="Z336" i="1009"/>
  <c r="W336" i="1009"/>
  <c r="W335" i="1009" s="1"/>
  <c r="V336" i="1009"/>
  <c r="U336" i="1009"/>
  <c r="T336" i="1009"/>
  <c r="S336" i="1009"/>
  <c r="S335" i="1009" s="1"/>
  <c r="R336" i="1009"/>
  <c r="R335" i="1009" s="1"/>
  <c r="Q336" i="1009"/>
  <c r="AD335" i="1009"/>
  <c r="AB335" i="1009"/>
  <c r="Z335" i="1009"/>
  <c r="V335" i="1009"/>
  <c r="T335" i="1009"/>
  <c r="AA334" i="1009"/>
  <c r="H334" i="1009"/>
  <c r="G334" i="1009"/>
  <c r="F334" i="1009"/>
  <c r="AD333" i="1009"/>
  <c r="AC333" i="1009"/>
  <c r="AB333" i="1009"/>
  <c r="AA333" i="1009"/>
  <c r="H333" i="1009" s="1"/>
  <c r="Z333" i="1009"/>
  <c r="W333" i="1009"/>
  <c r="V333" i="1009"/>
  <c r="U333" i="1009"/>
  <c r="T333" i="1009"/>
  <c r="S333" i="1009"/>
  <c r="R333" i="1009"/>
  <c r="Q333" i="1009"/>
  <c r="F333" i="1009" s="1"/>
  <c r="G333" i="1009"/>
  <c r="AA332" i="1009"/>
  <c r="H332" i="1009" s="1"/>
  <c r="R332" i="1009"/>
  <c r="G332" i="1009"/>
  <c r="F332" i="1009"/>
  <c r="AD331" i="1009"/>
  <c r="AC331" i="1009"/>
  <c r="AC330" i="1009" s="1"/>
  <c r="AB331" i="1009"/>
  <c r="AA331" i="1009"/>
  <c r="Z331" i="1009"/>
  <c r="W331" i="1009"/>
  <c r="W330" i="1009" s="1"/>
  <c r="V331" i="1009"/>
  <c r="U331" i="1009"/>
  <c r="U330" i="1009" s="1"/>
  <c r="T331" i="1009"/>
  <c r="S331" i="1009"/>
  <c r="S330" i="1009" s="1"/>
  <c r="R331" i="1009"/>
  <c r="Q331" i="1009"/>
  <c r="AD330" i="1009"/>
  <c r="AB330" i="1009"/>
  <c r="Z330" i="1009"/>
  <c r="V330" i="1009"/>
  <c r="T330" i="1009"/>
  <c r="R330" i="1009"/>
  <c r="AA329" i="1009"/>
  <c r="H329" i="1009"/>
  <c r="G329" i="1009"/>
  <c r="F329" i="1009"/>
  <c r="AD328" i="1009"/>
  <c r="AC328" i="1009"/>
  <c r="AC327" i="1009" s="1"/>
  <c r="AB328" i="1009"/>
  <c r="AA328" i="1009"/>
  <c r="Z328" i="1009"/>
  <c r="W328" i="1009"/>
  <c r="W327" i="1009" s="1"/>
  <c r="V328" i="1009"/>
  <c r="U328" i="1009"/>
  <c r="U327" i="1009" s="1"/>
  <c r="T328" i="1009"/>
  <c r="S328" i="1009"/>
  <c r="S327" i="1009" s="1"/>
  <c r="R328" i="1009"/>
  <c r="Q328" i="1009"/>
  <c r="AD327" i="1009"/>
  <c r="AB327" i="1009"/>
  <c r="Z327" i="1009"/>
  <c r="V327" i="1009"/>
  <c r="T327" i="1009"/>
  <c r="G327" i="1009" s="1"/>
  <c r="R327" i="1009"/>
  <c r="AA326" i="1009"/>
  <c r="H326" i="1009" s="1"/>
  <c r="R326" i="1009"/>
  <c r="F326" i="1009" s="1"/>
  <c r="G326" i="1009"/>
  <c r="AD325" i="1009"/>
  <c r="AC325" i="1009"/>
  <c r="AB325" i="1009"/>
  <c r="AA325" i="1009"/>
  <c r="Z325" i="1009"/>
  <c r="W325" i="1009"/>
  <c r="V325" i="1009"/>
  <c r="U325" i="1009"/>
  <c r="T325" i="1009"/>
  <c r="S325" i="1009"/>
  <c r="R325" i="1009"/>
  <c r="Q325" i="1009"/>
  <c r="H325" i="1009"/>
  <c r="AA324" i="1009"/>
  <c r="S324" i="1009"/>
  <c r="R324" i="1009" s="1"/>
  <c r="R323" i="1009" s="1"/>
  <c r="H324" i="1009"/>
  <c r="G324" i="1009"/>
  <c r="AD323" i="1009"/>
  <c r="AC323" i="1009"/>
  <c r="AB323" i="1009"/>
  <c r="AA323" i="1009"/>
  <c r="Z323" i="1009"/>
  <c r="W323" i="1009"/>
  <c r="V323" i="1009"/>
  <c r="U323" i="1009"/>
  <c r="T323" i="1009"/>
  <c r="S323" i="1009"/>
  <c r="Q323" i="1009"/>
  <c r="AA322" i="1009"/>
  <c r="H322" i="1009" s="1"/>
  <c r="S322" i="1009"/>
  <c r="R322" i="1009"/>
  <c r="F322" i="1009" s="1"/>
  <c r="G322" i="1009"/>
  <c r="AA321" i="1009"/>
  <c r="S321" i="1009"/>
  <c r="R321" i="1009"/>
  <c r="F321" i="1009" s="1"/>
  <c r="G321" i="1009"/>
  <c r="AD320" i="1009"/>
  <c r="AC320" i="1009"/>
  <c r="AB320" i="1009"/>
  <c r="Z320" i="1009"/>
  <c r="Z319" i="1009" s="1"/>
  <c r="W320" i="1009"/>
  <c r="V320" i="1009"/>
  <c r="V319" i="1009" s="1"/>
  <c r="U320" i="1009"/>
  <c r="T320" i="1009"/>
  <c r="S320" i="1009"/>
  <c r="Q320" i="1009"/>
  <c r="AC319" i="1009"/>
  <c r="AA318" i="1009"/>
  <c r="W318" i="1009"/>
  <c r="W317" i="1009" s="1"/>
  <c r="S318" i="1009"/>
  <c r="R318" i="1009"/>
  <c r="F318" i="1009" s="1"/>
  <c r="H318" i="1009"/>
  <c r="G318" i="1009"/>
  <c r="AD317" i="1009"/>
  <c r="AC317" i="1009"/>
  <c r="AB317" i="1009"/>
  <c r="AA317" i="1009"/>
  <c r="Z317" i="1009"/>
  <c r="V317" i="1009"/>
  <c r="U317" i="1009"/>
  <c r="T317" i="1009"/>
  <c r="G317" i="1009" s="1"/>
  <c r="S317" i="1009"/>
  <c r="R317" i="1009"/>
  <c r="F317" i="1009" s="1"/>
  <c r="Q317" i="1009"/>
  <c r="H317" i="1009"/>
  <c r="AD316" i="1009"/>
  <c r="AA316" i="1009"/>
  <c r="H316" i="1009" s="1"/>
  <c r="W316" i="1009"/>
  <c r="S316" i="1009"/>
  <c r="R316" i="1009" s="1"/>
  <c r="R315" i="1009" s="1"/>
  <c r="G316" i="1009"/>
  <c r="AD315" i="1009"/>
  <c r="AC315" i="1009"/>
  <c r="AC314" i="1009" s="1"/>
  <c r="AB315" i="1009"/>
  <c r="AA315" i="1009"/>
  <c r="Z315" i="1009"/>
  <c r="Z314" i="1009" s="1"/>
  <c r="W315" i="1009"/>
  <c r="V315" i="1009"/>
  <c r="U315" i="1009"/>
  <c r="U314" i="1009" s="1"/>
  <c r="T315" i="1009"/>
  <c r="G315" i="1009" s="1"/>
  <c r="S315" i="1009"/>
  <c r="S314" i="1009" s="1"/>
  <c r="Q315" i="1009"/>
  <c r="AD314" i="1009"/>
  <c r="AB314" i="1009"/>
  <c r="V314" i="1009"/>
  <c r="Q314" i="1009"/>
  <c r="AA313" i="1009"/>
  <c r="G313" i="1009"/>
  <c r="F313" i="1009"/>
  <c r="AD312" i="1009"/>
  <c r="AC312" i="1009"/>
  <c r="AB312" i="1009"/>
  <c r="Z312" i="1009"/>
  <c r="W312" i="1009"/>
  <c r="V312" i="1009"/>
  <c r="U312" i="1009"/>
  <c r="T312" i="1009"/>
  <c r="S312" i="1009"/>
  <c r="R312" i="1009"/>
  <c r="F312" i="1009" s="1"/>
  <c r="Q312" i="1009"/>
  <c r="AA311" i="1009"/>
  <c r="R311" i="1009"/>
  <c r="F311" i="1009" s="1"/>
  <c r="H311" i="1009"/>
  <c r="G311" i="1009"/>
  <c r="AD310" i="1009"/>
  <c r="AC310" i="1009"/>
  <c r="AB310" i="1009"/>
  <c r="AA310" i="1009"/>
  <c r="Z310" i="1009"/>
  <c r="W310" i="1009"/>
  <c r="V310" i="1009"/>
  <c r="U310" i="1009"/>
  <c r="T310" i="1009"/>
  <c r="G310" i="1009" s="1"/>
  <c r="S310" i="1009"/>
  <c r="R310" i="1009"/>
  <c r="F310" i="1009" s="1"/>
  <c r="Q310" i="1009"/>
  <c r="H310" i="1009"/>
  <c r="AA309" i="1009"/>
  <c r="R309" i="1009"/>
  <c r="F309" i="1009" s="1"/>
  <c r="H309" i="1009"/>
  <c r="G309" i="1009"/>
  <c r="AD308" i="1009"/>
  <c r="AC308" i="1009"/>
  <c r="AB308" i="1009"/>
  <c r="H308" i="1009" s="1"/>
  <c r="AA308" i="1009"/>
  <c r="Z308" i="1009"/>
  <c r="W308" i="1009"/>
  <c r="V308" i="1009"/>
  <c r="U308" i="1009"/>
  <c r="T308" i="1009"/>
  <c r="S308" i="1009"/>
  <c r="R308" i="1009"/>
  <c r="F308" i="1009" s="1"/>
  <c r="Q308" i="1009"/>
  <c r="AA307" i="1009"/>
  <c r="H307" i="1009"/>
  <c r="G307" i="1009"/>
  <c r="F307" i="1009"/>
  <c r="AD306" i="1009"/>
  <c r="AC306" i="1009"/>
  <c r="AB306" i="1009"/>
  <c r="AA306" i="1009"/>
  <c r="H306" i="1009" s="1"/>
  <c r="Z306" i="1009"/>
  <c r="W306" i="1009"/>
  <c r="V306" i="1009"/>
  <c r="U306" i="1009"/>
  <c r="T306" i="1009"/>
  <c r="S306" i="1009"/>
  <c r="R306" i="1009"/>
  <c r="Q306" i="1009"/>
  <c r="F306" i="1009" s="1"/>
  <c r="G306" i="1009"/>
  <c r="AA305" i="1009"/>
  <c r="H305" i="1009" s="1"/>
  <c r="S305" i="1009"/>
  <c r="R305" i="1009"/>
  <c r="F305" i="1009" s="1"/>
  <c r="G305" i="1009"/>
  <c r="AA304" i="1009"/>
  <c r="S304" i="1009"/>
  <c r="S303" i="1009" s="1"/>
  <c r="S302" i="1009" s="1"/>
  <c r="R304" i="1009"/>
  <c r="F304" i="1009" s="1"/>
  <c r="G304" i="1009"/>
  <c r="AD303" i="1009"/>
  <c r="AC303" i="1009"/>
  <c r="AB303" i="1009"/>
  <c r="Z303" i="1009"/>
  <c r="Z302" i="1009" s="1"/>
  <c r="W303" i="1009"/>
  <c r="V303" i="1009"/>
  <c r="U303" i="1009"/>
  <c r="T303" i="1009"/>
  <c r="G303" i="1009" s="1"/>
  <c r="Q303" i="1009"/>
  <c r="Q302" i="1009" s="1"/>
  <c r="AC302" i="1009"/>
  <c r="AC301" i="1009" s="1"/>
  <c r="W302" i="1009"/>
  <c r="U302" i="1009"/>
  <c r="AA300" i="1009"/>
  <c r="H300" i="1009"/>
  <c r="G300" i="1009"/>
  <c r="F300" i="1009"/>
  <c r="AD299" i="1009"/>
  <c r="AC299" i="1009"/>
  <c r="AC295" i="1009" s="1"/>
  <c r="AB299" i="1009"/>
  <c r="AA299" i="1009"/>
  <c r="Z299" i="1009"/>
  <c r="W299" i="1009"/>
  <c r="W295" i="1009" s="1"/>
  <c r="V299" i="1009"/>
  <c r="U299" i="1009"/>
  <c r="G299" i="1009" s="1"/>
  <c r="T299" i="1009"/>
  <c r="S299" i="1009"/>
  <c r="S295" i="1009" s="1"/>
  <c r="R299" i="1009"/>
  <c r="Q299" i="1009"/>
  <c r="AA298" i="1009"/>
  <c r="AA296" i="1009" s="1"/>
  <c r="AA295" i="1009" s="1"/>
  <c r="R298" i="1009"/>
  <c r="G298" i="1009"/>
  <c r="F298" i="1009"/>
  <c r="AA297" i="1009"/>
  <c r="H297" i="1009" s="1"/>
  <c r="R297" i="1009"/>
  <c r="F297" i="1009" s="1"/>
  <c r="G297" i="1009"/>
  <c r="AD296" i="1009"/>
  <c r="AD295" i="1009" s="1"/>
  <c r="AC296" i="1009"/>
  <c r="AB296" i="1009"/>
  <c r="AB295" i="1009" s="1"/>
  <c r="Z296" i="1009"/>
  <c r="Z295" i="1009" s="1"/>
  <c r="W296" i="1009"/>
  <c r="V296" i="1009"/>
  <c r="V295" i="1009" s="1"/>
  <c r="U296" i="1009"/>
  <c r="T296" i="1009"/>
  <c r="S296" i="1009"/>
  <c r="Q296" i="1009"/>
  <c r="U295" i="1009"/>
  <c r="Q295" i="1009"/>
  <c r="AA294" i="1009"/>
  <c r="H294" i="1009" s="1"/>
  <c r="R294" i="1009"/>
  <c r="F294" i="1009" s="1"/>
  <c r="G294" i="1009"/>
  <c r="AD293" i="1009"/>
  <c r="AC293" i="1009"/>
  <c r="AB293" i="1009"/>
  <c r="AA293" i="1009"/>
  <c r="Z293" i="1009"/>
  <c r="W293" i="1009"/>
  <c r="V293" i="1009"/>
  <c r="U293" i="1009"/>
  <c r="T293" i="1009"/>
  <c r="S293" i="1009"/>
  <c r="R293" i="1009"/>
  <c r="Q293" i="1009"/>
  <c r="AA292" i="1009"/>
  <c r="R292" i="1009"/>
  <c r="H292" i="1009"/>
  <c r="G292" i="1009"/>
  <c r="F292" i="1009"/>
  <c r="AD291" i="1009"/>
  <c r="AC291" i="1009"/>
  <c r="AC290" i="1009" s="1"/>
  <c r="AB291" i="1009"/>
  <c r="AA291" i="1009"/>
  <c r="Z291" i="1009"/>
  <c r="W291" i="1009"/>
  <c r="W290" i="1009" s="1"/>
  <c r="W280" i="1009" s="1"/>
  <c r="V291" i="1009"/>
  <c r="U291" i="1009"/>
  <c r="T291" i="1009"/>
  <c r="S291" i="1009"/>
  <c r="S290" i="1009" s="1"/>
  <c r="R291" i="1009"/>
  <c r="Q291" i="1009"/>
  <c r="AD290" i="1009"/>
  <c r="AB290" i="1009"/>
  <c r="Z290" i="1009"/>
  <c r="V290" i="1009"/>
  <c r="R290" i="1009"/>
  <c r="AA289" i="1009"/>
  <c r="H289" i="1009" s="1"/>
  <c r="S289" i="1009"/>
  <c r="G289" i="1009"/>
  <c r="F289" i="1009"/>
  <c r="AD288" i="1009"/>
  <c r="AC288" i="1009"/>
  <c r="AB288" i="1009"/>
  <c r="AA288" i="1009"/>
  <c r="H288" i="1009" s="1"/>
  <c r="Z288" i="1009"/>
  <c r="W288" i="1009"/>
  <c r="V288" i="1009"/>
  <c r="U288" i="1009"/>
  <c r="G288" i="1009" s="1"/>
  <c r="T288" i="1009"/>
  <c r="S288" i="1009"/>
  <c r="R288" i="1009"/>
  <c r="Q288" i="1009"/>
  <c r="F288" i="1009" s="1"/>
  <c r="AA287" i="1009"/>
  <c r="S287" i="1009"/>
  <c r="H287" i="1009"/>
  <c r="G287" i="1009"/>
  <c r="F287" i="1009"/>
  <c r="AD286" i="1009"/>
  <c r="AC286" i="1009"/>
  <c r="AB286" i="1009"/>
  <c r="AA286" i="1009"/>
  <c r="Z286" i="1009"/>
  <c r="W286" i="1009"/>
  <c r="V286" i="1009"/>
  <c r="U286" i="1009"/>
  <c r="G286" i="1009" s="1"/>
  <c r="T286" i="1009"/>
  <c r="S286" i="1009"/>
  <c r="R286" i="1009"/>
  <c r="Q286" i="1009"/>
  <c r="AA285" i="1009"/>
  <c r="H285" i="1009" s="1"/>
  <c r="S285" i="1009"/>
  <c r="G285" i="1009"/>
  <c r="F285" i="1009"/>
  <c r="AD284" i="1009"/>
  <c r="AC284" i="1009"/>
  <c r="AB284" i="1009"/>
  <c r="AA284" i="1009"/>
  <c r="H284" i="1009" s="1"/>
  <c r="Z284" i="1009"/>
  <c r="W284" i="1009"/>
  <c r="V284" i="1009"/>
  <c r="U284" i="1009"/>
  <c r="G284" i="1009" s="1"/>
  <c r="T284" i="1009"/>
  <c r="S284" i="1009"/>
  <c r="R284" i="1009"/>
  <c r="Q284" i="1009"/>
  <c r="F284" i="1009" s="1"/>
  <c r="AA283" i="1009"/>
  <c r="S283" i="1009"/>
  <c r="H283" i="1009"/>
  <c r="G283" i="1009"/>
  <c r="F283" i="1009"/>
  <c r="AD282" i="1009"/>
  <c r="AC282" i="1009"/>
  <c r="AC281" i="1009" s="1"/>
  <c r="AB282" i="1009"/>
  <c r="AA282" i="1009"/>
  <c r="Z282" i="1009"/>
  <c r="W282" i="1009"/>
  <c r="W281" i="1009" s="1"/>
  <c r="V282" i="1009"/>
  <c r="U282" i="1009"/>
  <c r="G282" i="1009" s="1"/>
  <c r="T282" i="1009"/>
  <c r="S282" i="1009"/>
  <c r="S281" i="1009" s="1"/>
  <c r="R282" i="1009"/>
  <c r="Q282" i="1009"/>
  <c r="AD281" i="1009"/>
  <c r="AB281" i="1009"/>
  <c r="Z281" i="1009"/>
  <c r="V281" i="1009"/>
  <c r="T281" i="1009"/>
  <c r="R281" i="1009"/>
  <c r="Z280" i="1009"/>
  <c r="AA278" i="1009"/>
  <c r="R278" i="1009"/>
  <c r="R277" i="1009" s="1"/>
  <c r="R276" i="1009" s="1"/>
  <c r="H278" i="1009"/>
  <c r="G278" i="1009"/>
  <c r="F278" i="1009"/>
  <c r="AD277" i="1009"/>
  <c r="AC277" i="1009"/>
  <c r="AC276" i="1009" s="1"/>
  <c r="AB277" i="1009"/>
  <c r="AA277" i="1009"/>
  <c r="H277" i="1009" s="1"/>
  <c r="Z277" i="1009"/>
  <c r="W277" i="1009"/>
  <c r="W276" i="1009" s="1"/>
  <c r="V277" i="1009"/>
  <c r="U277" i="1009"/>
  <c r="U276" i="1009" s="1"/>
  <c r="T277" i="1009"/>
  <c r="S277" i="1009"/>
  <c r="S276" i="1009" s="1"/>
  <c r="Q277" i="1009"/>
  <c r="F277" i="1009" s="1"/>
  <c r="G277" i="1009"/>
  <c r="AD276" i="1009"/>
  <c r="AB276" i="1009"/>
  <c r="Z276" i="1009"/>
  <c r="V276" i="1009"/>
  <c r="T276" i="1009"/>
  <c r="AA275" i="1009"/>
  <c r="R275" i="1009"/>
  <c r="F275" i="1009" s="1"/>
  <c r="H275" i="1009"/>
  <c r="G275" i="1009"/>
  <c r="AD274" i="1009"/>
  <c r="AC274" i="1009"/>
  <c r="AB274" i="1009"/>
  <c r="H274" i="1009" s="1"/>
  <c r="AA274" i="1009"/>
  <c r="Z274" i="1009"/>
  <c r="W274" i="1009"/>
  <c r="V274" i="1009"/>
  <c r="U274" i="1009"/>
  <c r="T274" i="1009"/>
  <c r="G274" i="1009" s="1"/>
  <c r="S274" i="1009"/>
  <c r="R274" i="1009"/>
  <c r="Q274" i="1009"/>
  <c r="F274" i="1009"/>
  <c r="AA273" i="1009"/>
  <c r="H273" i="1009" s="1"/>
  <c r="S273" i="1009"/>
  <c r="R273" i="1009" s="1"/>
  <c r="G273" i="1009"/>
  <c r="AD272" i="1009"/>
  <c r="AC272" i="1009"/>
  <c r="AC271" i="1009" s="1"/>
  <c r="AC270" i="1009" s="1"/>
  <c r="AB272" i="1009"/>
  <c r="AA272" i="1009"/>
  <c r="H272" i="1009" s="1"/>
  <c r="Z272" i="1009"/>
  <c r="W272" i="1009"/>
  <c r="W271" i="1009" s="1"/>
  <c r="W270" i="1009" s="1"/>
  <c r="V272" i="1009"/>
  <c r="U272" i="1009"/>
  <c r="U271" i="1009" s="1"/>
  <c r="T272" i="1009"/>
  <c r="S272" i="1009"/>
  <c r="S271" i="1009" s="1"/>
  <c r="S270" i="1009" s="1"/>
  <c r="Q272" i="1009"/>
  <c r="Q271" i="1009" s="1"/>
  <c r="G272" i="1009"/>
  <c r="AD271" i="1009"/>
  <c r="AB271" i="1009"/>
  <c r="AB270" i="1009" s="1"/>
  <c r="Z271" i="1009"/>
  <c r="V271" i="1009"/>
  <c r="V270" i="1009" s="1"/>
  <c r="AD270" i="1009"/>
  <c r="Z270" i="1009"/>
  <c r="AA269" i="1009"/>
  <c r="H269" i="1009" s="1"/>
  <c r="R269" i="1009"/>
  <c r="R268" i="1009" s="1"/>
  <c r="G269" i="1009"/>
  <c r="F269" i="1009"/>
  <c r="AD268" i="1009"/>
  <c r="AC268" i="1009"/>
  <c r="AB268" i="1009"/>
  <c r="AA268" i="1009"/>
  <c r="Z268" i="1009"/>
  <c r="W268" i="1009"/>
  <c r="V268" i="1009"/>
  <c r="U268" i="1009"/>
  <c r="T268" i="1009"/>
  <c r="S268" i="1009"/>
  <c r="Q268" i="1009"/>
  <c r="G268" i="1009"/>
  <c r="AA267" i="1009"/>
  <c r="R267" i="1009"/>
  <c r="R266" i="1009" s="1"/>
  <c r="H267" i="1009"/>
  <c r="G267" i="1009"/>
  <c r="AD266" i="1009"/>
  <c r="AC266" i="1009"/>
  <c r="AB266" i="1009"/>
  <c r="AA266" i="1009"/>
  <c r="Z266" i="1009"/>
  <c r="W266" i="1009"/>
  <c r="V266" i="1009"/>
  <c r="U266" i="1009"/>
  <c r="T266" i="1009"/>
  <c r="G266" i="1009" s="1"/>
  <c r="S266" i="1009"/>
  <c r="Q266" i="1009"/>
  <c r="AA265" i="1009"/>
  <c r="H265" i="1009" s="1"/>
  <c r="G265" i="1009"/>
  <c r="F265" i="1009"/>
  <c r="AD264" i="1009"/>
  <c r="AC264" i="1009"/>
  <c r="AB264" i="1009"/>
  <c r="Z264" i="1009"/>
  <c r="W264" i="1009"/>
  <c r="V264" i="1009"/>
  <c r="U264" i="1009"/>
  <c r="T264" i="1009"/>
  <c r="G264" i="1009" s="1"/>
  <c r="S264" i="1009"/>
  <c r="R264" i="1009"/>
  <c r="Q264" i="1009"/>
  <c r="F264" i="1009"/>
  <c r="AA263" i="1009"/>
  <c r="R263" i="1009"/>
  <c r="F263" i="1009" s="1"/>
  <c r="H263" i="1009"/>
  <c r="G263" i="1009"/>
  <c r="AD262" i="1009"/>
  <c r="AC262" i="1009"/>
  <c r="AB262" i="1009"/>
  <c r="AA262" i="1009"/>
  <c r="Z262" i="1009"/>
  <c r="W262" i="1009"/>
  <c r="V262" i="1009"/>
  <c r="U262" i="1009"/>
  <c r="T262" i="1009"/>
  <c r="S262" i="1009"/>
  <c r="R262" i="1009"/>
  <c r="Q262" i="1009"/>
  <c r="F262" i="1009" s="1"/>
  <c r="AA261" i="1009"/>
  <c r="AA260" i="1009" s="1"/>
  <c r="R261" i="1009"/>
  <c r="F261" i="1009" s="1"/>
  <c r="H261" i="1009"/>
  <c r="G261" i="1009"/>
  <c r="AD260" i="1009"/>
  <c r="AC260" i="1009"/>
  <c r="AB260" i="1009"/>
  <c r="Z260" i="1009"/>
  <c r="W260" i="1009"/>
  <c r="V260" i="1009"/>
  <c r="G260" i="1009" s="1"/>
  <c r="U260" i="1009"/>
  <c r="T260" i="1009"/>
  <c r="S260" i="1009"/>
  <c r="R260" i="1009"/>
  <c r="F260" i="1009" s="1"/>
  <c r="AA259" i="1009"/>
  <c r="H259" i="1009" s="1"/>
  <c r="S259" i="1009"/>
  <c r="R259" i="1009"/>
  <c r="F259" i="1009" s="1"/>
  <c r="G259" i="1009"/>
  <c r="AD258" i="1009"/>
  <c r="AC258" i="1009"/>
  <c r="AC257" i="1009" s="1"/>
  <c r="AC256" i="1009" s="1"/>
  <c r="AB258" i="1009"/>
  <c r="Z258" i="1009"/>
  <c r="W258" i="1009"/>
  <c r="W257" i="1009" s="1"/>
  <c r="W256" i="1009" s="1"/>
  <c r="V258" i="1009"/>
  <c r="U258" i="1009"/>
  <c r="T258" i="1009"/>
  <c r="S258" i="1009"/>
  <c r="R258" i="1009"/>
  <c r="F258" i="1009" s="1"/>
  <c r="AD257" i="1009"/>
  <c r="AD256" i="1009" s="1"/>
  <c r="Z257" i="1009"/>
  <c r="Z256" i="1009" s="1"/>
  <c r="S257" i="1009"/>
  <c r="S256" i="1009" s="1"/>
  <c r="Q257" i="1009"/>
  <c r="Q256" i="1009" s="1"/>
  <c r="AA255" i="1009"/>
  <c r="H255" i="1009" s="1"/>
  <c r="R255" i="1009"/>
  <c r="F255" i="1009" s="1"/>
  <c r="G255" i="1009"/>
  <c r="AD254" i="1009"/>
  <c r="AC254" i="1009"/>
  <c r="AC253" i="1009" s="1"/>
  <c r="AB254" i="1009"/>
  <c r="AB253" i="1009" s="1"/>
  <c r="Z254" i="1009"/>
  <c r="W254" i="1009"/>
  <c r="W253" i="1009" s="1"/>
  <c r="V254" i="1009"/>
  <c r="V253" i="1009" s="1"/>
  <c r="U254" i="1009"/>
  <c r="T254" i="1009"/>
  <c r="S254" i="1009"/>
  <c r="Q254" i="1009"/>
  <c r="Q253" i="1009" s="1"/>
  <c r="AD253" i="1009"/>
  <c r="Z253" i="1009"/>
  <c r="S253" i="1009"/>
  <c r="AA252" i="1009"/>
  <c r="R252" i="1009"/>
  <c r="R251" i="1009" s="1"/>
  <c r="R250" i="1009" s="1"/>
  <c r="H252" i="1009"/>
  <c r="G252" i="1009"/>
  <c r="F252" i="1009"/>
  <c r="AD251" i="1009"/>
  <c r="AC251" i="1009"/>
  <c r="AC250" i="1009" s="1"/>
  <c r="AB251" i="1009"/>
  <c r="AA251" i="1009"/>
  <c r="H251" i="1009" s="1"/>
  <c r="Z251" i="1009"/>
  <c r="W251" i="1009"/>
  <c r="W250" i="1009" s="1"/>
  <c r="V251" i="1009"/>
  <c r="U251" i="1009"/>
  <c r="U250" i="1009" s="1"/>
  <c r="G250" i="1009" s="1"/>
  <c r="T251" i="1009"/>
  <c r="S251" i="1009"/>
  <c r="S250" i="1009" s="1"/>
  <c r="Q251" i="1009"/>
  <c r="G251" i="1009"/>
  <c r="AD250" i="1009"/>
  <c r="AB250" i="1009"/>
  <c r="Z250" i="1009"/>
  <c r="V250" i="1009"/>
  <c r="Q250" i="1009"/>
  <c r="F250" i="1009" s="1"/>
  <c r="AA249" i="1009"/>
  <c r="H249" i="1009" s="1"/>
  <c r="W249" i="1009"/>
  <c r="R249" i="1009"/>
  <c r="F249" i="1009" s="1"/>
  <c r="G249" i="1009"/>
  <c r="AA248" i="1009"/>
  <c r="AA246" i="1009" s="1"/>
  <c r="R248" i="1009"/>
  <c r="G248" i="1009"/>
  <c r="F248" i="1009"/>
  <c r="AD247" i="1009"/>
  <c r="AC247" i="1009"/>
  <c r="AC246" i="1009" s="1"/>
  <c r="AC245" i="1009" s="1"/>
  <c r="AC244" i="1009" s="1"/>
  <c r="AA247" i="1009"/>
  <c r="S247" i="1009"/>
  <c r="R247" i="1009" s="1"/>
  <c r="G247" i="1009"/>
  <c r="AD246" i="1009"/>
  <c r="AD245" i="1009" s="1"/>
  <c r="AB246" i="1009"/>
  <c r="AB245" i="1009" s="1"/>
  <c r="Z246" i="1009"/>
  <c r="Z245" i="1009" s="1"/>
  <c r="W246" i="1009"/>
  <c r="W245" i="1009" s="1"/>
  <c r="W244" i="1009" s="1"/>
  <c r="W243" i="1009" s="1"/>
  <c r="V246" i="1009"/>
  <c r="V245" i="1009" s="1"/>
  <c r="U246" i="1009"/>
  <c r="T246" i="1009"/>
  <c r="Q246" i="1009"/>
  <c r="Q245" i="1009" s="1"/>
  <c r="U245" i="1009"/>
  <c r="N241" i="1009"/>
  <c r="AA240" i="1009"/>
  <c r="S240" i="1009"/>
  <c r="H240" i="1009"/>
  <c r="G240" i="1009"/>
  <c r="F240" i="1009"/>
  <c r="AD239" i="1009"/>
  <c r="AC239" i="1009"/>
  <c r="AC238" i="1009" s="1"/>
  <c r="AC237" i="1009" s="1"/>
  <c r="AC236" i="1009" s="1"/>
  <c r="AB239" i="1009"/>
  <c r="AA239" i="1009"/>
  <c r="H239" i="1009" s="1"/>
  <c r="Z239" i="1009"/>
  <c r="W239" i="1009"/>
  <c r="W238" i="1009" s="1"/>
  <c r="W237" i="1009" s="1"/>
  <c r="W236" i="1009" s="1"/>
  <c r="V239" i="1009"/>
  <c r="U239" i="1009"/>
  <c r="U238" i="1009" s="1"/>
  <c r="U237" i="1009" s="1"/>
  <c r="U236" i="1009" s="1"/>
  <c r="T239" i="1009"/>
  <c r="S239" i="1009"/>
  <c r="S238" i="1009" s="1"/>
  <c r="S237" i="1009" s="1"/>
  <c r="S236" i="1009" s="1"/>
  <c r="R239" i="1009"/>
  <c r="Q239" i="1009"/>
  <c r="F239" i="1009" s="1"/>
  <c r="G239" i="1009"/>
  <c r="AD238" i="1009"/>
  <c r="AD237" i="1009" s="1"/>
  <c r="AD236" i="1009" s="1"/>
  <c r="AB238" i="1009"/>
  <c r="AB237" i="1009" s="1"/>
  <c r="AB236" i="1009" s="1"/>
  <c r="Z238" i="1009"/>
  <c r="Z237" i="1009" s="1"/>
  <c r="V238" i="1009"/>
  <c r="V237" i="1009" s="1"/>
  <c r="V236" i="1009" s="1"/>
  <c r="T238" i="1009"/>
  <c r="R238" i="1009"/>
  <c r="R237" i="1009" s="1"/>
  <c r="R236" i="1009" s="1"/>
  <c r="AA235" i="1009"/>
  <c r="H235" i="1009" s="1"/>
  <c r="S235" i="1009"/>
  <c r="F235" i="1009" s="1"/>
  <c r="G235" i="1009"/>
  <c r="AD234" i="1009"/>
  <c r="AD233" i="1009" s="1"/>
  <c r="AD232" i="1009" s="1"/>
  <c r="AD231" i="1009" s="1"/>
  <c r="AC234" i="1009"/>
  <c r="AB234" i="1009"/>
  <c r="AB233" i="1009" s="1"/>
  <c r="AB232" i="1009" s="1"/>
  <c r="AB231" i="1009" s="1"/>
  <c r="AA234" i="1009"/>
  <c r="Z234" i="1009"/>
  <c r="Z233" i="1009" s="1"/>
  <c r="W234" i="1009"/>
  <c r="V234" i="1009"/>
  <c r="V233" i="1009" s="1"/>
  <c r="V232" i="1009" s="1"/>
  <c r="V231" i="1009" s="1"/>
  <c r="U234" i="1009"/>
  <c r="T234" i="1009"/>
  <c r="T233" i="1009" s="1"/>
  <c r="R234" i="1009"/>
  <c r="R233" i="1009" s="1"/>
  <c r="R232" i="1009" s="1"/>
  <c r="R231" i="1009" s="1"/>
  <c r="Q234" i="1009"/>
  <c r="H234" i="1009"/>
  <c r="AC233" i="1009"/>
  <c r="AC232" i="1009" s="1"/>
  <c r="AC231" i="1009" s="1"/>
  <c r="AA233" i="1009"/>
  <c r="AA232" i="1009" s="1"/>
  <c r="AA231" i="1009" s="1"/>
  <c r="W233" i="1009"/>
  <c r="W232" i="1009" s="1"/>
  <c r="W231" i="1009" s="1"/>
  <c r="U233" i="1009"/>
  <c r="U232" i="1009" s="1"/>
  <c r="U231" i="1009" s="1"/>
  <c r="Q233" i="1009"/>
  <c r="AA230" i="1009"/>
  <c r="H230" i="1009" s="1"/>
  <c r="R230" i="1009"/>
  <c r="F230" i="1009" s="1"/>
  <c r="G230" i="1009"/>
  <c r="AD229" i="1009"/>
  <c r="AC229" i="1009"/>
  <c r="AC228" i="1009" s="1"/>
  <c r="AB229" i="1009"/>
  <c r="AA229" i="1009"/>
  <c r="AA228" i="1009" s="1"/>
  <c r="Z229" i="1009"/>
  <c r="W229" i="1009"/>
  <c r="W228" i="1009" s="1"/>
  <c r="V229" i="1009"/>
  <c r="U229" i="1009"/>
  <c r="G229" i="1009" s="1"/>
  <c r="T229" i="1009"/>
  <c r="S229" i="1009"/>
  <c r="S228" i="1009" s="1"/>
  <c r="R229" i="1009"/>
  <c r="R228" i="1009" s="1"/>
  <c r="Q229" i="1009"/>
  <c r="F229" i="1009" s="1"/>
  <c r="AD228" i="1009"/>
  <c r="AB228" i="1009"/>
  <c r="Z228" i="1009"/>
  <c r="V228" i="1009"/>
  <c r="T228" i="1009"/>
  <c r="AA227" i="1009"/>
  <c r="H227" i="1009"/>
  <c r="G227" i="1009"/>
  <c r="F227" i="1009"/>
  <c r="AD226" i="1009"/>
  <c r="AC226" i="1009"/>
  <c r="AB226" i="1009"/>
  <c r="AA226" i="1009"/>
  <c r="H226" i="1009" s="1"/>
  <c r="Z226" i="1009"/>
  <c r="W226" i="1009"/>
  <c r="V226" i="1009"/>
  <c r="U226" i="1009"/>
  <c r="T226" i="1009"/>
  <c r="S226" i="1009"/>
  <c r="R226" i="1009"/>
  <c r="Q226" i="1009"/>
  <c r="F226" i="1009" s="1"/>
  <c r="G226" i="1009"/>
  <c r="AA225" i="1009"/>
  <c r="AA224" i="1009" s="1"/>
  <c r="W225" i="1009"/>
  <c r="W224" i="1009" s="1"/>
  <c r="W223" i="1009" s="1"/>
  <c r="R225" i="1009"/>
  <c r="R224" i="1009" s="1"/>
  <c r="AD224" i="1009"/>
  <c r="AD223" i="1009" s="1"/>
  <c r="AD222" i="1009" s="1"/>
  <c r="AD221" i="1009" s="1"/>
  <c r="AC224" i="1009"/>
  <c r="AB224" i="1009"/>
  <c r="AB223" i="1009" s="1"/>
  <c r="AB222" i="1009" s="1"/>
  <c r="AB221" i="1009" s="1"/>
  <c r="Z224" i="1009"/>
  <c r="Z223" i="1009" s="1"/>
  <c r="V224" i="1009"/>
  <c r="V223" i="1009" s="1"/>
  <c r="V222" i="1009" s="1"/>
  <c r="V221" i="1009" s="1"/>
  <c r="U224" i="1009"/>
  <c r="T224" i="1009"/>
  <c r="S224" i="1009"/>
  <c r="Q224" i="1009"/>
  <c r="Q223" i="1009" s="1"/>
  <c r="AC223" i="1009"/>
  <c r="AC222" i="1009" s="1"/>
  <c r="AC221" i="1009" s="1"/>
  <c r="U223" i="1009"/>
  <c r="AA220" i="1009"/>
  <c r="H220" i="1009" s="1"/>
  <c r="R220" i="1009"/>
  <c r="F220" i="1009" s="1"/>
  <c r="G220" i="1009"/>
  <c r="AD219" i="1009"/>
  <c r="AC219" i="1009"/>
  <c r="AB219" i="1009"/>
  <c r="AB217" i="1009" s="1"/>
  <c r="AA219" i="1009"/>
  <c r="AA217" i="1009" s="1"/>
  <c r="Z219" i="1009"/>
  <c r="W219" i="1009"/>
  <c r="V219" i="1009"/>
  <c r="V217" i="1009" s="1"/>
  <c r="U219" i="1009"/>
  <c r="T219" i="1009"/>
  <c r="S219" i="1009"/>
  <c r="S217" i="1009" s="1"/>
  <c r="R219" i="1009"/>
  <c r="Q219" i="1009"/>
  <c r="F219" i="1009" s="1"/>
  <c r="H218" i="1009"/>
  <c r="G218" i="1009"/>
  <c r="F218" i="1009"/>
  <c r="AD217" i="1009"/>
  <c r="AC217" i="1009"/>
  <c r="Z217" i="1009"/>
  <c r="W217" i="1009"/>
  <c r="R217" i="1009"/>
  <c r="AA216" i="1009"/>
  <c r="H216" i="1009" s="1"/>
  <c r="R216" i="1009"/>
  <c r="F216" i="1009" s="1"/>
  <c r="G216" i="1009"/>
  <c r="AD215" i="1009"/>
  <c r="AD214" i="1009" s="1"/>
  <c r="AC215" i="1009"/>
  <c r="AB215" i="1009"/>
  <c r="AA215" i="1009"/>
  <c r="AA214" i="1009" s="1"/>
  <c r="Z215" i="1009"/>
  <c r="Z214" i="1009" s="1"/>
  <c r="W215" i="1009"/>
  <c r="V215" i="1009"/>
  <c r="V214" i="1009" s="1"/>
  <c r="U215" i="1009"/>
  <c r="U214" i="1009" s="1"/>
  <c r="T215" i="1009"/>
  <c r="S215" i="1009"/>
  <c r="S214" i="1009" s="1"/>
  <c r="R215" i="1009"/>
  <c r="R214" i="1009" s="1"/>
  <c r="Q215" i="1009"/>
  <c r="F215" i="1009" s="1"/>
  <c r="AC214" i="1009"/>
  <c r="W214" i="1009"/>
  <c r="AA213" i="1009"/>
  <c r="H213" i="1009" s="1"/>
  <c r="W213" i="1009"/>
  <c r="G213" i="1009" s="1"/>
  <c r="R213" i="1009"/>
  <c r="F213" i="1009"/>
  <c r="AA212" i="1009"/>
  <c r="H212" i="1009" s="1"/>
  <c r="W212" i="1009"/>
  <c r="G212" i="1009" s="1"/>
  <c r="R212" i="1009"/>
  <c r="R211" i="1009" s="1"/>
  <c r="F212" i="1009"/>
  <c r="AD211" i="1009"/>
  <c r="AC211" i="1009"/>
  <c r="AB211" i="1009"/>
  <c r="AA211" i="1009"/>
  <c r="H211" i="1009" s="1"/>
  <c r="Z211" i="1009"/>
  <c r="W211" i="1009"/>
  <c r="V211" i="1009"/>
  <c r="U211" i="1009"/>
  <c r="T211" i="1009"/>
  <c r="S211" i="1009"/>
  <c r="Q211" i="1009"/>
  <c r="F211" i="1009" s="1"/>
  <c r="G211" i="1009"/>
  <c r="AA210" i="1009"/>
  <c r="AA209" i="1009" s="1"/>
  <c r="W210" i="1009"/>
  <c r="W209" i="1009" s="1"/>
  <c r="R210" i="1009"/>
  <c r="R209" i="1009" s="1"/>
  <c r="G210" i="1009"/>
  <c r="AD209" i="1009"/>
  <c r="AC209" i="1009"/>
  <c r="AB209" i="1009"/>
  <c r="Z209" i="1009"/>
  <c r="V209" i="1009"/>
  <c r="U209" i="1009"/>
  <c r="T209" i="1009"/>
  <c r="G209" i="1009" s="1"/>
  <c r="S209" i="1009"/>
  <c r="Q209" i="1009"/>
  <c r="AA208" i="1009"/>
  <c r="H208" i="1009" s="1"/>
  <c r="R208" i="1009"/>
  <c r="R207" i="1009" s="1"/>
  <c r="G208" i="1009"/>
  <c r="AD207" i="1009"/>
  <c r="AC207" i="1009"/>
  <c r="AB207" i="1009"/>
  <c r="AA207" i="1009"/>
  <c r="Z207" i="1009"/>
  <c r="W207" i="1009"/>
  <c r="V207" i="1009"/>
  <c r="U207" i="1009"/>
  <c r="U206" i="1009" s="1"/>
  <c r="T207" i="1009"/>
  <c r="S207" i="1009"/>
  <c r="Q207" i="1009"/>
  <c r="H207" i="1009"/>
  <c r="AC206" i="1009"/>
  <c r="AA205" i="1009"/>
  <c r="H205" i="1009" s="1"/>
  <c r="W205" i="1009"/>
  <c r="G205" i="1009" s="1"/>
  <c r="R205" i="1009"/>
  <c r="R204" i="1009" s="1"/>
  <c r="R203" i="1009" s="1"/>
  <c r="F205" i="1009"/>
  <c r="AD204" i="1009"/>
  <c r="AC204" i="1009"/>
  <c r="AC203" i="1009" s="1"/>
  <c r="AB204" i="1009"/>
  <c r="AA204" i="1009"/>
  <c r="H204" i="1009" s="1"/>
  <c r="Z204" i="1009"/>
  <c r="W204" i="1009"/>
  <c r="W203" i="1009" s="1"/>
  <c r="V204" i="1009"/>
  <c r="U204" i="1009"/>
  <c r="U203" i="1009" s="1"/>
  <c r="T204" i="1009"/>
  <c r="S204" i="1009"/>
  <c r="S203" i="1009" s="1"/>
  <c r="Q204" i="1009"/>
  <c r="G204" i="1009"/>
  <c r="AD203" i="1009"/>
  <c r="AB203" i="1009"/>
  <c r="Z203" i="1009"/>
  <c r="V203" i="1009"/>
  <c r="Q203" i="1009"/>
  <c r="AA202" i="1009"/>
  <c r="H202" i="1009" s="1"/>
  <c r="W202" i="1009"/>
  <c r="G202" i="1009" s="1"/>
  <c r="R202" i="1009"/>
  <c r="F202" i="1009" s="1"/>
  <c r="AD201" i="1009"/>
  <c r="AD200" i="1009" s="1"/>
  <c r="AC201" i="1009"/>
  <c r="AB201" i="1009"/>
  <c r="AB200" i="1009" s="1"/>
  <c r="Z201" i="1009"/>
  <c r="Z200" i="1009" s="1"/>
  <c r="V201" i="1009"/>
  <c r="V200" i="1009" s="1"/>
  <c r="U201" i="1009"/>
  <c r="T201" i="1009"/>
  <c r="S201" i="1009"/>
  <c r="S200" i="1009" s="1"/>
  <c r="Q201" i="1009"/>
  <c r="AC200" i="1009"/>
  <c r="U200" i="1009"/>
  <c r="Q200" i="1009"/>
  <c r="AA199" i="1009"/>
  <c r="H199" i="1009" s="1"/>
  <c r="W199" i="1009"/>
  <c r="W198" i="1009" s="1"/>
  <c r="R199" i="1009"/>
  <c r="F199" i="1009"/>
  <c r="AD198" i="1009"/>
  <c r="AC198" i="1009"/>
  <c r="AB198" i="1009"/>
  <c r="AA198" i="1009"/>
  <c r="Z198" i="1009"/>
  <c r="V198" i="1009"/>
  <c r="U198" i="1009"/>
  <c r="T198" i="1009"/>
  <c r="S198" i="1009"/>
  <c r="R198" i="1009"/>
  <c r="Q198" i="1009"/>
  <c r="F198" i="1009" s="1"/>
  <c r="AA197" i="1009"/>
  <c r="H197" i="1009" s="1"/>
  <c r="R197" i="1009"/>
  <c r="G197" i="1009"/>
  <c r="F197" i="1009"/>
  <c r="AD196" i="1009"/>
  <c r="AC196" i="1009"/>
  <c r="AB196" i="1009"/>
  <c r="AA196" i="1009"/>
  <c r="Z196" i="1009"/>
  <c r="W196" i="1009"/>
  <c r="V196" i="1009"/>
  <c r="U196" i="1009"/>
  <c r="T196" i="1009"/>
  <c r="S196" i="1009"/>
  <c r="R196" i="1009"/>
  <c r="Q196" i="1009"/>
  <c r="F196" i="1009" s="1"/>
  <c r="W195" i="1009"/>
  <c r="G195" i="1009" s="1"/>
  <c r="S195" i="1009"/>
  <c r="R195" i="1009" s="1"/>
  <c r="R194" i="1009" s="1"/>
  <c r="R193" i="1009" s="1"/>
  <c r="Q195" i="1009"/>
  <c r="AD194" i="1009"/>
  <c r="AD193" i="1009" s="1"/>
  <c r="AC194" i="1009"/>
  <c r="AB194" i="1009"/>
  <c r="AB193" i="1009" s="1"/>
  <c r="Z194" i="1009"/>
  <c r="Z193" i="1009" s="1"/>
  <c r="V194" i="1009"/>
  <c r="V193" i="1009" s="1"/>
  <c r="U194" i="1009"/>
  <c r="T194" i="1009"/>
  <c r="AC193" i="1009"/>
  <c r="AA192" i="1009"/>
  <c r="H192" i="1009" s="1"/>
  <c r="W192" i="1009"/>
  <c r="G192" i="1009" s="1"/>
  <c r="R192" i="1009"/>
  <c r="F192" i="1009"/>
  <c r="AD191" i="1009"/>
  <c r="AC191" i="1009"/>
  <c r="AC190" i="1009" s="1"/>
  <c r="AC189" i="1009" s="1"/>
  <c r="AB191" i="1009"/>
  <c r="AA191" i="1009"/>
  <c r="Z191" i="1009"/>
  <c r="W191" i="1009"/>
  <c r="W190" i="1009" s="1"/>
  <c r="V191" i="1009"/>
  <c r="U191" i="1009"/>
  <c r="U190" i="1009" s="1"/>
  <c r="T191" i="1009"/>
  <c r="S191" i="1009"/>
  <c r="S190" i="1009" s="1"/>
  <c r="R191" i="1009"/>
  <c r="Q191" i="1009"/>
  <c r="AD190" i="1009"/>
  <c r="AB190" i="1009"/>
  <c r="Z190" i="1009"/>
  <c r="V190" i="1009"/>
  <c r="R190" i="1009"/>
  <c r="AA188" i="1009"/>
  <c r="R188" i="1009"/>
  <c r="R187" i="1009" s="1"/>
  <c r="H188" i="1009"/>
  <c r="G188" i="1009"/>
  <c r="AD187" i="1009"/>
  <c r="AD186" i="1009" s="1"/>
  <c r="AD185" i="1009" s="1"/>
  <c r="AC187" i="1009"/>
  <c r="AB187" i="1009"/>
  <c r="AB186" i="1009" s="1"/>
  <c r="AB185" i="1009" s="1"/>
  <c r="AA187" i="1009"/>
  <c r="Z187" i="1009"/>
  <c r="Z186" i="1009" s="1"/>
  <c r="W187" i="1009"/>
  <c r="V187" i="1009"/>
  <c r="V186" i="1009" s="1"/>
  <c r="V185" i="1009" s="1"/>
  <c r="U187" i="1009"/>
  <c r="T187" i="1009"/>
  <c r="T186" i="1009" s="1"/>
  <c r="S187" i="1009"/>
  <c r="Q187" i="1009"/>
  <c r="H187" i="1009"/>
  <c r="AC186" i="1009"/>
  <c r="AC185" i="1009" s="1"/>
  <c r="AA186" i="1009"/>
  <c r="AA185" i="1009" s="1"/>
  <c r="W186" i="1009"/>
  <c r="W185" i="1009" s="1"/>
  <c r="U186" i="1009"/>
  <c r="U185" i="1009" s="1"/>
  <c r="S186" i="1009"/>
  <c r="S185" i="1009" s="1"/>
  <c r="Q186" i="1009"/>
  <c r="W184" i="1009"/>
  <c r="G184" i="1009" s="1"/>
  <c r="S184" i="1009"/>
  <c r="R184" i="1009"/>
  <c r="Q184" i="1009"/>
  <c r="AA184" i="1009" s="1"/>
  <c r="H184" i="1009" s="1"/>
  <c r="F184" i="1009"/>
  <c r="W183" i="1009"/>
  <c r="G183" i="1009" s="1"/>
  <c r="S183" i="1009"/>
  <c r="R183" i="1009"/>
  <c r="Q183" i="1009"/>
  <c r="AA183" i="1009" s="1"/>
  <c r="H183" i="1009" s="1"/>
  <c r="F183" i="1009"/>
  <c r="W182" i="1009"/>
  <c r="G182" i="1009" s="1"/>
  <c r="S182" i="1009"/>
  <c r="R182" i="1009"/>
  <c r="F182" i="1009" s="1"/>
  <c r="Q182" i="1009"/>
  <c r="AA182" i="1009" s="1"/>
  <c r="H182" i="1009" s="1"/>
  <c r="W181" i="1009"/>
  <c r="Q181" i="1009"/>
  <c r="R181" i="1009" s="1"/>
  <c r="W180" i="1009"/>
  <c r="G180" i="1009" s="1"/>
  <c r="S180" i="1009"/>
  <c r="R180" i="1009" s="1"/>
  <c r="Q180" i="1009"/>
  <c r="AD179" i="1009"/>
  <c r="AC179" i="1009"/>
  <c r="AB179" i="1009"/>
  <c r="Z179" i="1009"/>
  <c r="V179" i="1009"/>
  <c r="U179" i="1009"/>
  <c r="T179" i="1009"/>
  <c r="W178" i="1009"/>
  <c r="W177" i="1009" s="1"/>
  <c r="Q178" i="1009"/>
  <c r="AA178" i="1009" s="1"/>
  <c r="AD177" i="1009"/>
  <c r="AC177" i="1009"/>
  <c r="AB177" i="1009"/>
  <c r="Z177" i="1009"/>
  <c r="V177" i="1009"/>
  <c r="U177" i="1009"/>
  <c r="T177" i="1009"/>
  <c r="S177" i="1009"/>
  <c r="AA176" i="1009"/>
  <c r="H176" i="1009" s="1"/>
  <c r="W176" i="1009"/>
  <c r="G176" i="1009" s="1"/>
  <c r="R176" i="1009"/>
  <c r="F176" i="1009" s="1"/>
  <c r="AD175" i="1009"/>
  <c r="AC175" i="1009"/>
  <c r="AB175" i="1009"/>
  <c r="AA175" i="1009"/>
  <c r="H175" i="1009" s="1"/>
  <c r="Z175" i="1009"/>
  <c r="V175" i="1009"/>
  <c r="U175" i="1009"/>
  <c r="T175" i="1009"/>
  <c r="S175" i="1009"/>
  <c r="R175" i="1009"/>
  <c r="Q175" i="1009"/>
  <c r="F175" i="1009" s="1"/>
  <c r="AA174" i="1009"/>
  <c r="R174" i="1009"/>
  <c r="H174" i="1009"/>
  <c r="G174" i="1009"/>
  <c r="F174" i="1009"/>
  <c r="AA173" i="1009"/>
  <c r="W173" i="1009"/>
  <c r="W172" i="1009" s="1"/>
  <c r="R173" i="1009"/>
  <c r="F173" i="1009" s="1"/>
  <c r="H173" i="1009"/>
  <c r="AD172" i="1009"/>
  <c r="AD171" i="1009" s="1"/>
  <c r="AC172" i="1009"/>
  <c r="AC171" i="1009" s="1"/>
  <c r="AB172" i="1009"/>
  <c r="AA172" i="1009"/>
  <c r="Z172" i="1009"/>
  <c r="V172" i="1009"/>
  <c r="U172" i="1009"/>
  <c r="T172" i="1009"/>
  <c r="S172" i="1009"/>
  <c r="R172" i="1009"/>
  <c r="Q172" i="1009"/>
  <c r="Z171" i="1009"/>
  <c r="W170" i="1009"/>
  <c r="G170" i="1009" s="1"/>
  <c r="S170" i="1009"/>
  <c r="S169" i="1009" s="1"/>
  <c r="S168" i="1009" s="1"/>
  <c r="Q170" i="1009"/>
  <c r="AA170" i="1009" s="1"/>
  <c r="AD169" i="1009"/>
  <c r="AD168" i="1009" s="1"/>
  <c r="AC169" i="1009"/>
  <c r="AB169" i="1009"/>
  <c r="AB168" i="1009" s="1"/>
  <c r="Z169" i="1009"/>
  <c r="Z168" i="1009" s="1"/>
  <c r="V169" i="1009"/>
  <c r="V168" i="1009" s="1"/>
  <c r="U169" i="1009"/>
  <c r="T169" i="1009"/>
  <c r="AC168" i="1009"/>
  <c r="U168" i="1009"/>
  <c r="AA167" i="1009"/>
  <c r="H167" i="1009" s="1"/>
  <c r="R167" i="1009"/>
  <c r="F167" i="1009" s="1"/>
  <c r="G167" i="1009"/>
  <c r="AD166" i="1009"/>
  <c r="AC166" i="1009"/>
  <c r="AA166" i="1009"/>
  <c r="AA165" i="1009" s="1"/>
  <c r="W166" i="1009"/>
  <c r="W165" i="1009" s="1"/>
  <c r="R166" i="1009"/>
  <c r="R165" i="1009" s="1"/>
  <c r="AD165" i="1009"/>
  <c r="AC165" i="1009"/>
  <c r="AB165" i="1009"/>
  <c r="Z165" i="1009"/>
  <c r="V165" i="1009"/>
  <c r="U165" i="1009"/>
  <c r="T165" i="1009"/>
  <c r="S165" i="1009"/>
  <c r="Q165" i="1009"/>
  <c r="AA164" i="1009"/>
  <c r="W164" i="1009"/>
  <c r="W163" i="1009" s="1"/>
  <c r="R164" i="1009"/>
  <c r="F164" i="1009" s="1"/>
  <c r="H164" i="1009"/>
  <c r="AD163" i="1009"/>
  <c r="AC163" i="1009"/>
  <c r="AB163" i="1009"/>
  <c r="AA163" i="1009"/>
  <c r="Z163" i="1009"/>
  <c r="V163" i="1009"/>
  <c r="U163" i="1009"/>
  <c r="T163" i="1009"/>
  <c r="S163" i="1009"/>
  <c r="R163" i="1009"/>
  <c r="Q163" i="1009"/>
  <c r="F163" i="1009" s="1"/>
  <c r="AA162" i="1009"/>
  <c r="AA161" i="1009" s="1"/>
  <c r="W162" i="1009"/>
  <c r="W161" i="1009" s="1"/>
  <c r="R162" i="1009"/>
  <c r="R161" i="1009" s="1"/>
  <c r="Q162" i="1009"/>
  <c r="H162" i="1009"/>
  <c r="G162" i="1009"/>
  <c r="F162" i="1009"/>
  <c r="AD161" i="1009"/>
  <c r="AC161" i="1009"/>
  <c r="AC160" i="1009" s="1"/>
  <c r="AB161" i="1009"/>
  <c r="AB160" i="1009" s="1"/>
  <c r="Z161" i="1009"/>
  <c r="V161" i="1009"/>
  <c r="U161" i="1009"/>
  <c r="U160" i="1009" s="1"/>
  <c r="T161" i="1009"/>
  <c r="S161" i="1009"/>
  <c r="S160" i="1009" s="1"/>
  <c r="Q161" i="1009"/>
  <c r="V160" i="1009"/>
  <c r="AA159" i="1009"/>
  <c r="H159" i="1009" s="1"/>
  <c r="W159" i="1009"/>
  <c r="G159" i="1009" s="1"/>
  <c r="R159" i="1009"/>
  <c r="F159" i="1009" s="1"/>
  <c r="AD158" i="1009"/>
  <c r="AC158" i="1009"/>
  <c r="AB158" i="1009"/>
  <c r="Z158" i="1009"/>
  <c r="W158" i="1009"/>
  <c r="V158" i="1009"/>
  <c r="U158" i="1009"/>
  <c r="T158" i="1009"/>
  <c r="G158" i="1009" s="1"/>
  <c r="S158" i="1009"/>
  <c r="R158" i="1009"/>
  <c r="Q158" i="1009"/>
  <c r="F158" i="1009"/>
  <c r="AA157" i="1009"/>
  <c r="W157" i="1009"/>
  <c r="G157" i="1009" s="1"/>
  <c r="R157" i="1009"/>
  <c r="F157" i="1009" s="1"/>
  <c r="H157" i="1009"/>
  <c r="AD156" i="1009"/>
  <c r="AC156" i="1009"/>
  <c r="AC155" i="1009" s="1"/>
  <c r="AB156" i="1009"/>
  <c r="AA156" i="1009"/>
  <c r="Z156" i="1009"/>
  <c r="W156" i="1009"/>
  <c r="W155" i="1009" s="1"/>
  <c r="V156" i="1009"/>
  <c r="U156" i="1009"/>
  <c r="U155" i="1009" s="1"/>
  <c r="T156" i="1009"/>
  <c r="S156" i="1009"/>
  <c r="S155" i="1009" s="1"/>
  <c r="R156" i="1009"/>
  <c r="Q156" i="1009"/>
  <c r="F156" i="1009" s="1"/>
  <c r="AD155" i="1009"/>
  <c r="AB155" i="1009"/>
  <c r="Z155" i="1009"/>
  <c r="V155" i="1009"/>
  <c r="Q155" i="1009"/>
  <c r="AA154" i="1009"/>
  <c r="H154" i="1009" s="1"/>
  <c r="R154" i="1009"/>
  <c r="F154" i="1009" s="1"/>
  <c r="G154" i="1009"/>
  <c r="AD153" i="1009"/>
  <c r="AC153" i="1009"/>
  <c r="AB153" i="1009"/>
  <c r="AA153" i="1009"/>
  <c r="H153" i="1009" s="1"/>
  <c r="Z153" i="1009"/>
  <c r="W153" i="1009"/>
  <c r="V153" i="1009"/>
  <c r="U153" i="1009"/>
  <c r="G153" i="1009" s="1"/>
  <c r="T153" i="1009"/>
  <c r="S153" i="1009"/>
  <c r="R153" i="1009"/>
  <c r="Q153" i="1009"/>
  <c r="F153" i="1009" s="1"/>
  <c r="AA152" i="1009"/>
  <c r="H152" i="1009" s="1"/>
  <c r="W152" i="1009"/>
  <c r="G152" i="1009" s="1"/>
  <c r="R152" i="1009"/>
  <c r="F152" i="1009" s="1"/>
  <c r="AD151" i="1009"/>
  <c r="AC151" i="1009"/>
  <c r="AB151" i="1009"/>
  <c r="Z151" i="1009"/>
  <c r="V151" i="1009"/>
  <c r="U151" i="1009"/>
  <c r="T151" i="1009"/>
  <c r="S151" i="1009"/>
  <c r="Q151" i="1009"/>
  <c r="AA150" i="1009"/>
  <c r="W150" i="1009"/>
  <c r="G150" i="1009" s="1"/>
  <c r="R150" i="1009"/>
  <c r="F150" i="1009" s="1"/>
  <c r="H150" i="1009"/>
  <c r="AD149" i="1009"/>
  <c r="AC149" i="1009"/>
  <c r="AC148" i="1009" s="1"/>
  <c r="AB149" i="1009"/>
  <c r="AA149" i="1009"/>
  <c r="Z149" i="1009"/>
  <c r="W149" i="1009"/>
  <c r="V149" i="1009"/>
  <c r="V148" i="1009" s="1"/>
  <c r="U149" i="1009"/>
  <c r="U148" i="1009" s="1"/>
  <c r="T149" i="1009"/>
  <c r="S149" i="1009"/>
  <c r="S148" i="1009" s="1"/>
  <c r="R149" i="1009"/>
  <c r="Q149" i="1009"/>
  <c r="AD148" i="1009"/>
  <c r="AB148" i="1009"/>
  <c r="Z148" i="1009"/>
  <c r="Q148" i="1009"/>
  <c r="AA147" i="1009"/>
  <c r="H147" i="1009" s="1"/>
  <c r="W147" i="1009"/>
  <c r="W145" i="1009" s="1"/>
  <c r="R147" i="1009"/>
  <c r="F147" i="1009" s="1"/>
  <c r="AA146" i="1009"/>
  <c r="AA145" i="1009" s="1"/>
  <c r="W146" i="1009"/>
  <c r="R146" i="1009"/>
  <c r="R145" i="1009" s="1"/>
  <c r="G146" i="1009"/>
  <c r="AD145" i="1009"/>
  <c r="AC145" i="1009"/>
  <c r="AB145" i="1009"/>
  <c r="Z145" i="1009"/>
  <c r="V145" i="1009"/>
  <c r="U145" i="1009"/>
  <c r="T145" i="1009"/>
  <c r="S145" i="1009"/>
  <c r="Q145" i="1009"/>
  <c r="W144" i="1009"/>
  <c r="W143" i="1009" s="1"/>
  <c r="S144" i="1009"/>
  <c r="R144" i="1009"/>
  <c r="R143" i="1009" s="1"/>
  <c r="Q144" i="1009"/>
  <c r="AA144" i="1009" s="1"/>
  <c r="F144" i="1009"/>
  <c r="AB143" i="1009"/>
  <c r="Z143" i="1009"/>
  <c r="V143" i="1009"/>
  <c r="U143" i="1009"/>
  <c r="G143" i="1009" s="1"/>
  <c r="T143" i="1009"/>
  <c r="S143" i="1009"/>
  <c r="Q143" i="1009"/>
  <c r="AA142" i="1009"/>
  <c r="H142" i="1009" s="1"/>
  <c r="W142" i="1009"/>
  <c r="W141" i="1009" s="1"/>
  <c r="R142" i="1009"/>
  <c r="F142" i="1009" s="1"/>
  <c r="AD141" i="1009"/>
  <c r="AD140" i="1009" s="1"/>
  <c r="AC141" i="1009"/>
  <c r="AB141" i="1009"/>
  <c r="AB140" i="1009" s="1"/>
  <c r="Z141" i="1009"/>
  <c r="V141" i="1009"/>
  <c r="V140" i="1009" s="1"/>
  <c r="U141" i="1009"/>
  <c r="U140" i="1009" s="1"/>
  <c r="T141" i="1009"/>
  <c r="S141" i="1009"/>
  <c r="Q141" i="1009"/>
  <c r="AC140" i="1009"/>
  <c r="AA139" i="1009"/>
  <c r="H139" i="1009" s="1"/>
  <c r="R139" i="1009"/>
  <c r="R138" i="1009" s="1"/>
  <c r="G139" i="1009"/>
  <c r="AD138" i="1009"/>
  <c r="AD137" i="1009" s="1"/>
  <c r="AC138" i="1009"/>
  <c r="AB138" i="1009"/>
  <c r="AB137" i="1009" s="1"/>
  <c r="AA138" i="1009"/>
  <c r="AA137" i="1009" s="1"/>
  <c r="Z138" i="1009"/>
  <c r="Z137" i="1009" s="1"/>
  <c r="W138" i="1009"/>
  <c r="V138" i="1009"/>
  <c r="V137" i="1009" s="1"/>
  <c r="U138" i="1009"/>
  <c r="T138" i="1009"/>
  <c r="G138" i="1009" s="1"/>
  <c r="S138" i="1009"/>
  <c r="Q138" i="1009"/>
  <c r="Q137" i="1009" s="1"/>
  <c r="H138" i="1009"/>
  <c r="AC137" i="1009"/>
  <c r="W137" i="1009"/>
  <c r="U137" i="1009"/>
  <c r="S137" i="1009"/>
  <c r="AA136" i="1009"/>
  <c r="H136" i="1009" s="1"/>
  <c r="W136" i="1009"/>
  <c r="G136" i="1009" s="1"/>
  <c r="R136" i="1009"/>
  <c r="F136" i="1009"/>
  <c r="AD135" i="1009"/>
  <c r="AC135" i="1009"/>
  <c r="AB135" i="1009"/>
  <c r="AA135" i="1009"/>
  <c r="Z135" i="1009"/>
  <c r="W135" i="1009"/>
  <c r="V135" i="1009"/>
  <c r="U135" i="1009"/>
  <c r="T135" i="1009"/>
  <c r="S135" i="1009"/>
  <c r="R135" i="1009"/>
  <c r="Q135" i="1009"/>
  <c r="F135" i="1009" s="1"/>
  <c r="AA134" i="1009"/>
  <c r="W134" i="1009"/>
  <c r="W133" i="1009" s="1"/>
  <c r="R134" i="1009"/>
  <c r="R133" i="1009" s="1"/>
  <c r="Q134" i="1009"/>
  <c r="H134" i="1009"/>
  <c r="G134" i="1009"/>
  <c r="F134" i="1009"/>
  <c r="AD133" i="1009"/>
  <c r="AC133" i="1009"/>
  <c r="AC130" i="1009" s="1"/>
  <c r="AB133" i="1009"/>
  <c r="AA133" i="1009"/>
  <c r="AA130" i="1009" s="1"/>
  <c r="Z133" i="1009"/>
  <c r="V133" i="1009"/>
  <c r="U133" i="1009"/>
  <c r="T133" i="1009"/>
  <c r="S133" i="1009"/>
  <c r="Q133" i="1009"/>
  <c r="AA132" i="1009"/>
  <c r="H132" i="1009" s="1"/>
  <c r="R132" i="1009"/>
  <c r="G132" i="1009"/>
  <c r="F132" i="1009"/>
  <c r="AD131" i="1009"/>
  <c r="AC131" i="1009"/>
  <c r="AB131" i="1009"/>
  <c r="Z131" i="1009"/>
  <c r="W131" i="1009"/>
  <c r="V131" i="1009"/>
  <c r="U131" i="1009"/>
  <c r="T131" i="1009"/>
  <c r="S131" i="1009"/>
  <c r="R131" i="1009"/>
  <c r="Q131" i="1009"/>
  <c r="AD130" i="1009"/>
  <c r="AB130" i="1009"/>
  <c r="Z130" i="1009"/>
  <c r="V130" i="1009"/>
  <c r="S130" i="1009"/>
  <c r="AA129" i="1009"/>
  <c r="H129" i="1009" s="1"/>
  <c r="R129" i="1009"/>
  <c r="G129" i="1009"/>
  <c r="F129" i="1009"/>
  <c r="AA128" i="1009"/>
  <c r="S128" i="1009"/>
  <c r="S127" i="1009" s="1"/>
  <c r="H128" i="1009"/>
  <c r="G128" i="1009"/>
  <c r="AD127" i="1009"/>
  <c r="AC127" i="1009"/>
  <c r="AB127" i="1009"/>
  <c r="AA127" i="1009"/>
  <c r="Z127" i="1009"/>
  <c r="W127" i="1009"/>
  <c r="V127" i="1009"/>
  <c r="U127" i="1009"/>
  <c r="G127" i="1009" s="1"/>
  <c r="T127" i="1009"/>
  <c r="Q127" i="1009"/>
  <c r="AA126" i="1009"/>
  <c r="H126" i="1009" s="1"/>
  <c r="W126" i="1009"/>
  <c r="W125" i="1009" s="1"/>
  <c r="R126" i="1009"/>
  <c r="F126" i="1009" s="1"/>
  <c r="AD125" i="1009"/>
  <c r="AC125" i="1009"/>
  <c r="AB125" i="1009"/>
  <c r="Z125" i="1009"/>
  <c r="V125" i="1009"/>
  <c r="U125" i="1009"/>
  <c r="T125" i="1009"/>
  <c r="S125" i="1009"/>
  <c r="R125" i="1009"/>
  <c r="Q125" i="1009"/>
  <c r="F125" i="1009"/>
  <c r="AA124" i="1009"/>
  <c r="H124" i="1009" s="1"/>
  <c r="R124" i="1009"/>
  <c r="F124" i="1009" s="1"/>
  <c r="G124" i="1009"/>
  <c r="AD123" i="1009"/>
  <c r="AC123" i="1009"/>
  <c r="AB123" i="1009"/>
  <c r="Z123" i="1009"/>
  <c r="W123" i="1009"/>
  <c r="V123" i="1009"/>
  <c r="U123" i="1009"/>
  <c r="T123" i="1009"/>
  <c r="G123" i="1009" s="1"/>
  <c r="S123" i="1009"/>
  <c r="R123" i="1009"/>
  <c r="Q123" i="1009"/>
  <c r="F123" i="1009"/>
  <c r="W122" i="1009"/>
  <c r="W121" i="1009" s="1"/>
  <c r="Q122" i="1009"/>
  <c r="R122" i="1009" s="1"/>
  <c r="R121" i="1009" s="1"/>
  <c r="AD121" i="1009"/>
  <c r="AC121" i="1009"/>
  <c r="AB121" i="1009"/>
  <c r="Z121" i="1009"/>
  <c r="V121" i="1009"/>
  <c r="U121" i="1009"/>
  <c r="T121" i="1009"/>
  <c r="S121" i="1009"/>
  <c r="AD120" i="1009"/>
  <c r="Z120" i="1009"/>
  <c r="T119" i="1009"/>
  <c r="AA118" i="1009"/>
  <c r="AA117" i="1009" s="1"/>
  <c r="W118" i="1009"/>
  <c r="W117" i="1009" s="1"/>
  <c r="W116" i="1009" s="1"/>
  <c r="R118" i="1009"/>
  <c r="R117" i="1009" s="1"/>
  <c r="G118" i="1009"/>
  <c r="AD117" i="1009"/>
  <c r="AD116" i="1009" s="1"/>
  <c r="AC117" i="1009"/>
  <c r="AB117" i="1009"/>
  <c r="AB116" i="1009" s="1"/>
  <c r="Z117" i="1009"/>
  <c r="Z116" i="1009" s="1"/>
  <c r="V117" i="1009"/>
  <c r="V116" i="1009" s="1"/>
  <c r="U117" i="1009"/>
  <c r="T117" i="1009"/>
  <c r="G117" i="1009" s="1"/>
  <c r="S117" i="1009"/>
  <c r="Q117" i="1009"/>
  <c r="AC116" i="1009"/>
  <c r="U116" i="1009"/>
  <c r="S116" i="1009"/>
  <c r="Q116" i="1009"/>
  <c r="AA115" i="1009"/>
  <c r="H115" i="1009" s="1"/>
  <c r="S115" i="1009"/>
  <c r="R115" i="1009" s="1"/>
  <c r="G115" i="1009"/>
  <c r="AD114" i="1009"/>
  <c r="AC114" i="1009"/>
  <c r="AB114" i="1009"/>
  <c r="AA114" i="1009"/>
  <c r="H114" i="1009" s="1"/>
  <c r="Z114" i="1009"/>
  <c r="W114" i="1009"/>
  <c r="V114" i="1009"/>
  <c r="U114" i="1009"/>
  <c r="T114" i="1009"/>
  <c r="S114" i="1009"/>
  <c r="Q114" i="1009"/>
  <c r="G114" i="1009"/>
  <c r="AA113" i="1009"/>
  <c r="AA112" i="1009" s="1"/>
  <c r="W113" i="1009"/>
  <c r="W112" i="1009" s="1"/>
  <c r="W111" i="1009" s="1"/>
  <c r="R113" i="1009"/>
  <c r="R112" i="1009" s="1"/>
  <c r="G113" i="1009"/>
  <c r="AD112" i="1009"/>
  <c r="AD111" i="1009" s="1"/>
  <c r="AC112" i="1009"/>
  <c r="AB112" i="1009"/>
  <c r="AB111" i="1009" s="1"/>
  <c r="Z112" i="1009"/>
  <c r="Z111" i="1009" s="1"/>
  <c r="V112" i="1009"/>
  <c r="V111" i="1009" s="1"/>
  <c r="U112" i="1009"/>
  <c r="U111" i="1009" s="1"/>
  <c r="T112" i="1009"/>
  <c r="S112" i="1009"/>
  <c r="Q112" i="1009"/>
  <c r="AC111" i="1009"/>
  <c r="AA110" i="1009"/>
  <c r="H110" i="1009" s="1"/>
  <c r="S110" i="1009"/>
  <c r="R110" i="1009" s="1"/>
  <c r="G110" i="1009"/>
  <c r="AD109" i="1009"/>
  <c r="AC109" i="1009"/>
  <c r="AC108" i="1009" s="1"/>
  <c r="AB109" i="1009"/>
  <c r="AA109" i="1009"/>
  <c r="H109" i="1009" s="1"/>
  <c r="Z109" i="1009"/>
  <c r="W109" i="1009"/>
  <c r="W108" i="1009" s="1"/>
  <c r="V109" i="1009"/>
  <c r="U109" i="1009"/>
  <c r="U108" i="1009" s="1"/>
  <c r="T109" i="1009"/>
  <c r="S109" i="1009"/>
  <c r="S108" i="1009" s="1"/>
  <c r="Q109" i="1009"/>
  <c r="Q108" i="1009" s="1"/>
  <c r="G109" i="1009"/>
  <c r="AD108" i="1009"/>
  <c r="AB108" i="1009"/>
  <c r="Z108" i="1009"/>
  <c r="V108" i="1009"/>
  <c r="W107" i="1009"/>
  <c r="G107" i="1009" s="1"/>
  <c r="S107" i="1009"/>
  <c r="R107" i="1009" s="1"/>
  <c r="R106" i="1009" s="1"/>
  <c r="Q107" i="1009"/>
  <c r="AD106" i="1009"/>
  <c r="AC106" i="1009"/>
  <c r="AB106" i="1009"/>
  <c r="Z106" i="1009"/>
  <c r="V106" i="1009"/>
  <c r="U106" i="1009"/>
  <c r="T106" i="1009"/>
  <c r="AA105" i="1009"/>
  <c r="W105" i="1009"/>
  <c r="W104" i="1009" s="1"/>
  <c r="R105" i="1009"/>
  <c r="R104" i="1009" s="1"/>
  <c r="H105" i="1009"/>
  <c r="F105" i="1009"/>
  <c r="AD104" i="1009"/>
  <c r="AC104" i="1009"/>
  <c r="AB104" i="1009"/>
  <c r="AA104" i="1009"/>
  <c r="Z104" i="1009"/>
  <c r="V104" i="1009"/>
  <c r="U104" i="1009"/>
  <c r="T104" i="1009"/>
  <c r="S104" i="1009"/>
  <c r="Q104" i="1009"/>
  <c r="AA103" i="1009"/>
  <c r="H103" i="1009" s="1"/>
  <c r="W103" i="1009"/>
  <c r="G103" i="1009" s="1"/>
  <c r="R103" i="1009"/>
  <c r="F103" i="1009" s="1"/>
  <c r="W102" i="1009"/>
  <c r="G102" i="1009" s="1"/>
  <c r="S102" i="1009"/>
  <c r="S101" i="1009" s="1"/>
  <c r="Q102" i="1009"/>
  <c r="AA102" i="1009" s="1"/>
  <c r="AD101" i="1009"/>
  <c r="AD100" i="1009" s="1"/>
  <c r="AC101" i="1009"/>
  <c r="AB101" i="1009"/>
  <c r="AB100" i="1009" s="1"/>
  <c r="Z101" i="1009"/>
  <c r="Z100" i="1009" s="1"/>
  <c r="V101" i="1009"/>
  <c r="V100" i="1009" s="1"/>
  <c r="U101" i="1009"/>
  <c r="U100" i="1009" s="1"/>
  <c r="T101" i="1009"/>
  <c r="AC100" i="1009"/>
  <c r="W99" i="1009"/>
  <c r="W98" i="1009" s="1"/>
  <c r="Q99" i="1009"/>
  <c r="AA99" i="1009" s="1"/>
  <c r="AD98" i="1009"/>
  <c r="AC98" i="1009"/>
  <c r="AB98" i="1009"/>
  <c r="Z98" i="1009"/>
  <c r="V98" i="1009"/>
  <c r="U98" i="1009"/>
  <c r="T98" i="1009"/>
  <c r="S98" i="1009"/>
  <c r="W97" i="1009"/>
  <c r="G97" i="1009" s="1"/>
  <c r="S97" i="1009"/>
  <c r="R97" i="1009"/>
  <c r="R96" i="1009" s="1"/>
  <c r="Q97" i="1009"/>
  <c r="AA97" i="1009" s="1"/>
  <c r="F97" i="1009"/>
  <c r="AD96" i="1009"/>
  <c r="AC96" i="1009"/>
  <c r="AC95" i="1009" s="1"/>
  <c r="AB96" i="1009"/>
  <c r="Z96" i="1009"/>
  <c r="V96" i="1009"/>
  <c r="U96" i="1009"/>
  <c r="T96" i="1009"/>
  <c r="S96" i="1009"/>
  <c r="Q96" i="1009"/>
  <c r="AD95" i="1009"/>
  <c r="Z95" i="1009"/>
  <c r="S95" i="1009"/>
  <c r="AA94" i="1009"/>
  <c r="H94" i="1009" s="1"/>
  <c r="R94" i="1009"/>
  <c r="G94" i="1009"/>
  <c r="F94" i="1009"/>
  <c r="AD93" i="1009"/>
  <c r="AC93" i="1009"/>
  <c r="AB93" i="1009"/>
  <c r="AA93" i="1009"/>
  <c r="Z93" i="1009"/>
  <c r="W93" i="1009"/>
  <c r="V93" i="1009"/>
  <c r="U93" i="1009"/>
  <c r="G93" i="1009" s="1"/>
  <c r="T93" i="1009"/>
  <c r="S93" i="1009"/>
  <c r="R93" i="1009"/>
  <c r="Q93" i="1009"/>
  <c r="F93" i="1009" s="1"/>
  <c r="W92" i="1009"/>
  <c r="W91" i="1009" s="1"/>
  <c r="S92" i="1009"/>
  <c r="R92" i="1009" s="1"/>
  <c r="R91" i="1009" s="1"/>
  <c r="Q92" i="1009"/>
  <c r="AA92" i="1009" s="1"/>
  <c r="AB91" i="1009"/>
  <c r="Z91" i="1009"/>
  <c r="V91" i="1009"/>
  <c r="U91" i="1009"/>
  <c r="T91" i="1009"/>
  <c r="W90" i="1009"/>
  <c r="W89" i="1009" s="1"/>
  <c r="S90" i="1009"/>
  <c r="R90" i="1009"/>
  <c r="R89" i="1009" s="1"/>
  <c r="Q90" i="1009"/>
  <c r="AA90" i="1009" s="1"/>
  <c r="F90" i="1009"/>
  <c r="AD89" i="1009"/>
  <c r="AC89" i="1009"/>
  <c r="AB89" i="1009"/>
  <c r="Z89" i="1009"/>
  <c r="V89" i="1009"/>
  <c r="U89" i="1009"/>
  <c r="T89" i="1009"/>
  <c r="S89" i="1009"/>
  <c r="Q89" i="1009"/>
  <c r="AA88" i="1009"/>
  <c r="AA87" i="1009" s="1"/>
  <c r="S88" i="1009"/>
  <c r="R88" i="1009"/>
  <c r="R87" i="1009" s="1"/>
  <c r="G88" i="1009"/>
  <c r="AD87" i="1009"/>
  <c r="AC87" i="1009"/>
  <c r="AB87" i="1009"/>
  <c r="Z87" i="1009"/>
  <c r="W87" i="1009"/>
  <c r="V87" i="1009"/>
  <c r="U87" i="1009"/>
  <c r="T87" i="1009"/>
  <c r="S87" i="1009"/>
  <c r="Q87" i="1009"/>
  <c r="AA86" i="1009"/>
  <c r="H86" i="1009" s="1"/>
  <c r="W86" i="1009"/>
  <c r="G86" i="1009" s="1"/>
  <c r="R86" i="1009"/>
  <c r="F86" i="1009"/>
  <c r="AA85" i="1009"/>
  <c r="H85" i="1009" s="1"/>
  <c r="W85" i="1009"/>
  <c r="G85" i="1009" s="1"/>
  <c r="R85" i="1009"/>
  <c r="F85" i="1009"/>
  <c r="AD84" i="1009"/>
  <c r="AC84" i="1009"/>
  <c r="AC83" i="1009" s="1"/>
  <c r="AC82" i="1009" s="1"/>
  <c r="AB84" i="1009"/>
  <c r="AA84" i="1009"/>
  <c r="H84" i="1009" s="1"/>
  <c r="Z84" i="1009"/>
  <c r="W84" i="1009"/>
  <c r="V84" i="1009"/>
  <c r="U84" i="1009"/>
  <c r="U83" i="1009" s="1"/>
  <c r="T84" i="1009"/>
  <c r="S84" i="1009"/>
  <c r="R84" i="1009"/>
  <c r="Q84" i="1009"/>
  <c r="F84" i="1009" s="1"/>
  <c r="AB83" i="1009"/>
  <c r="V83" i="1009"/>
  <c r="AA81" i="1009"/>
  <c r="H81" i="1009" s="1"/>
  <c r="R81" i="1009"/>
  <c r="R80" i="1009" s="1"/>
  <c r="G81" i="1009"/>
  <c r="AD80" i="1009"/>
  <c r="AC80" i="1009"/>
  <c r="AB80" i="1009"/>
  <c r="AA80" i="1009"/>
  <c r="Z80" i="1009"/>
  <c r="W80" i="1009"/>
  <c r="V80" i="1009"/>
  <c r="U80" i="1009"/>
  <c r="T80" i="1009"/>
  <c r="S80" i="1009"/>
  <c r="Q80" i="1009"/>
  <c r="H80" i="1009"/>
  <c r="AA79" i="1009"/>
  <c r="H79" i="1009" s="1"/>
  <c r="R79" i="1009"/>
  <c r="F79" i="1009" s="1"/>
  <c r="G79" i="1009"/>
  <c r="AA78" i="1009"/>
  <c r="H78" i="1009" s="1"/>
  <c r="W78" i="1009"/>
  <c r="W77" i="1009" s="1"/>
  <c r="W76" i="1009" s="1"/>
  <c r="R78" i="1009"/>
  <c r="F78" i="1009" s="1"/>
  <c r="AD77" i="1009"/>
  <c r="AD76" i="1009" s="1"/>
  <c r="AC77" i="1009"/>
  <c r="AB77" i="1009"/>
  <c r="AB76" i="1009" s="1"/>
  <c r="Z77" i="1009"/>
  <c r="Z76" i="1009" s="1"/>
  <c r="V77" i="1009"/>
  <c r="V76" i="1009" s="1"/>
  <c r="U77" i="1009"/>
  <c r="T77" i="1009"/>
  <c r="S77" i="1009"/>
  <c r="R77" i="1009"/>
  <c r="R76" i="1009" s="1"/>
  <c r="Q77" i="1009"/>
  <c r="F77" i="1009"/>
  <c r="AC76" i="1009"/>
  <c r="U76" i="1009"/>
  <c r="S76" i="1009"/>
  <c r="Q76" i="1009"/>
  <c r="AA75" i="1009"/>
  <c r="H75" i="1009" s="1"/>
  <c r="R75" i="1009"/>
  <c r="R74" i="1009" s="1"/>
  <c r="G75" i="1009"/>
  <c r="AD74" i="1009"/>
  <c r="AC74" i="1009"/>
  <c r="AB74" i="1009"/>
  <c r="AA74" i="1009"/>
  <c r="Z74" i="1009"/>
  <c r="W74" i="1009"/>
  <c r="V74" i="1009"/>
  <c r="U74" i="1009"/>
  <c r="T74" i="1009"/>
  <c r="G74" i="1009" s="1"/>
  <c r="S74" i="1009"/>
  <c r="Q74" i="1009"/>
  <c r="H74" i="1009"/>
  <c r="W73" i="1009"/>
  <c r="G73" i="1009" s="1"/>
  <c r="S73" i="1009"/>
  <c r="R73" i="1009"/>
  <c r="R72" i="1009" s="1"/>
  <c r="Q73" i="1009"/>
  <c r="AA73" i="1009" s="1"/>
  <c r="F73" i="1009"/>
  <c r="AD72" i="1009"/>
  <c r="AC72" i="1009"/>
  <c r="AC71" i="1009" s="1"/>
  <c r="AB72" i="1009"/>
  <c r="Z72" i="1009"/>
  <c r="V72" i="1009"/>
  <c r="U72" i="1009"/>
  <c r="U71" i="1009" s="1"/>
  <c r="T72" i="1009"/>
  <c r="S72" i="1009"/>
  <c r="S71" i="1009" s="1"/>
  <c r="Q72" i="1009"/>
  <c r="F72" i="1009" s="1"/>
  <c r="AB71" i="1009"/>
  <c r="V71" i="1009"/>
  <c r="Q71" i="1009"/>
  <c r="AA70" i="1009"/>
  <c r="H70" i="1009" s="1"/>
  <c r="R70" i="1009"/>
  <c r="F70" i="1009" s="1"/>
  <c r="G70" i="1009"/>
  <c r="AD69" i="1009"/>
  <c r="AC69" i="1009"/>
  <c r="AB69" i="1009"/>
  <c r="AA69" i="1009"/>
  <c r="Z69" i="1009"/>
  <c r="W69" i="1009"/>
  <c r="V69" i="1009"/>
  <c r="U69" i="1009"/>
  <c r="T69" i="1009"/>
  <c r="S69" i="1009"/>
  <c r="R69" i="1009"/>
  <c r="Q69" i="1009"/>
  <c r="AA68" i="1009"/>
  <c r="H68" i="1009" s="1"/>
  <c r="R68" i="1009"/>
  <c r="G68" i="1009"/>
  <c r="F68" i="1009"/>
  <c r="AD67" i="1009"/>
  <c r="AC67" i="1009"/>
  <c r="AB67" i="1009"/>
  <c r="AA67" i="1009"/>
  <c r="Z67" i="1009"/>
  <c r="W67" i="1009"/>
  <c r="V67" i="1009"/>
  <c r="U67" i="1009"/>
  <c r="T67" i="1009"/>
  <c r="S67" i="1009"/>
  <c r="R67" i="1009"/>
  <c r="Q67" i="1009"/>
  <c r="AA66" i="1009"/>
  <c r="H66" i="1009" s="1"/>
  <c r="W66" i="1009"/>
  <c r="G66" i="1009" s="1"/>
  <c r="R66" i="1009"/>
  <c r="F66" i="1009" s="1"/>
  <c r="AD65" i="1009"/>
  <c r="AC65" i="1009"/>
  <c r="AB65" i="1009"/>
  <c r="Z65" i="1009"/>
  <c r="V65" i="1009"/>
  <c r="U65" i="1009"/>
  <c r="T65" i="1009"/>
  <c r="S65" i="1009"/>
  <c r="Q65" i="1009"/>
  <c r="AA64" i="1009"/>
  <c r="W64" i="1009"/>
  <c r="G64" i="1009" s="1"/>
  <c r="R64" i="1009"/>
  <c r="H64" i="1009"/>
  <c r="F64" i="1009"/>
  <c r="AD63" i="1009"/>
  <c r="AC63" i="1009"/>
  <c r="AC62" i="1009" s="1"/>
  <c r="AC61" i="1009" s="1"/>
  <c r="AB63" i="1009"/>
  <c r="AA63" i="1009"/>
  <c r="Z63" i="1009"/>
  <c r="V63" i="1009"/>
  <c r="V62" i="1009" s="1"/>
  <c r="U63" i="1009"/>
  <c r="U62" i="1009" s="1"/>
  <c r="T63" i="1009"/>
  <c r="S63" i="1009"/>
  <c r="S62" i="1009" s="1"/>
  <c r="S61" i="1009" s="1"/>
  <c r="R63" i="1009"/>
  <c r="Q63" i="1009"/>
  <c r="F63" i="1009" s="1"/>
  <c r="AD62" i="1009"/>
  <c r="AB62" i="1009"/>
  <c r="Z62" i="1009"/>
  <c r="Q62" i="1009"/>
  <c r="S59" i="1009"/>
  <c r="S58" i="1009" s="1"/>
  <c r="S57" i="1009" s="1"/>
  <c r="Q59" i="1009"/>
  <c r="AA59" i="1009" s="1"/>
  <c r="G59" i="1009"/>
  <c r="AD58" i="1009"/>
  <c r="AD57" i="1009" s="1"/>
  <c r="AC58" i="1009"/>
  <c r="AB58" i="1009"/>
  <c r="AB57" i="1009" s="1"/>
  <c r="Z58" i="1009"/>
  <c r="Z57" i="1009" s="1"/>
  <c r="W58" i="1009"/>
  <c r="V58" i="1009"/>
  <c r="V57" i="1009" s="1"/>
  <c r="U58" i="1009"/>
  <c r="T58" i="1009"/>
  <c r="G58" i="1009" s="1"/>
  <c r="AC57" i="1009"/>
  <c r="W57" i="1009"/>
  <c r="U57" i="1009"/>
  <c r="AA56" i="1009"/>
  <c r="H56" i="1009" s="1"/>
  <c r="S56" i="1009"/>
  <c r="R56" i="1009"/>
  <c r="R55" i="1009" s="1"/>
  <c r="Q56" i="1009"/>
  <c r="G56" i="1009"/>
  <c r="AD55" i="1009"/>
  <c r="AC55" i="1009"/>
  <c r="AB55" i="1009"/>
  <c r="Z55" i="1009"/>
  <c r="W55" i="1009"/>
  <c r="V55" i="1009"/>
  <c r="U55" i="1009"/>
  <c r="T55" i="1009"/>
  <c r="S55" i="1009"/>
  <c r="Q55" i="1009"/>
  <c r="F55" i="1009" s="1"/>
  <c r="G55" i="1009"/>
  <c r="W54" i="1009"/>
  <c r="G54" i="1009" s="1"/>
  <c r="S54" i="1009"/>
  <c r="S53" i="1009" s="1"/>
  <c r="S52" i="1009" s="1"/>
  <c r="Q54" i="1009"/>
  <c r="AA54" i="1009" s="1"/>
  <c r="AD53" i="1009"/>
  <c r="AD52" i="1009" s="1"/>
  <c r="AD51" i="1009" s="1"/>
  <c r="AC53" i="1009"/>
  <c r="AB53" i="1009"/>
  <c r="AB52" i="1009" s="1"/>
  <c r="AB51" i="1009" s="1"/>
  <c r="Z53" i="1009"/>
  <c r="Z52" i="1009" s="1"/>
  <c r="V53" i="1009"/>
  <c r="V52" i="1009" s="1"/>
  <c r="U53" i="1009"/>
  <c r="U52" i="1009" s="1"/>
  <c r="U51" i="1009" s="1"/>
  <c r="T53" i="1009"/>
  <c r="AA50" i="1009"/>
  <c r="AA49" i="1009" s="1"/>
  <c r="W50" i="1009"/>
  <c r="W49" i="1009" s="1"/>
  <c r="R50" i="1009"/>
  <c r="R49" i="1009" s="1"/>
  <c r="AD49" i="1009"/>
  <c r="AC49" i="1009"/>
  <c r="AB49" i="1009"/>
  <c r="Z49" i="1009"/>
  <c r="V49" i="1009"/>
  <c r="U49" i="1009"/>
  <c r="T49" i="1009"/>
  <c r="S49" i="1009"/>
  <c r="Q49" i="1009"/>
  <c r="AA48" i="1009"/>
  <c r="W48" i="1009"/>
  <c r="W47" i="1009" s="1"/>
  <c r="S48" i="1009"/>
  <c r="R48" i="1009"/>
  <c r="F48" i="1009" s="1"/>
  <c r="H48" i="1009"/>
  <c r="AD47" i="1009"/>
  <c r="AC47" i="1009"/>
  <c r="AB47" i="1009"/>
  <c r="AA47" i="1009"/>
  <c r="Z47" i="1009"/>
  <c r="V47" i="1009"/>
  <c r="V38" i="1009" s="1"/>
  <c r="V37" i="1009" s="1"/>
  <c r="U47" i="1009"/>
  <c r="T47" i="1009"/>
  <c r="S47" i="1009"/>
  <c r="R47" i="1009"/>
  <c r="Q47" i="1009"/>
  <c r="F47" i="1009" s="1"/>
  <c r="AA46" i="1009"/>
  <c r="H46" i="1009" s="1"/>
  <c r="R46" i="1009"/>
  <c r="F46" i="1009" s="1"/>
  <c r="G46" i="1009"/>
  <c r="AD45" i="1009"/>
  <c r="AC45" i="1009"/>
  <c r="AB45" i="1009"/>
  <c r="AA45" i="1009"/>
  <c r="Z45" i="1009"/>
  <c r="W45" i="1009"/>
  <c r="V45" i="1009"/>
  <c r="U45" i="1009"/>
  <c r="T45" i="1009"/>
  <c r="S45" i="1009"/>
  <c r="Q45" i="1009"/>
  <c r="AA44" i="1009"/>
  <c r="AA43" i="1009" s="1"/>
  <c r="R44" i="1009"/>
  <c r="F44" i="1009" s="1"/>
  <c r="H44" i="1009"/>
  <c r="G44" i="1009"/>
  <c r="AD43" i="1009"/>
  <c r="AC43" i="1009"/>
  <c r="AB43" i="1009"/>
  <c r="Z43" i="1009"/>
  <c r="W43" i="1009"/>
  <c r="V43" i="1009"/>
  <c r="U43" i="1009"/>
  <c r="T43" i="1009"/>
  <c r="S43" i="1009"/>
  <c r="Q43" i="1009"/>
  <c r="AA42" i="1009"/>
  <c r="AA41" i="1009" s="1"/>
  <c r="R42" i="1009"/>
  <c r="F42" i="1009" s="1"/>
  <c r="H42" i="1009"/>
  <c r="G42" i="1009"/>
  <c r="AD41" i="1009"/>
  <c r="AC41" i="1009"/>
  <c r="AB41" i="1009"/>
  <c r="Z41" i="1009"/>
  <c r="W41" i="1009"/>
  <c r="V41" i="1009"/>
  <c r="U41" i="1009"/>
  <c r="T41" i="1009"/>
  <c r="S41" i="1009"/>
  <c r="Q41" i="1009"/>
  <c r="AA40" i="1009"/>
  <c r="H40" i="1009" s="1"/>
  <c r="W40" i="1009"/>
  <c r="G40" i="1009" s="1"/>
  <c r="R40" i="1009"/>
  <c r="R39" i="1009" s="1"/>
  <c r="AD39" i="1009"/>
  <c r="AC39" i="1009"/>
  <c r="AB39" i="1009"/>
  <c r="AA39" i="1009"/>
  <c r="Z39" i="1009"/>
  <c r="W39" i="1009"/>
  <c r="V39" i="1009"/>
  <c r="U39" i="1009"/>
  <c r="U38" i="1009" s="1"/>
  <c r="T39" i="1009"/>
  <c r="G39" i="1009" s="1"/>
  <c r="S39" i="1009"/>
  <c r="Q39" i="1009"/>
  <c r="AB38" i="1009"/>
  <c r="AB37" i="1009" s="1"/>
  <c r="Q38" i="1009"/>
  <c r="T37" i="1009"/>
  <c r="Q37" i="1009"/>
  <c r="AA36" i="1009"/>
  <c r="H36" i="1009" s="1"/>
  <c r="R36" i="1009"/>
  <c r="F36" i="1009" s="1"/>
  <c r="G36" i="1009"/>
  <c r="AA35" i="1009"/>
  <c r="H35" i="1009" s="1"/>
  <c r="R35" i="1009"/>
  <c r="F35" i="1009" s="1"/>
  <c r="G35" i="1009"/>
  <c r="AA34" i="1009"/>
  <c r="W33" i="1009"/>
  <c r="W32" i="1009" s="1"/>
  <c r="R34" i="1009"/>
  <c r="F34" i="1009" s="1"/>
  <c r="AD33" i="1009"/>
  <c r="AD32" i="1009" s="1"/>
  <c r="AC33" i="1009"/>
  <c r="AB33" i="1009"/>
  <c r="AB32" i="1009" s="1"/>
  <c r="Z33" i="1009"/>
  <c r="Z32" i="1009" s="1"/>
  <c r="V33" i="1009"/>
  <c r="V32" i="1009" s="1"/>
  <c r="U33" i="1009"/>
  <c r="U32" i="1009" s="1"/>
  <c r="T33" i="1009"/>
  <c r="S33" i="1009"/>
  <c r="S32" i="1009" s="1"/>
  <c r="Q33" i="1009"/>
  <c r="Q32" i="1009" s="1"/>
  <c r="AC32" i="1009"/>
  <c r="AA31" i="1009"/>
  <c r="H31" i="1009" s="1"/>
  <c r="W31" i="1009"/>
  <c r="R31" i="1009"/>
  <c r="R30" i="1009" s="1"/>
  <c r="R29" i="1009" s="1"/>
  <c r="F31" i="1009"/>
  <c r="AD30" i="1009"/>
  <c r="AC30" i="1009"/>
  <c r="AC29" i="1009" s="1"/>
  <c r="AB30" i="1009"/>
  <c r="AA30" i="1009"/>
  <c r="Z30" i="1009"/>
  <c r="W30" i="1009"/>
  <c r="W29" i="1009" s="1"/>
  <c r="V30" i="1009"/>
  <c r="U30" i="1009"/>
  <c r="U29" i="1009" s="1"/>
  <c r="T30" i="1009"/>
  <c r="S30" i="1009"/>
  <c r="S29" i="1009" s="1"/>
  <c r="Q30" i="1009"/>
  <c r="F30" i="1009" s="1"/>
  <c r="AD29" i="1009"/>
  <c r="AB29" i="1009"/>
  <c r="Z29" i="1009"/>
  <c r="V29" i="1009"/>
  <c r="Q29" i="1009"/>
  <c r="F29" i="1009" s="1"/>
  <c r="AA28" i="1009"/>
  <c r="H28" i="1009" s="1"/>
  <c r="R28" i="1009"/>
  <c r="G28" i="1009"/>
  <c r="F28" i="1009"/>
  <c r="AA27" i="1009"/>
  <c r="H27" i="1009" s="1"/>
  <c r="R27" i="1009"/>
  <c r="F27" i="1009" s="1"/>
  <c r="G27" i="1009"/>
  <c r="AA26" i="1009"/>
  <c r="H26" i="1009" s="1"/>
  <c r="W26" i="1009"/>
  <c r="G26" i="1009" s="1"/>
  <c r="R26" i="1009"/>
  <c r="F26" i="1009" s="1"/>
  <c r="AD25" i="1009"/>
  <c r="AD24" i="1009" s="1"/>
  <c r="AD23" i="1009" s="1"/>
  <c r="AD22" i="1009" s="1"/>
  <c r="AC25" i="1009"/>
  <c r="AC24" i="1009" s="1"/>
  <c r="AC23" i="1009" s="1"/>
  <c r="W25" i="1009"/>
  <c r="S25" i="1009"/>
  <c r="S24" i="1009" s="1"/>
  <c r="S23" i="1009" s="1"/>
  <c r="Q25" i="1009"/>
  <c r="AA25" i="1009" s="1"/>
  <c r="AB24" i="1009"/>
  <c r="AB23" i="1009" s="1"/>
  <c r="AB22" i="1009" s="1"/>
  <c r="Z24" i="1009"/>
  <c r="Z23" i="1009" s="1"/>
  <c r="V24" i="1009"/>
  <c r="V23" i="1009" s="1"/>
  <c r="V22" i="1009" s="1"/>
  <c r="U24" i="1009"/>
  <c r="U23" i="1009" s="1"/>
  <c r="T24" i="1009"/>
  <c r="T22" i="1009"/>
  <c r="N19" i="1009"/>
  <c r="AD1314" i="1009" l="1"/>
  <c r="R1330" i="1009"/>
  <c r="H1331" i="1009"/>
  <c r="F1334" i="1009"/>
  <c r="G1336" i="1009"/>
  <c r="G1342" i="1009"/>
  <c r="U1330" i="1009"/>
  <c r="F1331" i="1009"/>
  <c r="H1333" i="1009"/>
  <c r="AB1335" i="1009"/>
  <c r="AB1314" i="1009" s="1"/>
  <c r="G1338" i="1009"/>
  <c r="T1313" i="1009"/>
  <c r="F1333" i="1009"/>
  <c r="Q1335" i="1009"/>
  <c r="H1338" i="1009"/>
  <c r="F1342" i="1009"/>
  <c r="H876" i="1009"/>
  <c r="R886" i="1009"/>
  <c r="R885" i="1009" s="1"/>
  <c r="AA889" i="1009"/>
  <c r="AA888" i="1009" s="1"/>
  <c r="H877" i="1009"/>
  <c r="G886" i="1009"/>
  <c r="H843" i="1009"/>
  <c r="Z482" i="1009"/>
  <c r="Z481" i="1009" s="1"/>
  <c r="R482" i="1009"/>
  <c r="V482" i="1009"/>
  <c r="AC482" i="1009"/>
  <c r="F487" i="1009"/>
  <c r="G487" i="1009"/>
  <c r="AA487" i="1009"/>
  <c r="H487" i="1009" s="1"/>
  <c r="AC445" i="1009"/>
  <c r="T444" i="1009"/>
  <c r="W445" i="1009"/>
  <c r="W444" i="1009" s="1"/>
  <c r="AA451" i="1009"/>
  <c r="AD244" i="1009"/>
  <c r="AD243" i="1009" s="1"/>
  <c r="R254" i="1009"/>
  <c r="R253" i="1009" s="1"/>
  <c r="AB244" i="1009"/>
  <c r="AA33" i="1009"/>
  <c r="S22" i="1009"/>
  <c r="AC22" i="1009"/>
  <c r="G528" i="1009"/>
  <c r="W527" i="1009"/>
  <c r="AA528" i="1009"/>
  <c r="V518" i="1009"/>
  <c r="V517" i="1009" s="1"/>
  <c r="V511" i="1009" s="1"/>
  <c r="V510" i="1009" s="1"/>
  <c r="V527" i="1009"/>
  <c r="G478" i="1009"/>
  <c r="AA515" i="1009"/>
  <c r="U1345" i="1009"/>
  <c r="R1346" i="1009"/>
  <c r="R1345" i="1009" s="1"/>
  <c r="R1344" i="1009" s="1"/>
  <c r="H1346" i="1009"/>
  <c r="T1294" i="1009"/>
  <c r="T1293" i="1009" s="1"/>
  <c r="T1292" i="1009" s="1"/>
  <c r="AA1342" i="1009"/>
  <c r="AA1341" i="1009" s="1"/>
  <c r="AA1340" i="1009" s="1"/>
  <c r="V1314" i="1009"/>
  <c r="G1335" i="1009"/>
  <c r="AA1336" i="1009"/>
  <c r="H1336" i="1009" s="1"/>
  <c r="F1337" i="1009"/>
  <c r="R1315" i="1009"/>
  <c r="F1315" i="1009" s="1"/>
  <c r="R1324" i="1009"/>
  <c r="R1326" i="1009"/>
  <c r="AB1313" i="1009"/>
  <c r="AC1314" i="1009"/>
  <c r="AD1313" i="1009"/>
  <c r="AD1294" i="1009" s="1"/>
  <c r="G1326" i="1009"/>
  <c r="F1316" i="1009"/>
  <c r="F1318" i="1009"/>
  <c r="F1320" i="1009"/>
  <c r="F1322" i="1009"/>
  <c r="F1324" i="1009"/>
  <c r="F1326" i="1009"/>
  <c r="H1326" i="1009"/>
  <c r="S1295" i="1009"/>
  <c r="V1295" i="1009"/>
  <c r="F1311" i="1009"/>
  <c r="H1309" i="1009"/>
  <c r="G1305" i="1009"/>
  <c r="H1305" i="1009"/>
  <c r="F1300" i="1009"/>
  <c r="AC1296" i="1009"/>
  <c r="AC1295" i="1009" s="1"/>
  <c r="R1296" i="1009"/>
  <c r="W1296" i="1009"/>
  <c r="Z1296" i="1009"/>
  <c r="Q1297" i="1009"/>
  <c r="W194" i="1009"/>
  <c r="G1290" i="1009"/>
  <c r="W175" i="1009"/>
  <c r="G1285" i="1009"/>
  <c r="G1278" i="1009"/>
  <c r="G156" i="1009"/>
  <c r="AA1278" i="1009"/>
  <c r="H1278" i="1009" s="1"/>
  <c r="G135" i="1009"/>
  <c r="G1270" i="1009"/>
  <c r="Z1269" i="1009"/>
  <c r="AD1269" i="1009"/>
  <c r="AD1259" i="1009" s="1"/>
  <c r="G1269" i="1009"/>
  <c r="AA1270" i="1009"/>
  <c r="AB1259" i="1009"/>
  <c r="G1263" i="1009"/>
  <c r="G1260" i="1009"/>
  <c r="F1266" i="1009"/>
  <c r="W1251" i="1009"/>
  <c r="G1251" i="1009" s="1"/>
  <c r="AA1255" i="1009"/>
  <c r="H1255" i="1009" s="1"/>
  <c r="F1256" i="1009"/>
  <c r="AB1251" i="1009"/>
  <c r="W101" i="1009"/>
  <c r="F1258" i="1009"/>
  <c r="AD1246" i="1009"/>
  <c r="G1247" i="1009"/>
  <c r="AA1247" i="1009"/>
  <c r="H1247" i="1009" s="1"/>
  <c r="H1249" i="1009"/>
  <c r="AC1246" i="1009"/>
  <c r="U1236" i="1009"/>
  <c r="AA1237" i="1009"/>
  <c r="AA1236" i="1009" s="1"/>
  <c r="Z1235" i="1009"/>
  <c r="AD1235" i="1009"/>
  <c r="W1236" i="1009"/>
  <c r="W1235" i="1009" s="1"/>
  <c r="H1242" i="1009"/>
  <c r="G78" i="1009"/>
  <c r="G1220" i="1009"/>
  <c r="U1219" i="1009"/>
  <c r="G1223" i="1009"/>
  <c r="H1223" i="1009"/>
  <c r="G1221" i="1009"/>
  <c r="Q1220" i="1009"/>
  <c r="G1211" i="1009"/>
  <c r="U1209" i="1009"/>
  <c r="U1199" i="1009" s="1"/>
  <c r="AC1210" i="1009"/>
  <c r="AC1209" i="1009" s="1"/>
  <c r="F1205" i="1009"/>
  <c r="G1202" i="1009"/>
  <c r="F1187" i="1009"/>
  <c r="H1187" i="1009"/>
  <c r="T1185" i="1009"/>
  <c r="T1184" i="1009" s="1"/>
  <c r="U1170" i="1009"/>
  <c r="AD1175" i="1009"/>
  <c r="AD1170" i="1009" s="1"/>
  <c r="AD1169" i="1009" s="1"/>
  <c r="AC1170" i="1009"/>
  <c r="AC1169" i="1009" s="1"/>
  <c r="H1177" i="1009"/>
  <c r="F1176" i="1009"/>
  <c r="G1177" i="1009"/>
  <c r="S1170" i="1009"/>
  <c r="S1169" i="1009" s="1"/>
  <c r="S1168" i="1009" s="1"/>
  <c r="S1167" i="1009" s="1"/>
  <c r="W1170" i="1009"/>
  <c r="F1173" i="1009"/>
  <c r="AA1160" i="1009"/>
  <c r="R1157" i="1009"/>
  <c r="R1156" i="1009" s="1"/>
  <c r="Q1156" i="1009"/>
  <c r="G1157" i="1009"/>
  <c r="G1156" i="1009"/>
  <c r="H1156" i="1009"/>
  <c r="G1154" i="1009"/>
  <c r="V1143" i="1009"/>
  <c r="V1103" i="1009" s="1"/>
  <c r="V1070" i="1009" s="1"/>
  <c r="V1069" i="1009" s="1"/>
  <c r="V1068" i="1009" s="1"/>
  <c r="AB1143" i="1009"/>
  <c r="AD1143" i="1009"/>
  <c r="AD1103" i="1009" s="1"/>
  <c r="G1136" i="1009"/>
  <c r="H1137" i="1009"/>
  <c r="F1138" i="1009"/>
  <c r="F1140" i="1009"/>
  <c r="G1137" i="1009"/>
  <c r="G1140" i="1009"/>
  <c r="U1120" i="1009"/>
  <c r="G1120" i="1009" s="1"/>
  <c r="F1134" i="1009"/>
  <c r="G1127" i="1009"/>
  <c r="F1129" i="1009"/>
  <c r="G1121" i="1009"/>
  <c r="AB1121" i="1009"/>
  <c r="AB1120" i="1009" s="1"/>
  <c r="R1122" i="1009"/>
  <c r="F1130" i="1009"/>
  <c r="H1096" i="1009"/>
  <c r="G1080" i="1009"/>
  <c r="F1081" i="1009"/>
  <c r="AD1072" i="1009"/>
  <c r="AD1071" i="1009" s="1"/>
  <c r="F1077" i="1009"/>
  <c r="F1074" i="1009"/>
  <c r="H1074" i="1009"/>
  <c r="AC1050" i="1009"/>
  <c r="G1055" i="1009"/>
  <c r="Z1050" i="1009"/>
  <c r="Z1013" i="1009" s="1"/>
  <c r="AD1050" i="1009"/>
  <c r="AA1057" i="1009"/>
  <c r="H1057" i="1009" s="1"/>
  <c r="F1062" i="1009"/>
  <c r="F1056" i="1009"/>
  <c r="G1048" i="1009"/>
  <c r="G1047" i="1009"/>
  <c r="H1048" i="1009"/>
  <c r="F1049" i="1009"/>
  <c r="G1039" i="1009"/>
  <c r="F1041" i="1009"/>
  <c r="R1026" i="1009"/>
  <c r="V1026" i="1009"/>
  <c r="H1029" i="1009"/>
  <c r="H1031" i="1009"/>
  <c r="AC1013" i="1009"/>
  <c r="G1024" i="1009"/>
  <c r="AA1024" i="1009"/>
  <c r="AA1023" i="1009" s="1"/>
  <c r="G1023" i="1009"/>
  <c r="G1015" i="1009"/>
  <c r="AB1014" i="1009"/>
  <c r="AB1013" i="1009" s="1"/>
  <c r="H1015" i="1009"/>
  <c r="AA1015" i="1009"/>
  <c r="S989" i="1009"/>
  <c r="R1005" i="1009"/>
  <c r="F1006" i="1009"/>
  <c r="AD1005" i="1009"/>
  <c r="F1005" i="1009"/>
  <c r="G1006" i="1009"/>
  <c r="H1003" i="1009"/>
  <c r="R1000" i="1009"/>
  <c r="F1000" i="1009" s="1"/>
  <c r="V1000" i="1009"/>
  <c r="H993" i="1009"/>
  <c r="H994" i="1009"/>
  <c r="H998" i="1009"/>
  <c r="H996" i="1009"/>
  <c r="G76" i="1009"/>
  <c r="Z983" i="1009"/>
  <c r="G77" i="1009"/>
  <c r="W969" i="1009"/>
  <c r="W968" i="1009" s="1"/>
  <c r="AC969" i="1009"/>
  <c r="AC968" i="1009" s="1"/>
  <c r="AC959" i="1009"/>
  <c r="AC958" i="1009" s="1"/>
  <c r="F943" i="1009"/>
  <c r="S936" i="1009"/>
  <c r="S935" i="1009" s="1"/>
  <c r="G941" i="1009"/>
  <c r="G30" i="1009"/>
  <c r="H940" i="1009"/>
  <c r="W936" i="1009"/>
  <c r="W935" i="1009" s="1"/>
  <c r="AD936" i="1009"/>
  <c r="G929" i="1009"/>
  <c r="F930" i="1009"/>
  <c r="G930" i="1009"/>
  <c r="Z914" i="1009"/>
  <c r="AA917" i="1009"/>
  <c r="AA914" i="1009" s="1"/>
  <c r="F914" i="1009"/>
  <c r="G917" i="1009"/>
  <c r="G166" i="1009"/>
  <c r="Q904" i="1009"/>
  <c r="G904" i="1009"/>
  <c r="AC904" i="1009"/>
  <c r="F900" i="1009"/>
  <c r="G900" i="1009"/>
  <c r="AA900" i="1009"/>
  <c r="H900" i="1009" s="1"/>
  <c r="W891" i="1009"/>
  <c r="W875" i="1009" s="1"/>
  <c r="AC891" i="1009"/>
  <c r="F892" i="1009"/>
  <c r="G892" i="1009"/>
  <c r="F889" i="1009"/>
  <c r="G888" i="1009"/>
  <c r="H888" i="1009"/>
  <c r="G877" i="1009"/>
  <c r="W106" i="1009"/>
  <c r="AB851" i="1009"/>
  <c r="F868" i="1009"/>
  <c r="V867" i="1009"/>
  <c r="AA868" i="1009"/>
  <c r="U851" i="1009"/>
  <c r="G868" i="1009"/>
  <c r="Z867" i="1009"/>
  <c r="G871" i="1009"/>
  <c r="R867" i="1009"/>
  <c r="R851" i="1009" s="1"/>
  <c r="G873" i="1009"/>
  <c r="V851" i="1009"/>
  <c r="G856" i="1009"/>
  <c r="AA856" i="1009"/>
  <c r="H856" i="1009" s="1"/>
  <c r="W851" i="1009"/>
  <c r="AC851" i="1009"/>
  <c r="F853" i="1009"/>
  <c r="G853" i="1009"/>
  <c r="S852" i="1009"/>
  <c r="G860" i="1009"/>
  <c r="H860" i="1009"/>
  <c r="F861" i="1009"/>
  <c r="F860" i="1009"/>
  <c r="Z842" i="1009"/>
  <c r="Z832" i="1009" s="1"/>
  <c r="AD842" i="1009"/>
  <c r="G845" i="1009"/>
  <c r="G846" i="1009"/>
  <c r="W842" i="1009"/>
  <c r="W832" i="1009" s="1"/>
  <c r="AC842" i="1009"/>
  <c r="AC832" i="1009" s="1"/>
  <c r="W63" i="1009"/>
  <c r="W62" i="1009" s="1"/>
  <c r="G62" i="1009" s="1"/>
  <c r="W65" i="1009"/>
  <c r="G834" i="1009"/>
  <c r="G838" i="1009"/>
  <c r="G65" i="1009"/>
  <c r="AD832" i="1009"/>
  <c r="AA836" i="1009"/>
  <c r="H836" i="1009" s="1"/>
  <c r="H824" i="1009"/>
  <c r="F824" i="1009"/>
  <c r="G824" i="1009"/>
  <c r="S822" i="1009"/>
  <c r="W822" i="1009"/>
  <c r="AC822" i="1009"/>
  <c r="V801" i="1009"/>
  <c r="V800" i="1009" s="1"/>
  <c r="F802" i="1009"/>
  <c r="F801" i="1009"/>
  <c r="Q778" i="1009"/>
  <c r="AA783" i="1009"/>
  <c r="H783" i="1009" s="1"/>
  <c r="G776" i="1009"/>
  <c r="H768" i="1009"/>
  <c r="G768" i="1009"/>
  <c r="F764" i="1009"/>
  <c r="G765" i="1009"/>
  <c r="S763" i="1009"/>
  <c r="S739" i="1009"/>
  <c r="S755" i="1009"/>
  <c r="H759" i="1009"/>
  <c r="G753" i="1009"/>
  <c r="G751" i="1009"/>
  <c r="F753" i="1009"/>
  <c r="G744" i="1009"/>
  <c r="G741" i="1009"/>
  <c r="V740" i="1009"/>
  <c r="V739" i="1009" s="1"/>
  <c r="H748" i="1009"/>
  <c r="H744" i="1009"/>
  <c r="H746" i="1009"/>
  <c r="G748" i="1009"/>
  <c r="G706" i="1009"/>
  <c r="G34" i="1009"/>
  <c r="G693" i="1009"/>
  <c r="H688" i="1009"/>
  <c r="W201" i="1009"/>
  <c r="W200" i="1009" s="1"/>
  <c r="H630" i="1009"/>
  <c r="W169" i="1009"/>
  <c r="W168" i="1009" s="1"/>
  <c r="H627" i="1009"/>
  <c r="G628" i="1009"/>
  <c r="W160" i="1009"/>
  <c r="G160" i="1009" s="1"/>
  <c r="G161" i="1009"/>
  <c r="AA622" i="1009"/>
  <c r="H623" i="1009"/>
  <c r="G163" i="1009"/>
  <c r="W622" i="1009"/>
  <c r="AC622" i="1009"/>
  <c r="G147" i="1009"/>
  <c r="AA616" i="1009"/>
  <c r="H616" i="1009" s="1"/>
  <c r="H617" i="1009"/>
  <c r="W616" i="1009"/>
  <c r="AC616" i="1009"/>
  <c r="G122" i="1009"/>
  <c r="H609" i="1009"/>
  <c r="AB607" i="1009"/>
  <c r="G608" i="1009"/>
  <c r="H608" i="1009"/>
  <c r="AD607" i="1009"/>
  <c r="H603" i="1009"/>
  <c r="V592" i="1009"/>
  <c r="G106" i="1009"/>
  <c r="W592" i="1009"/>
  <c r="V599" i="1009"/>
  <c r="AB599" i="1009"/>
  <c r="H599" i="1009" s="1"/>
  <c r="G600" i="1009"/>
  <c r="H600" i="1009"/>
  <c r="G592" i="1009"/>
  <c r="AB593" i="1009"/>
  <c r="G92" i="1009"/>
  <c r="G594" i="1009"/>
  <c r="H594" i="1009"/>
  <c r="G91" i="1009"/>
  <c r="G593" i="1009"/>
  <c r="Z584" i="1009"/>
  <c r="AA584" i="1009"/>
  <c r="Z580" i="1009"/>
  <c r="AD580" i="1009"/>
  <c r="W584" i="1009"/>
  <c r="AC584" i="1009"/>
  <c r="G582" i="1009"/>
  <c r="H582" i="1009"/>
  <c r="W580" i="1009"/>
  <c r="AC580" i="1009"/>
  <c r="AD567" i="1009"/>
  <c r="AD566" i="1009" s="1"/>
  <c r="H576" i="1009"/>
  <c r="AB567" i="1009"/>
  <c r="AB566" i="1009" s="1"/>
  <c r="G577" i="1009"/>
  <c r="H577" i="1009"/>
  <c r="W568" i="1009"/>
  <c r="W567" i="1009" s="1"/>
  <c r="H572" i="1009"/>
  <c r="H573" i="1009"/>
  <c r="G570" i="1009"/>
  <c r="G558" i="1009"/>
  <c r="H558" i="1009"/>
  <c r="S555" i="1009"/>
  <c r="S549" i="1009" s="1"/>
  <c r="S548" i="1009" s="1"/>
  <c r="H546" i="1009"/>
  <c r="G520" i="1009"/>
  <c r="F534" i="1009"/>
  <c r="G534" i="1009"/>
  <c r="AA534" i="1009"/>
  <c r="H534" i="1009" s="1"/>
  <c r="H528" i="1009"/>
  <c r="G530" i="1009"/>
  <c r="W495" i="1009"/>
  <c r="G495" i="1009" s="1"/>
  <c r="F530" i="1009"/>
  <c r="G524" i="1009"/>
  <c r="AC519" i="1009"/>
  <c r="F522" i="1009"/>
  <c r="H522" i="1009"/>
  <c r="F520" i="1009"/>
  <c r="U519" i="1009"/>
  <c r="U518" i="1009" s="1"/>
  <c r="AA519" i="1009"/>
  <c r="F508" i="1009"/>
  <c r="AA503" i="1009"/>
  <c r="W492" i="1009"/>
  <c r="AD492" i="1009"/>
  <c r="AD481" i="1009" s="1"/>
  <c r="AD480" i="1009" s="1"/>
  <c r="AD474" i="1009" s="1"/>
  <c r="S481" i="1009"/>
  <c r="S480" i="1009" s="1"/>
  <c r="S474" i="1009" s="1"/>
  <c r="S473" i="1009" s="1"/>
  <c r="R481" i="1009"/>
  <c r="V481" i="1009"/>
  <c r="V480" i="1009" s="1"/>
  <c r="V474" i="1009" s="1"/>
  <c r="V473" i="1009" s="1"/>
  <c r="G493" i="1009"/>
  <c r="AA493" i="1009"/>
  <c r="F495" i="1009"/>
  <c r="F496" i="1009"/>
  <c r="G489" i="1009"/>
  <c r="H490" i="1009"/>
  <c r="F490" i="1009"/>
  <c r="G483" i="1009"/>
  <c r="AA483" i="1009"/>
  <c r="H483" i="1009" s="1"/>
  <c r="F485" i="1009"/>
  <c r="G485" i="1009"/>
  <c r="AA485" i="1009"/>
  <c r="H485" i="1009" s="1"/>
  <c r="H469" i="1009"/>
  <c r="AA459" i="1009"/>
  <c r="AA458" i="1009" s="1"/>
  <c r="H465" i="1009"/>
  <c r="H461" i="1009"/>
  <c r="H456" i="1009"/>
  <c r="F457" i="1009"/>
  <c r="V444" i="1009"/>
  <c r="V443" i="1009" s="1"/>
  <c r="V442" i="1009" s="1"/>
  <c r="R451" i="1009"/>
  <c r="AD445" i="1009"/>
  <c r="AD444" i="1009" s="1"/>
  <c r="AD443" i="1009" s="1"/>
  <c r="AD442" i="1009" s="1"/>
  <c r="R447" i="1009"/>
  <c r="S445" i="1009"/>
  <c r="AA447" i="1009"/>
  <c r="G225" i="1009"/>
  <c r="G411" i="1009"/>
  <c r="H411" i="1009"/>
  <c r="G194" i="1009"/>
  <c r="G178" i="1009"/>
  <c r="W179" i="1009"/>
  <c r="U389" i="1009"/>
  <c r="H392" i="1009"/>
  <c r="AA396" i="1009"/>
  <c r="G175" i="1009"/>
  <c r="G181" i="1009"/>
  <c r="S389" i="1009"/>
  <c r="W389" i="1009"/>
  <c r="AC389" i="1009"/>
  <c r="G394" i="1009"/>
  <c r="R396" i="1009"/>
  <c r="F396" i="1009" s="1"/>
  <c r="G389" i="1009"/>
  <c r="F387" i="1009"/>
  <c r="G387" i="1009"/>
  <c r="F386" i="1009"/>
  <c r="H387" i="1009"/>
  <c r="AB373" i="1009"/>
  <c r="W151" i="1009"/>
  <c r="W148" i="1009"/>
  <c r="G151" i="1009"/>
  <c r="F369" i="1009"/>
  <c r="G369" i="1009"/>
  <c r="G142" i="1009"/>
  <c r="AA358" i="1009"/>
  <c r="G359" i="1009"/>
  <c r="H359" i="1009"/>
  <c r="F361" i="1009"/>
  <c r="G361" i="1009"/>
  <c r="H361" i="1009"/>
  <c r="Q358" i="1009"/>
  <c r="W358" i="1009"/>
  <c r="AC358" i="1009"/>
  <c r="H358" i="1009" s="1"/>
  <c r="S338" i="1009"/>
  <c r="F348" i="1009"/>
  <c r="F353" i="1009"/>
  <c r="F354" i="1009"/>
  <c r="W130" i="1009"/>
  <c r="G133" i="1009"/>
  <c r="G125" i="1009"/>
  <c r="G126" i="1009"/>
  <c r="F342" i="1009"/>
  <c r="G342" i="1009"/>
  <c r="H342" i="1009"/>
  <c r="R339" i="1009"/>
  <c r="V339" i="1009"/>
  <c r="V338" i="1009" s="1"/>
  <c r="G331" i="1009"/>
  <c r="G112" i="1009"/>
  <c r="U319" i="1009"/>
  <c r="F324" i="1009"/>
  <c r="G325" i="1009"/>
  <c r="S319" i="1009"/>
  <c r="G323" i="1009"/>
  <c r="R320" i="1009"/>
  <c r="F325" i="1009"/>
  <c r="G99" i="1009"/>
  <c r="Z301" i="1009"/>
  <c r="W96" i="1009"/>
  <c r="W95" i="1009" s="1"/>
  <c r="F316" i="1009"/>
  <c r="G291" i="1009"/>
  <c r="W72" i="1009"/>
  <c r="F293" i="1009"/>
  <c r="G293" i="1009"/>
  <c r="H293" i="1009"/>
  <c r="AC280" i="1009"/>
  <c r="W53" i="1009"/>
  <c r="G53" i="1009" s="1"/>
  <c r="G49" i="1009"/>
  <c r="AB257" i="1009"/>
  <c r="AB256" i="1009" s="1"/>
  <c r="H262" i="1009"/>
  <c r="G258" i="1009"/>
  <c r="H260" i="1009"/>
  <c r="G262" i="1009"/>
  <c r="H266" i="1009"/>
  <c r="F267" i="1009"/>
  <c r="G50" i="1009"/>
  <c r="U257" i="1009"/>
  <c r="H268" i="1009"/>
  <c r="G254" i="1009"/>
  <c r="AA254" i="1009"/>
  <c r="AA253" i="1009" s="1"/>
  <c r="H253" i="1009"/>
  <c r="V244" i="1009"/>
  <c r="G25" i="1009"/>
  <c r="W24" i="1009"/>
  <c r="W23" i="1009" s="1"/>
  <c r="H248" i="1009"/>
  <c r="G246" i="1009"/>
  <c r="H247" i="1009"/>
  <c r="H228" i="1009"/>
  <c r="S223" i="1009"/>
  <c r="S222" i="1009" s="1"/>
  <c r="S221" i="1009" s="1"/>
  <c r="G219" i="1009"/>
  <c r="F214" i="1009"/>
  <c r="H215" i="1009"/>
  <c r="Q214" i="1009"/>
  <c r="G215" i="1009"/>
  <c r="Z206" i="1009"/>
  <c r="F207" i="1009"/>
  <c r="AB206" i="1009"/>
  <c r="W206" i="1009"/>
  <c r="S206" i="1009"/>
  <c r="G207" i="1009"/>
  <c r="V206" i="1009"/>
  <c r="AD206" i="1009"/>
  <c r="G203" i="1009"/>
  <c r="G201" i="1009"/>
  <c r="G200" i="1009"/>
  <c r="AD189" i="1009"/>
  <c r="R201" i="1009"/>
  <c r="R200" i="1009" s="1"/>
  <c r="F200" i="1009" s="1"/>
  <c r="W193" i="1009"/>
  <c r="H198" i="1009"/>
  <c r="G196" i="1009"/>
  <c r="H196" i="1009"/>
  <c r="G191" i="1009"/>
  <c r="F191" i="1009"/>
  <c r="H191" i="1009"/>
  <c r="Q190" i="1009"/>
  <c r="AB171" i="1009"/>
  <c r="V171" i="1009"/>
  <c r="R179" i="1009"/>
  <c r="G169" i="1009"/>
  <c r="G168" i="1009"/>
  <c r="Q160" i="1009"/>
  <c r="H163" i="1009"/>
  <c r="AD160" i="1009"/>
  <c r="AD119" i="1009" s="1"/>
  <c r="H165" i="1009"/>
  <c r="Z160" i="1009"/>
  <c r="H160" i="1009" s="1"/>
  <c r="G165" i="1009"/>
  <c r="F165" i="1009"/>
  <c r="R155" i="1009"/>
  <c r="F155" i="1009" s="1"/>
  <c r="H156" i="1009"/>
  <c r="F149" i="1009"/>
  <c r="H149" i="1009"/>
  <c r="G149" i="1009"/>
  <c r="R151" i="1009"/>
  <c r="G141" i="1009"/>
  <c r="Z140" i="1009"/>
  <c r="S140" i="1009"/>
  <c r="H145" i="1009"/>
  <c r="R141" i="1009"/>
  <c r="F141" i="1009" s="1"/>
  <c r="G145" i="1009"/>
  <c r="W140" i="1009"/>
  <c r="G140" i="1009" s="1"/>
  <c r="F145" i="1009"/>
  <c r="H137" i="1009"/>
  <c r="F131" i="1009"/>
  <c r="G131" i="1009"/>
  <c r="AA131" i="1009"/>
  <c r="H131" i="1009" s="1"/>
  <c r="Q130" i="1009"/>
  <c r="H130" i="1009"/>
  <c r="R130" i="1009"/>
  <c r="H135" i="1009"/>
  <c r="AC120" i="1009"/>
  <c r="AC119" i="1009" s="1"/>
  <c r="AC60" i="1009" s="1"/>
  <c r="S120" i="1009"/>
  <c r="AA123" i="1009"/>
  <c r="V120" i="1009"/>
  <c r="H123" i="1009"/>
  <c r="H127" i="1009"/>
  <c r="S111" i="1009"/>
  <c r="G101" i="1009"/>
  <c r="F104" i="1009"/>
  <c r="W100" i="1009"/>
  <c r="H104" i="1009"/>
  <c r="AB95" i="1009"/>
  <c r="V95" i="1009"/>
  <c r="V82" i="1009" s="1"/>
  <c r="G96" i="1009"/>
  <c r="G87" i="1009"/>
  <c r="Z83" i="1009"/>
  <c r="H93" i="1009"/>
  <c r="G89" i="1009"/>
  <c r="G84" i="1009"/>
  <c r="AD83" i="1009"/>
  <c r="AD82" i="1009" s="1"/>
  <c r="H87" i="1009"/>
  <c r="F80" i="1009"/>
  <c r="F76" i="1009"/>
  <c r="G80" i="1009"/>
  <c r="Z71" i="1009"/>
  <c r="AD71" i="1009"/>
  <c r="AD61" i="1009"/>
  <c r="F74" i="1009"/>
  <c r="G63" i="1009"/>
  <c r="R65" i="1009"/>
  <c r="H63" i="1009"/>
  <c r="F67" i="1009"/>
  <c r="G67" i="1009"/>
  <c r="H67" i="1009"/>
  <c r="F69" i="1009"/>
  <c r="G69" i="1009"/>
  <c r="H69" i="1009"/>
  <c r="AC52" i="1009"/>
  <c r="AC51" i="1009" s="1"/>
  <c r="W52" i="1009"/>
  <c r="W51" i="1009" s="1"/>
  <c r="G51" i="1009" s="1"/>
  <c r="AB21" i="1009"/>
  <c r="S38" i="1009"/>
  <c r="S37" i="1009" s="1"/>
  <c r="W38" i="1009"/>
  <c r="W37" i="1009" s="1"/>
  <c r="AC38" i="1009"/>
  <c r="AC37" i="1009" s="1"/>
  <c r="R41" i="1009"/>
  <c r="F41" i="1009" s="1"/>
  <c r="H41" i="1009"/>
  <c r="R43" i="1009"/>
  <c r="F43" i="1009" s="1"/>
  <c r="H43" i="1009"/>
  <c r="R45" i="1009"/>
  <c r="F45" i="1009" s="1"/>
  <c r="H45" i="1009"/>
  <c r="H47" i="1009"/>
  <c r="AD38" i="1009"/>
  <c r="AD37" i="1009" s="1"/>
  <c r="H49" i="1009"/>
  <c r="Z38" i="1009"/>
  <c r="H39" i="1009"/>
  <c r="F40" i="1009"/>
  <c r="G41" i="1009"/>
  <c r="G43" i="1009"/>
  <c r="G45" i="1009"/>
  <c r="F49" i="1009"/>
  <c r="U22" i="1009"/>
  <c r="H30" i="1009"/>
  <c r="G24" i="1009"/>
  <c r="U37" i="1009"/>
  <c r="G104" i="1009"/>
  <c r="F115" i="1009"/>
  <c r="R114" i="1009"/>
  <c r="F114" i="1009" s="1"/>
  <c r="G116" i="1009"/>
  <c r="F117" i="1009"/>
  <c r="R116" i="1009"/>
  <c r="F116" i="1009" s="1"/>
  <c r="W22" i="1009"/>
  <c r="G29" i="1009"/>
  <c r="AA32" i="1009"/>
  <c r="H33" i="1009"/>
  <c r="F39" i="1009"/>
  <c r="G47" i="1009"/>
  <c r="Z51" i="1009"/>
  <c r="H59" i="1009"/>
  <c r="AA58" i="1009"/>
  <c r="V61" i="1009"/>
  <c r="Z82" i="1009"/>
  <c r="F89" i="1009"/>
  <c r="H92" i="1009"/>
  <c r="AA91" i="1009"/>
  <c r="H91" i="1009" s="1"/>
  <c r="G98" i="1009"/>
  <c r="H99" i="1009"/>
  <c r="AA98" i="1009"/>
  <c r="H98" i="1009" s="1"/>
  <c r="F107" i="1009"/>
  <c r="G108" i="1009"/>
  <c r="G111" i="1009"/>
  <c r="AA111" i="1009"/>
  <c r="H111" i="1009" s="1"/>
  <c r="H112" i="1009"/>
  <c r="F130" i="1009"/>
  <c r="F138" i="1009"/>
  <c r="R137" i="1009"/>
  <c r="F137" i="1009" s="1"/>
  <c r="F143" i="1009"/>
  <c r="H144" i="1009"/>
  <c r="AA143" i="1009"/>
  <c r="H143" i="1009" s="1"/>
  <c r="G148" i="1009"/>
  <c r="F161" i="1009"/>
  <c r="H161" i="1009"/>
  <c r="AA160" i="1009"/>
  <c r="G172" i="1009"/>
  <c r="G177" i="1009"/>
  <c r="H178" i="1009"/>
  <c r="AA177" i="1009"/>
  <c r="H177" i="1009" s="1"/>
  <c r="T185" i="1009"/>
  <c r="G185" i="1009" s="1"/>
  <c r="G186" i="1009"/>
  <c r="Z185" i="1009"/>
  <c r="H185" i="1009" s="1"/>
  <c r="H186" i="1009"/>
  <c r="V189" i="1009"/>
  <c r="F195" i="1009"/>
  <c r="F203" i="1009"/>
  <c r="H206" i="1009"/>
  <c r="H217" i="1009"/>
  <c r="G223" i="1009"/>
  <c r="G224" i="1009"/>
  <c r="F224" i="1009"/>
  <c r="R223" i="1009"/>
  <c r="R222" i="1009" s="1"/>
  <c r="R221" i="1009" s="1"/>
  <c r="G245" i="1009"/>
  <c r="AB243" i="1009"/>
  <c r="F247" i="1009"/>
  <c r="R246" i="1009"/>
  <c r="AA245" i="1009"/>
  <c r="H246" i="1009"/>
  <c r="F253" i="1009"/>
  <c r="F268" i="1009"/>
  <c r="G276" i="1009"/>
  <c r="S280" i="1009"/>
  <c r="F87" i="1009"/>
  <c r="R83" i="1009"/>
  <c r="H102" i="1009"/>
  <c r="AA101" i="1009"/>
  <c r="AA116" i="1009"/>
  <c r="H117" i="1009"/>
  <c r="G190" i="1009"/>
  <c r="F209" i="1009"/>
  <c r="R206" i="1009"/>
  <c r="R189" i="1009" s="1"/>
  <c r="W222" i="1009"/>
  <c r="W221" i="1009" s="1"/>
  <c r="Z236" i="1009"/>
  <c r="X243" i="1009"/>
  <c r="F273" i="1009"/>
  <c r="R272" i="1009"/>
  <c r="R271" i="1009" s="1"/>
  <c r="R270" i="1009" s="1"/>
  <c r="H32" i="1009"/>
  <c r="H54" i="1009"/>
  <c r="AA53" i="1009"/>
  <c r="U61" i="1009"/>
  <c r="AA72" i="1009"/>
  <c r="H73" i="1009"/>
  <c r="Z22" i="1009"/>
  <c r="H25" i="1009"/>
  <c r="AA24" i="1009"/>
  <c r="AD21" i="1009"/>
  <c r="G32" i="1009"/>
  <c r="G33" i="1009"/>
  <c r="Z37" i="1009"/>
  <c r="V51" i="1009"/>
  <c r="V21" i="1009" s="1"/>
  <c r="S51" i="1009"/>
  <c r="AB61" i="1009"/>
  <c r="F71" i="1009"/>
  <c r="R71" i="1009"/>
  <c r="AB82" i="1009"/>
  <c r="W83" i="1009"/>
  <c r="W82" i="1009" s="1"/>
  <c r="AA89" i="1009"/>
  <c r="H89" i="1009" s="1"/>
  <c r="H90" i="1009"/>
  <c r="G100" i="1009"/>
  <c r="F110" i="1009"/>
  <c r="R109" i="1009"/>
  <c r="R108" i="1009" s="1"/>
  <c r="F108" i="1009" s="1"/>
  <c r="F112" i="1009"/>
  <c r="R111" i="1009"/>
  <c r="H116" i="1009"/>
  <c r="G121" i="1009"/>
  <c r="V119" i="1009"/>
  <c r="G137" i="1009"/>
  <c r="R140" i="1009"/>
  <c r="R160" i="1009"/>
  <c r="F160" i="1009" s="1"/>
  <c r="W171" i="1009"/>
  <c r="G179" i="1009"/>
  <c r="F180" i="1009"/>
  <c r="F190" i="1009"/>
  <c r="F204" i="1009"/>
  <c r="G206" i="1009"/>
  <c r="F223" i="1009"/>
  <c r="AA223" i="1009"/>
  <c r="AA222" i="1009" s="1"/>
  <c r="AA221" i="1009" s="1"/>
  <c r="H224" i="1009"/>
  <c r="T232" i="1009"/>
  <c r="G233" i="1009"/>
  <c r="Z232" i="1009"/>
  <c r="H233" i="1009"/>
  <c r="Q244" i="1009"/>
  <c r="AC243" i="1009"/>
  <c r="H97" i="1009"/>
  <c r="AA96" i="1009"/>
  <c r="W120" i="1009"/>
  <c r="G155" i="1009"/>
  <c r="H170" i="1009"/>
  <c r="AA169" i="1009"/>
  <c r="F186" i="1009"/>
  <c r="F187" i="1009"/>
  <c r="R186" i="1009"/>
  <c r="R185" i="1009" s="1"/>
  <c r="W189" i="1009"/>
  <c r="G198" i="1009"/>
  <c r="AA206" i="1009"/>
  <c r="H209" i="1009"/>
  <c r="G214" i="1009"/>
  <c r="H223" i="1009"/>
  <c r="Z222" i="1009"/>
  <c r="G238" i="1009"/>
  <c r="H245" i="1009"/>
  <c r="Z244" i="1009"/>
  <c r="F251" i="1009"/>
  <c r="F266" i="1009"/>
  <c r="U256" i="1009"/>
  <c r="G271" i="1009"/>
  <c r="U270" i="1009"/>
  <c r="G270" i="1009" s="1"/>
  <c r="G48" i="1009"/>
  <c r="R33" i="1009"/>
  <c r="AA55" i="1009"/>
  <c r="H55" i="1009" s="1"/>
  <c r="F56" i="1009"/>
  <c r="G23" i="1009"/>
  <c r="Q24" i="1009"/>
  <c r="R25" i="1009"/>
  <c r="R24" i="1009" s="1"/>
  <c r="R23" i="1009" s="1"/>
  <c r="AA29" i="1009"/>
  <c r="H29" i="1009" s="1"/>
  <c r="G31" i="1009"/>
  <c r="H34" i="1009"/>
  <c r="AA38" i="1009"/>
  <c r="AA37" i="1009" s="1"/>
  <c r="H50" i="1009"/>
  <c r="Q53" i="1009"/>
  <c r="R54" i="1009"/>
  <c r="R53" i="1009" s="1"/>
  <c r="R52" i="1009" s="1"/>
  <c r="T57" i="1009"/>
  <c r="G57" i="1009" s="1"/>
  <c r="Q58" i="1009"/>
  <c r="F59" i="1009"/>
  <c r="R59" i="1009"/>
  <c r="R58" i="1009" s="1"/>
  <c r="R57" i="1009" s="1"/>
  <c r="Z61" i="1009"/>
  <c r="AA65" i="1009"/>
  <c r="H65" i="1009" s="1"/>
  <c r="AA77" i="1009"/>
  <c r="AA83" i="1009"/>
  <c r="H88" i="1009"/>
  <c r="G90" i="1009"/>
  <c r="S91" i="1009"/>
  <c r="S83" i="1009" s="1"/>
  <c r="F92" i="1009"/>
  <c r="Q98" i="1009"/>
  <c r="F99" i="1009"/>
  <c r="R99" i="1009"/>
  <c r="R98" i="1009" s="1"/>
  <c r="R95" i="1009" s="1"/>
  <c r="Q101" i="1009"/>
  <c r="R102" i="1009"/>
  <c r="R101" i="1009" s="1"/>
  <c r="R100" i="1009" s="1"/>
  <c r="S106" i="1009"/>
  <c r="S100" i="1009" s="1"/>
  <c r="AA108" i="1009"/>
  <c r="H108" i="1009" s="1"/>
  <c r="Q111" i="1009"/>
  <c r="F111" i="1009" s="1"/>
  <c r="H113" i="1009"/>
  <c r="H118" i="1009"/>
  <c r="AA122" i="1009"/>
  <c r="AA125" i="1009"/>
  <c r="H125" i="1009" s="1"/>
  <c r="R128" i="1009"/>
  <c r="H133" i="1009"/>
  <c r="AA141" i="1009"/>
  <c r="G144" i="1009"/>
  <c r="H146" i="1009"/>
  <c r="AA151" i="1009"/>
  <c r="H151" i="1009" s="1"/>
  <c r="AA158" i="1009"/>
  <c r="H158" i="1009" s="1"/>
  <c r="H166" i="1009"/>
  <c r="Q169" i="1009"/>
  <c r="R170" i="1009"/>
  <c r="R169" i="1009" s="1"/>
  <c r="R168" i="1009" s="1"/>
  <c r="H172" i="1009"/>
  <c r="Q177" i="1009"/>
  <c r="R178" i="1009"/>
  <c r="R177" i="1009" s="1"/>
  <c r="R171" i="1009" s="1"/>
  <c r="S179" i="1009"/>
  <c r="S171" i="1009" s="1"/>
  <c r="S119" i="1009" s="1"/>
  <c r="AA181" i="1009"/>
  <c r="H181" i="1009" s="1"/>
  <c r="Q185" i="1009"/>
  <c r="G187" i="1009"/>
  <c r="Z189" i="1009"/>
  <c r="AA190" i="1009"/>
  <c r="H190" i="1009" s="1"/>
  <c r="S194" i="1009"/>
  <c r="S193" i="1009" s="1"/>
  <c r="S189" i="1009" s="1"/>
  <c r="AA201" i="1009"/>
  <c r="AA203" i="1009"/>
  <c r="H203" i="1009" s="1"/>
  <c r="Q206" i="1009"/>
  <c r="F206" i="1009" s="1"/>
  <c r="H210" i="1009"/>
  <c r="Q217" i="1009"/>
  <c r="F217" i="1009" s="1"/>
  <c r="H219" i="1009"/>
  <c r="H225" i="1009"/>
  <c r="H229" i="1009"/>
  <c r="Q232" i="1009"/>
  <c r="G234" i="1009"/>
  <c r="S234" i="1009"/>
  <c r="T237" i="1009"/>
  <c r="Q238" i="1009"/>
  <c r="AA238" i="1009"/>
  <c r="S246" i="1009"/>
  <c r="S245" i="1009" s="1"/>
  <c r="S244" i="1009" s="1"/>
  <c r="S243" i="1009" s="1"/>
  <c r="AA250" i="1009"/>
  <c r="H250" i="1009" s="1"/>
  <c r="H254" i="1009"/>
  <c r="R257" i="1009"/>
  <c r="R256" i="1009" s="1"/>
  <c r="F256" i="1009" s="1"/>
  <c r="AA258" i="1009"/>
  <c r="AA264" i="1009"/>
  <c r="H264" i="1009" s="1"/>
  <c r="AA271" i="1009"/>
  <c r="AA270" i="1009" s="1"/>
  <c r="H270" i="1009" s="1"/>
  <c r="Q276" i="1009"/>
  <c r="F276" i="1009" s="1"/>
  <c r="AA276" i="1009"/>
  <c r="H276" i="1009" s="1"/>
  <c r="AB280" i="1009"/>
  <c r="R296" i="1009"/>
  <c r="R303" i="1009"/>
  <c r="AD302" i="1009"/>
  <c r="H304" i="1009"/>
  <c r="AA303" i="1009"/>
  <c r="H303" i="1009" s="1"/>
  <c r="R314" i="1009"/>
  <c r="AB319" i="1009"/>
  <c r="F323" i="1009"/>
  <c r="Q319" i="1009"/>
  <c r="F331" i="1009"/>
  <c r="H331" i="1009"/>
  <c r="Q339" i="1009"/>
  <c r="F340" i="1009"/>
  <c r="G340" i="1009"/>
  <c r="U339" i="1009"/>
  <c r="AA340" i="1009"/>
  <c r="F344" i="1009"/>
  <c r="G344" i="1009"/>
  <c r="H396" i="1009"/>
  <c r="AA389" i="1009"/>
  <c r="G410" i="1009"/>
  <c r="AD406" i="1009"/>
  <c r="S406" i="1009"/>
  <c r="W406" i="1009"/>
  <c r="AC406" i="1009"/>
  <c r="AA415" i="1009"/>
  <c r="H415" i="1009" s="1"/>
  <c r="H416" i="1009"/>
  <c r="V433" i="1009"/>
  <c r="V432" i="1009" s="1"/>
  <c r="AC444" i="1009"/>
  <c r="AC443" i="1009" s="1"/>
  <c r="AC442" i="1009" s="1"/>
  <c r="AB445" i="1009"/>
  <c r="AB444" i="1009" s="1"/>
  <c r="F447" i="1009"/>
  <c r="R446" i="1009"/>
  <c r="F446" i="1009" s="1"/>
  <c r="S444" i="1009"/>
  <c r="S443" i="1009" s="1"/>
  <c r="S442" i="1009" s="1"/>
  <c r="T443" i="1009"/>
  <c r="G455" i="1009"/>
  <c r="U454" i="1009"/>
  <c r="Q481" i="1009"/>
  <c r="F482" i="1009"/>
  <c r="F489" i="1009"/>
  <c r="AC492" i="1009"/>
  <c r="AC481" i="1009" s="1"/>
  <c r="AC480" i="1009" s="1"/>
  <c r="AC474" i="1009" s="1"/>
  <c r="AA107" i="1009"/>
  <c r="AA180" i="1009"/>
  <c r="AA195" i="1009"/>
  <c r="AD280" i="1009"/>
  <c r="AA312" i="1009"/>
  <c r="H312" i="1009" s="1"/>
  <c r="H313" i="1009"/>
  <c r="H315" i="1009"/>
  <c r="AA314" i="1009"/>
  <c r="F336" i="1009"/>
  <c r="Q335" i="1009"/>
  <c r="F335" i="1009" s="1"/>
  <c r="G336" i="1009"/>
  <c r="U335" i="1009"/>
  <c r="G335" i="1009" s="1"/>
  <c r="AA335" i="1009"/>
  <c r="H335" i="1009" s="1"/>
  <c r="H336" i="1009"/>
  <c r="G386" i="1009"/>
  <c r="F394" i="1009"/>
  <c r="R393" i="1009"/>
  <c r="Y432" i="1009"/>
  <c r="F435" i="1009"/>
  <c r="R434" i="1009"/>
  <c r="R433" i="1009" s="1"/>
  <c r="R432" i="1009" s="1"/>
  <c r="AA434" i="1009"/>
  <c r="H434" i="1009" s="1"/>
  <c r="H437" i="1009"/>
  <c r="Q445" i="1009"/>
  <c r="G450" i="1009"/>
  <c r="U445" i="1009"/>
  <c r="F456" i="1009"/>
  <c r="F460" i="1009"/>
  <c r="Q459" i="1009"/>
  <c r="F469" i="1009"/>
  <c r="R465" i="1009"/>
  <c r="F465" i="1009" s="1"/>
  <c r="Q476" i="1009"/>
  <c r="F477" i="1009"/>
  <c r="F50" i="1009"/>
  <c r="Q61" i="1009"/>
  <c r="F75" i="1009"/>
  <c r="F81" i="1009"/>
  <c r="F88" i="1009"/>
  <c r="Q91" i="1009"/>
  <c r="U95" i="1009"/>
  <c r="G95" i="1009" s="1"/>
  <c r="F96" i="1009"/>
  <c r="G105" i="1009"/>
  <c r="Q106" i="1009"/>
  <c r="F113" i="1009"/>
  <c r="F118" i="1009"/>
  <c r="Z119" i="1009"/>
  <c r="U120" i="1009"/>
  <c r="Q121" i="1009"/>
  <c r="F122" i="1009"/>
  <c r="U130" i="1009"/>
  <c r="F133" i="1009"/>
  <c r="F139" i="1009"/>
  <c r="Q140" i="1009"/>
  <c r="F140" i="1009" s="1"/>
  <c r="F146" i="1009"/>
  <c r="G164" i="1009"/>
  <c r="F166" i="1009"/>
  <c r="U171" i="1009"/>
  <c r="G171" i="1009" s="1"/>
  <c r="F172" i="1009"/>
  <c r="G173" i="1009"/>
  <c r="Q179" i="1009"/>
  <c r="F179" i="1009" s="1"/>
  <c r="F181" i="1009"/>
  <c r="F188" i="1009"/>
  <c r="Q194" i="1009"/>
  <c r="G199" i="1009"/>
  <c r="F208" i="1009"/>
  <c r="F210" i="1009"/>
  <c r="AB214" i="1009"/>
  <c r="H214" i="1009" s="1"/>
  <c r="F225" i="1009"/>
  <c r="Q228" i="1009"/>
  <c r="F228" i="1009" s="1"/>
  <c r="U228" i="1009"/>
  <c r="U222" i="1009" s="1"/>
  <c r="U253" i="1009"/>
  <c r="F254" i="1009"/>
  <c r="F271" i="1009"/>
  <c r="V280" i="1009"/>
  <c r="H296" i="1009"/>
  <c r="G296" i="1009"/>
  <c r="T295" i="1009"/>
  <c r="G295" i="1009" s="1"/>
  <c r="H295" i="1009"/>
  <c r="U301" i="1009"/>
  <c r="AB302" i="1009"/>
  <c r="H314" i="1009"/>
  <c r="F315" i="1009"/>
  <c r="AD319" i="1009"/>
  <c r="AA320" i="1009"/>
  <c r="H321" i="1009"/>
  <c r="G328" i="1009"/>
  <c r="G330" i="1009"/>
  <c r="Z338" i="1009"/>
  <c r="W338" i="1009"/>
  <c r="AC338" i="1009"/>
  <c r="AC279" i="1009" s="1"/>
  <c r="H344" i="1009"/>
  <c r="AB339" i="1009"/>
  <c r="H348" i="1009"/>
  <c r="H373" i="1009"/>
  <c r="Z402" i="1009"/>
  <c r="AA421" i="1009"/>
  <c r="H421" i="1009" s="1"/>
  <c r="H422" i="1009"/>
  <c r="T433" i="1009"/>
  <c r="G434" i="1009"/>
  <c r="Z433" i="1009"/>
  <c r="F439" i="1009"/>
  <c r="G446" i="1009"/>
  <c r="AA446" i="1009"/>
  <c r="H447" i="1009"/>
  <c r="F451" i="1009"/>
  <c r="R450" i="1009"/>
  <c r="F450" i="1009" s="1"/>
  <c r="Y458" i="1009"/>
  <c r="Z475" i="1009"/>
  <c r="H476" i="1009"/>
  <c r="AB480" i="1009"/>
  <c r="AB474" i="1009" s="1"/>
  <c r="W481" i="1009"/>
  <c r="W480" i="1009" s="1"/>
  <c r="F492" i="1009"/>
  <c r="AA492" i="1009"/>
  <c r="H508" i="1009"/>
  <c r="AA507" i="1009"/>
  <c r="AA506" i="1009" s="1"/>
  <c r="AA505" i="1009" s="1"/>
  <c r="AB120" i="1009"/>
  <c r="AB119" i="1009" s="1"/>
  <c r="U193" i="1009"/>
  <c r="U217" i="1009"/>
  <c r="G217" i="1009" s="1"/>
  <c r="V257" i="1009"/>
  <c r="V256" i="1009" s="1"/>
  <c r="V243" i="1009" s="1"/>
  <c r="F282" i="1009"/>
  <c r="Q281" i="1009"/>
  <c r="F281" i="1009" s="1"/>
  <c r="U281" i="1009"/>
  <c r="G281" i="1009" s="1"/>
  <c r="H282" i="1009"/>
  <c r="AA281" i="1009"/>
  <c r="H281" i="1009" s="1"/>
  <c r="F286" i="1009"/>
  <c r="H286" i="1009"/>
  <c r="Q290" i="1009"/>
  <c r="H290" i="1009"/>
  <c r="F291" i="1009"/>
  <c r="U290" i="1009"/>
  <c r="AA290" i="1009"/>
  <c r="H291" i="1009"/>
  <c r="H298" i="1009"/>
  <c r="F299" i="1009"/>
  <c r="H299" i="1009"/>
  <c r="V302" i="1009"/>
  <c r="V301" i="1009" s="1"/>
  <c r="S301" i="1009"/>
  <c r="G308" i="1009"/>
  <c r="G312" i="1009"/>
  <c r="F314" i="1009"/>
  <c r="W314" i="1009"/>
  <c r="W301" i="1009" s="1"/>
  <c r="W279" i="1009" s="1"/>
  <c r="W319" i="1009"/>
  <c r="G319" i="1009" s="1"/>
  <c r="G320" i="1009"/>
  <c r="H323" i="1009"/>
  <c r="F328" i="1009"/>
  <c r="Q327" i="1009"/>
  <c r="F327" i="1009" s="1"/>
  <c r="AA327" i="1009"/>
  <c r="H327" i="1009" s="1"/>
  <c r="H328" i="1009"/>
  <c r="H389" i="1009"/>
  <c r="X444" i="1009"/>
  <c r="W443" i="1009"/>
  <c r="W442" i="1009" s="1"/>
  <c r="Y444" i="1009"/>
  <c r="H446" i="1009"/>
  <c r="Z445" i="1009"/>
  <c r="U458" i="1009"/>
  <c r="G458" i="1009" s="1"/>
  <c r="G459" i="1009"/>
  <c r="Z459" i="1009"/>
  <c r="H496" i="1009"/>
  <c r="AA495" i="1009"/>
  <c r="H495" i="1009" s="1"/>
  <c r="Y512" i="1009"/>
  <c r="Q330" i="1009"/>
  <c r="F330" i="1009" s="1"/>
  <c r="AA330" i="1009"/>
  <c r="H330" i="1009" s="1"/>
  <c r="AA346" i="1009"/>
  <c r="H346" i="1009" s="1"/>
  <c r="H351" i="1009"/>
  <c r="T355" i="1009"/>
  <c r="G355" i="1009" s="1"/>
  <c r="AA356" i="1009"/>
  <c r="H363" i="1009"/>
  <c r="H367" i="1009"/>
  <c r="AA371" i="1009"/>
  <c r="H371" i="1009" s="1"/>
  <c r="G374" i="1009"/>
  <c r="H375" i="1009"/>
  <c r="H376" i="1009"/>
  <c r="T378" i="1009"/>
  <c r="G378" i="1009" s="1"/>
  <c r="AA381" i="1009"/>
  <c r="Q389" i="1009"/>
  <c r="G392" i="1009"/>
  <c r="T403" i="1009"/>
  <c r="AA404" i="1009"/>
  <c r="H408" i="1009"/>
  <c r="Q410" i="1009"/>
  <c r="AA410" i="1009"/>
  <c r="G416" i="1009"/>
  <c r="H417" i="1009"/>
  <c r="T418" i="1009"/>
  <c r="G418" i="1009" s="1"/>
  <c r="AA419" i="1009"/>
  <c r="G422" i="1009"/>
  <c r="H423" i="1009"/>
  <c r="H430" i="1009"/>
  <c r="Q433" i="1009"/>
  <c r="G435" i="1009"/>
  <c r="H438" i="1009"/>
  <c r="T439" i="1009"/>
  <c r="G439" i="1009" s="1"/>
  <c r="AA440" i="1009"/>
  <c r="G451" i="1009"/>
  <c r="G454" i="1009"/>
  <c r="AA455" i="1009"/>
  <c r="AA454" i="1009" s="1"/>
  <c r="H454" i="1009" s="1"/>
  <c r="G460" i="1009"/>
  <c r="H478" i="1009"/>
  <c r="AA489" i="1009"/>
  <c r="H489" i="1009" s="1"/>
  <c r="H493" i="1009"/>
  <c r="H498" i="1009"/>
  <c r="G499" i="1009"/>
  <c r="F503" i="1009"/>
  <c r="F509" i="1009"/>
  <c r="AD518" i="1009"/>
  <c r="AD517" i="1009" s="1"/>
  <c r="AD511" i="1009" s="1"/>
  <c r="AD510" i="1009" s="1"/>
  <c r="S518" i="1009"/>
  <c r="S517" i="1009" s="1"/>
  <c r="S511" i="1009" s="1"/>
  <c r="S510" i="1009" s="1"/>
  <c r="W518" i="1009"/>
  <c r="W517" i="1009" s="1"/>
  <c r="AC518" i="1009"/>
  <c r="AC517" i="1009" s="1"/>
  <c r="AC511" i="1009" s="1"/>
  <c r="AC510" i="1009" s="1"/>
  <c r="T536" i="1009"/>
  <c r="G537" i="1009"/>
  <c r="AB549" i="1009"/>
  <c r="AB548" i="1009" s="1"/>
  <c r="R557" i="1009"/>
  <c r="F558" i="1009"/>
  <c r="AD579" i="1009"/>
  <c r="H584" i="1009"/>
  <c r="AA580" i="1009"/>
  <c r="G599" i="1009"/>
  <c r="W607" i="1009"/>
  <c r="W579" i="1009" s="1"/>
  <c r="W566" i="1009" s="1"/>
  <c r="W565" i="1009" s="1"/>
  <c r="W564" i="1009" s="1"/>
  <c r="AC607" i="1009"/>
  <c r="G634" i="1009"/>
  <c r="H634" i="1009"/>
  <c r="AB639" i="1009"/>
  <c r="AB638" i="1009"/>
  <c r="G646" i="1009"/>
  <c r="H646" i="1009"/>
  <c r="R657" i="1009"/>
  <c r="V656" i="1009"/>
  <c r="V655" i="1009" s="1"/>
  <c r="V667" i="1009"/>
  <c r="T667" i="1009"/>
  <c r="G673" i="1009"/>
  <c r="G676" i="1009"/>
  <c r="Z677" i="1009"/>
  <c r="AC686" i="1009"/>
  <c r="AC685" i="1009" s="1"/>
  <c r="V686" i="1009"/>
  <c r="G503" i="1009"/>
  <c r="T502" i="1009"/>
  <c r="G514" i="1009"/>
  <c r="T513" i="1009"/>
  <c r="AA537" i="1009"/>
  <c r="AA536" i="1009" s="1"/>
  <c r="H538" i="1009"/>
  <c r="Y543" i="1009"/>
  <c r="W542" i="1009"/>
  <c r="W541" i="1009" s="1"/>
  <c r="R545" i="1009"/>
  <c r="R544" i="1009" s="1"/>
  <c r="R543" i="1009" s="1"/>
  <c r="R542" i="1009" s="1"/>
  <c r="R541" i="1009" s="1"/>
  <c r="F546" i="1009"/>
  <c r="T550" i="1009"/>
  <c r="G551" i="1009"/>
  <c r="Z556" i="1009"/>
  <c r="H557" i="1009"/>
  <c r="AA561" i="1009"/>
  <c r="AA560" i="1009" s="1"/>
  <c r="AA555" i="1009" s="1"/>
  <c r="H562" i="1009"/>
  <c r="AC565" i="1009"/>
  <c r="AC564" i="1009"/>
  <c r="AB565" i="1009"/>
  <c r="AB564" i="1009"/>
  <c r="H593" i="1009"/>
  <c r="AB592" i="1009"/>
  <c r="AB579" i="1009" s="1"/>
  <c r="G611" i="1009"/>
  <c r="V607" i="1009"/>
  <c r="V579" i="1009" s="1"/>
  <c r="AD639" i="1009"/>
  <c r="AD638" i="1009"/>
  <c r="AC639" i="1009"/>
  <c r="AC638" i="1009"/>
  <c r="R668" i="1009"/>
  <c r="F669" i="1009"/>
  <c r="F688" i="1009"/>
  <c r="Q687" i="1009"/>
  <c r="T685" i="1009"/>
  <c r="U348" i="1009"/>
  <c r="G348" i="1009" s="1"/>
  <c r="F351" i="1009"/>
  <c r="U358" i="1009"/>
  <c r="G358" i="1009" s="1"/>
  <c r="F363" i="1009"/>
  <c r="R363" i="1009"/>
  <c r="R358" i="1009" s="1"/>
  <c r="Q366" i="1009"/>
  <c r="F366" i="1009" s="1"/>
  <c r="U366" i="1009"/>
  <c r="G366" i="1009" s="1"/>
  <c r="F376" i="1009"/>
  <c r="AB378" i="1009"/>
  <c r="AB386" i="1009"/>
  <c r="H386" i="1009" s="1"/>
  <c r="F395" i="1009"/>
  <c r="F397" i="1009"/>
  <c r="Q402" i="1009"/>
  <c r="F402" i="1009" s="1"/>
  <c r="T406" i="1009"/>
  <c r="Q407" i="1009"/>
  <c r="F407" i="1009" s="1"/>
  <c r="U407" i="1009"/>
  <c r="U406" i="1009" s="1"/>
  <c r="F424" i="1009"/>
  <c r="F430" i="1009"/>
  <c r="F436" i="1009"/>
  <c r="F448" i="1009"/>
  <c r="F453" i="1009"/>
  <c r="Q454" i="1009"/>
  <c r="F454" i="1009" s="1"/>
  <c r="AB460" i="1009"/>
  <c r="AB459" i="1009" s="1"/>
  <c r="AB458" i="1009" s="1"/>
  <c r="F467" i="1009"/>
  <c r="F470" i="1009"/>
  <c r="H477" i="1009"/>
  <c r="U477" i="1009"/>
  <c r="F478" i="1009"/>
  <c r="G479" i="1009"/>
  <c r="U482" i="1009"/>
  <c r="F483" i="1009"/>
  <c r="U492" i="1009"/>
  <c r="F493" i="1009"/>
  <c r="Q497" i="1009"/>
  <c r="U497" i="1009"/>
  <c r="G497" i="1009" s="1"/>
  <c r="R499" i="1009"/>
  <c r="Z501" i="1009"/>
  <c r="F502" i="1009"/>
  <c r="Q501" i="1009"/>
  <c r="F501" i="1009" s="1"/>
  <c r="Z506" i="1009"/>
  <c r="Q507" i="1009"/>
  <c r="W508" i="1009"/>
  <c r="G515" i="1009"/>
  <c r="Z518" i="1009"/>
  <c r="G525" i="1009"/>
  <c r="Z536" i="1009"/>
  <c r="H537" i="1009"/>
  <c r="G556" i="1009"/>
  <c r="G557" i="1009"/>
  <c r="F561" i="1009"/>
  <c r="AC579" i="1009"/>
  <c r="Z657" i="1009"/>
  <c r="AD655" i="1009"/>
  <c r="F665" i="1009"/>
  <c r="Z667" i="1009"/>
  <c r="G677" i="1009"/>
  <c r="V676" i="1009"/>
  <c r="U686" i="1009"/>
  <c r="G686" i="1009" s="1"/>
  <c r="AB366" i="1009"/>
  <c r="U373" i="1009"/>
  <c r="G373" i="1009" s="1"/>
  <c r="U421" i="1009"/>
  <c r="G421" i="1009" s="1"/>
  <c r="U428" i="1009"/>
  <c r="G428" i="1009" s="1"/>
  <c r="F515" i="1009"/>
  <c r="Q514" i="1009"/>
  <c r="H515" i="1009"/>
  <c r="AA514" i="1009"/>
  <c r="R519" i="1009"/>
  <c r="AB519" i="1009"/>
  <c r="AB518" i="1009" s="1"/>
  <c r="AB517" i="1009" s="1"/>
  <c r="AB511" i="1009" s="1"/>
  <c r="AB510" i="1009" s="1"/>
  <c r="G522" i="1009"/>
  <c r="F525" i="1009"/>
  <c r="H524" i="1009"/>
  <c r="R527" i="1009"/>
  <c r="F527" i="1009" s="1"/>
  <c r="F528" i="1009"/>
  <c r="Y536" i="1009"/>
  <c r="R539" i="1009"/>
  <c r="R538" i="1009" s="1"/>
  <c r="R537" i="1009" s="1"/>
  <c r="R536" i="1009" s="1"/>
  <c r="F540" i="1009"/>
  <c r="Z544" i="1009"/>
  <c r="H545" i="1009"/>
  <c r="Z550" i="1009"/>
  <c r="AA551" i="1009"/>
  <c r="AA550" i="1009" s="1"/>
  <c r="H552" i="1009"/>
  <c r="W555" i="1009"/>
  <c r="Y555" i="1009" s="1"/>
  <c r="V555" i="1009"/>
  <c r="V549" i="1009" s="1"/>
  <c r="V548" i="1009" s="1"/>
  <c r="V15" i="1009" s="1"/>
  <c r="T560" i="1009"/>
  <c r="G560" i="1009" s="1"/>
  <c r="G561" i="1009"/>
  <c r="Z560" i="1009"/>
  <c r="H560" i="1009" s="1"/>
  <c r="Z568" i="1009"/>
  <c r="H569" i="1009"/>
  <c r="AD565" i="1009"/>
  <c r="AD564" i="1009"/>
  <c r="F639" i="1009"/>
  <c r="R638" i="1009"/>
  <c r="F638" i="1009" s="1"/>
  <c r="Z639" i="1009"/>
  <c r="F658" i="1009"/>
  <c r="Q657" i="1009"/>
  <c r="G661" i="1009"/>
  <c r="S657" i="1009"/>
  <c r="S656" i="1009" s="1"/>
  <c r="S655" i="1009" s="1"/>
  <c r="W657" i="1009"/>
  <c r="W656" i="1009" s="1"/>
  <c r="W655" i="1009" s="1"/>
  <c r="AC657" i="1009"/>
  <c r="AC656" i="1009" s="1"/>
  <c r="AC655" i="1009" s="1"/>
  <c r="G519" i="1009"/>
  <c r="H520" i="1009"/>
  <c r="H525" i="1009"/>
  <c r="T527" i="1009"/>
  <c r="G527" i="1009" s="1"/>
  <c r="F529" i="1009"/>
  <c r="AA530" i="1009"/>
  <c r="F531" i="1009"/>
  <c r="T532" i="1009"/>
  <c r="G532" i="1009" s="1"/>
  <c r="Q533" i="1009"/>
  <c r="U533" i="1009"/>
  <c r="U532" i="1009" s="1"/>
  <c r="U517" i="1009" s="1"/>
  <c r="U511" i="1009" s="1"/>
  <c r="U510" i="1009" s="1"/>
  <c r="AA533" i="1009"/>
  <c r="G538" i="1009"/>
  <c r="H539" i="1009"/>
  <c r="T545" i="1009"/>
  <c r="F547" i="1009"/>
  <c r="G552" i="1009"/>
  <c r="H553" i="1009"/>
  <c r="U555" i="1009"/>
  <c r="G555" i="1009" s="1"/>
  <c r="F559" i="1009"/>
  <c r="Q560" i="1009"/>
  <c r="G562" i="1009"/>
  <c r="H563" i="1009"/>
  <c r="U575" i="1009"/>
  <c r="G575" i="1009" s="1"/>
  <c r="AA575" i="1009"/>
  <c r="H575" i="1009" s="1"/>
  <c r="AA607" i="1009"/>
  <c r="Z611" i="1009"/>
  <c r="H635" i="1009"/>
  <c r="U641" i="1009"/>
  <c r="AA641" i="1009"/>
  <c r="H647" i="1009"/>
  <c r="T657" i="1009"/>
  <c r="AB658" i="1009"/>
  <c r="AB657" i="1009" s="1"/>
  <c r="H662" i="1009"/>
  <c r="Q664" i="1009"/>
  <c r="F664" i="1009" s="1"/>
  <c r="U664" i="1009"/>
  <c r="G664" i="1009" s="1"/>
  <c r="AA664" i="1009"/>
  <c r="H664" i="1009" s="1"/>
  <c r="F670" i="1009"/>
  <c r="AA671" i="1009"/>
  <c r="AB673" i="1009"/>
  <c r="AB667" i="1009" s="1"/>
  <c r="G674" i="1009"/>
  <c r="G678" i="1009"/>
  <c r="AA679" i="1009"/>
  <c r="G687" i="1009"/>
  <c r="AA697" i="1009"/>
  <c r="AA696" i="1009" s="1"/>
  <c r="S697" i="1009"/>
  <c r="S696" i="1009" s="1"/>
  <c r="V697" i="1009"/>
  <c r="V696" i="1009" s="1"/>
  <c r="G696" i="1009" s="1"/>
  <c r="H706" i="1009"/>
  <c r="AB697" i="1009"/>
  <c r="AB696" i="1009" s="1"/>
  <c r="AB685" i="1009" s="1"/>
  <c r="Z708" i="1009"/>
  <c r="F720" i="1009"/>
  <c r="Q719" i="1009"/>
  <c r="F719" i="1009" s="1"/>
  <c r="G720" i="1009"/>
  <c r="U719" i="1009"/>
  <c r="U718" i="1009" s="1"/>
  <c r="H720" i="1009"/>
  <c r="F722" i="1009"/>
  <c r="G722" i="1009"/>
  <c r="F724" i="1009"/>
  <c r="R718" i="1009"/>
  <c r="S728" i="1009"/>
  <c r="S718" i="1009" s="1"/>
  <c r="S717" i="1009" s="1"/>
  <c r="F729" i="1009"/>
  <c r="Z739" i="1009"/>
  <c r="G755" i="1009"/>
  <c r="G767" i="1009"/>
  <c r="T763" i="1009"/>
  <c r="H775" i="1009"/>
  <c r="Z763" i="1009"/>
  <c r="AD763" i="1009"/>
  <c r="F783" i="1009"/>
  <c r="R778" i="1009"/>
  <c r="R791" i="1009"/>
  <c r="F792" i="1009"/>
  <c r="V799" i="1009"/>
  <c r="G801" i="1009"/>
  <c r="U800" i="1009"/>
  <c r="H802" i="1009"/>
  <c r="Z800" i="1009"/>
  <c r="H807" i="1009"/>
  <c r="V832" i="1009"/>
  <c r="F837" i="1009"/>
  <c r="R836" i="1009"/>
  <c r="AD851" i="1009"/>
  <c r="F858" i="1009"/>
  <c r="U657" i="1009"/>
  <c r="U656" i="1009" s="1"/>
  <c r="U655" i="1009" s="1"/>
  <c r="W685" i="1009"/>
  <c r="F693" i="1009"/>
  <c r="AA702" i="1009"/>
  <c r="H702" i="1009" s="1"/>
  <c r="H703" i="1009"/>
  <c r="G719" i="1009"/>
  <c r="Z718" i="1009"/>
  <c r="AD718" i="1009"/>
  <c r="H750" i="1009"/>
  <c r="F791" i="1009"/>
  <c r="G833" i="1009"/>
  <c r="U832" i="1009"/>
  <c r="Z851" i="1009"/>
  <c r="Q519" i="1009"/>
  <c r="Q524" i="1009"/>
  <c r="F524" i="1009" s="1"/>
  <c r="Q538" i="1009"/>
  <c r="Q544" i="1009"/>
  <c r="Q552" i="1009"/>
  <c r="V569" i="1009"/>
  <c r="U584" i="1009"/>
  <c r="U616" i="1009"/>
  <c r="G616" i="1009" s="1"/>
  <c r="U622" i="1009"/>
  <c r="G622" i="1009" s="1"/>
  <c r="Q661" i="1009"/>
  <c r="F661" i="1009" s="1"/>
  <c r="Q676" i="1009"/>
  <c r="R678" i="1009"/>
  <c r="H687" i="1009"/>
  <c r="G688" i="1009"/>
  <c r="G691" i="1009"/>
  <c r="H694" i="1009"/>
  <c r="AA693" i="1009"/>
  <c r="H693" i="1009" s="1"/>
  <c r="F704" i="1009"/>
  <c r="Q697" i="1009"/>
  <c r="Z697" i="1009"/>
  <c r="AD697" i="1009"/>
  <c r="AD696" i="1009" s="1"/>
  <c r="AD685" i="1009" s="1"/>
  <c r="S708" i="1009"/>
  <c r="S685" i="1009" s="1"/>
  <c r="G715" i="1009"/>
  <c r="AA733" i="1009"/>
  <c r="H733" i="1009" s="1"/>
  <c r="H734" i="1009"/>
  <c r="F733" i="1009"/>
  <c r="G750" i="1009"/>
  <c r="H764" i="1009"/>
  <c r="W763" i="1009"/>
  <c r="W717" i="1009" s="1"/>
  <c r="AC763" i="1009"/>
  <c r="AA770" i="1009"/>
  <c r="H770" i="1009" s="1"/>
  <c r="H771" i="1009"/>
  <c r="V763" i="1009"/>
  <c r="V717" i="1009" s="1"/>
  <c r="AB763" i="1009"/>
  <c r="F778" i="1009"/>
  <c r="Z791" i="1009"/>
  <c r="S800" i="1009"/>
  <c r="S799" i="1009" s="1"/>
  <c r="W799" i="1009"/>
  <c r="AC799" i="1009"/>
  <c r="U822" i="1009"/>
  <c r="Z822" i="1009"/>
  <c r="R833" i="1009"/>
  <c r="R832" i="1009" s="1"/>
  <c r="G851" i="1009"/>
  <c r="F852" i="1009"/>
  <c r="F862" i="1009"/>
  <c r="G862" i="1009"/>
  <c r="H690" i="1009"/>
  <c r="Q709" i="1009"/>
  <c r="F710" i="1009"/>
  <c r="G710" i="1009"/>
  <c r="U709" i="1009"/>
  <c r="AA709" i="1009"/>
  <c r="H709" i="1009" s="1"/>
  <c r="H710" i="1009"/>
  <c r="AC717" i="1009"/>
  <c r="Q718" i="1009"/>
  <c r="F751" i="1009"/>
  <c r="R750" i="1009"/>
  <c r="F750" i="1009" s="1"/>
  <c r="F776" i="1009"/>
  <c r="R775" i="1009"/>
  <c r="F808" i="1009"/>
  <c r="R807" i="1009"/>
  <c r="F807" i="1009" s="1"/>
  <c r="Z810" i="1009"/>
  <c r="F823" i="1009"/>
  <c r="Q822" i="1009"/>
  <c r="F822" i="1009" s="1"/>
  <c r="F833" i="1009"/>
  <c r="F836" i="1009"/>
  <c r="Q842" i="1009"/>
  <c r="F843" i="1009"/>
  <c r="S842" i="1009"/>
  <c r="S832" i="1009" s="1"/>
  <c r="F877" i="1009"/>
  <c r="AA698" i="1009"/>
  <c r="H698" i="1009" s="1"/>
  <c r="Q714" i="1009"/>
  <c r="F714" i="1009" s="1"/>
  <c r="AA714" i="1009"/>
  <c r="H714" i="1009" s="1"/>
  <c r="AA722" i="1009"/>
  <c r="H722" i="1009" s="1"/>
  <c r="H727" i="1009"/>
  <c r="T728" i="1009"/>
  <c r="F730" i="1009"/>
  <c r="AA731" i="1009"/>
  <c r="G734" i="1009"/>
  <c r="H735" i="1009"/>
  <c r="H741" i="1009"/>
  <c r="H745" i="1009"/>
  <c r="AA756" i="1009"/>
  <c r="Q763" i="1009"/>
  <c r="H765" i="1009"/>
  <c r="AA767" i="1009"/>
  <c r="H767" i="1009" s="1"/>
  <c r="G771" i="1009"/>
  <c r="H772" i="1009"/>
  <c r="AA779" i="1009"/>
  <c r="F781" i="1009"/>
  <c r="H786" i="1009"/>
  <c r="AD791" i="1009"/>
  <c r="T792" i="1009"/>
  <c r="AA801" i="1009"/>
  <c r="AA800" i="1009" s="1"/>
  <c r="T804" i="1009"/>
  <c r="T811" i="1009"/>
  <c r="AA812" i="1009"/>
  <c r="H817" i="1009"/>
  <c r="AA820" i="1009"/>
  <c r="H820" i="1009" s="1"/>
  <c r="G823" i="1009"/>
  <c r="Q828" i="1009"/>
  <c r="F828" i="1009" s="1"/>
  <c r="AA828" i="1009"/>
  <c r="H828" i="1009" s="1"/>
  <c r="AA833" i="1009"/>
  <c r="H833" i="1009" s="1"/>
  <c r="F844" i="1009"/>
  <c r="Q845" i="1009"/>
  <c r="F845" i="1009" s="1"/>
  <c r="AA845" i="1009"/>
  <c r="G852" i="1009"/>
  <c r="AA853" i="1009"/>
  <c r="AA862" i="1009"/>
  <c r="H862" i="1009" s="1"/>
  <c r="G867" i="1009"/>
  <c r="S871" i="1009"/>
  <c r="S867" i="1009" s="1"/>
  <c r="S851" i="1009" s="1"/>
  <c r="U876" i="1009"/>
  <c r="Z875" i="1009"/>
  <c r="AD875" i="1009"/>
  <c r="G889" i="1009"/>
  <c r="AA892" i="1009"/>
  <c r="H892" i="1009" s="1"/>
  <c r="AA894" i="1009"/>
  <c r="H894" i="1009" s="1"/>
  <c r="Q891" i="1009"/>
  <c r="F898" i="1009"/>
  <c r="R896" i="1009"/>
  <c r="R891" i="1009" s="1"/>
  <c r="F904" i="1009"/>
  <c r="R920" i="1009"/>
  <c r="R919" i="1009" s="1"/>
  <c r="F921" i="1009"/>
  <c r="AC924" i="1009"/>
  <c r="AC923" i="1009"/>
  <c r="G937" i="1009"/>
  <c r="H939" i="1009"/>
  <c r="AA938" i="1009"/>
  <c r="U958" i="1009"/>
  <c r="G959" i="1009"/>
  <c r="Y935" i="1009"/>
  <c r="U936" i="1009"/>
  <c r="U935" i="1009" s="1"/>
  <c r="F728" i="1009"/>
  <c r="AB728" i="1009"/>
  <c r="AB718" i="1009" s="1"/>
  <c r="F737" i="1009"/>
  <c r="U740" i="1009"/>
  <c r="R741" i="1009"/>
  <c r="R740" i="1009" s="1"/>
  <c r="F752" i="1009"/>
  <c r="F754" i="1009"/>
  <c r="Q755" i="1009"/>
  <c r="F755" i="1009" s="1"/>
  <c r="U764" i="1009"/>
  <c r="G764" i="1009" s="1"/>
  <c r="F765" i="1009"/>
  <c r="F773" i="1009"/>
  <c r="F777" i="1009"/>
  <c r="F784" i="1009"/>
  <c r="AB791" i="1009"/>
  <c r="AB792" i="1009"/>
  <c r="H792" i="1009" s="1"/>
  <c r="Q800" i="1009"/>
  <c r="AB804" i="1009"/>
  <c r="H804" i="1009" s="1"/>
  <c r="F809" i="1009"/>
  <c r="Q810" i="1009"/>
  <c r="F810" i="1009" s="1"/>
  <c r="T822" i="1009"/>
  <c r="AB823" i="1009"/>
  <c r="AB822" i="1009" s="1"/>
  <c r="AB842" i="1009"/>
  <c r="AB832" i="1009" s="1"/>
  <c r="H871" i="1009"/>
  <c r="F872" i="1009"/>
  <c r="V876" i="1009"/>
  <c r="V875" i="1009" s="1"/>
  <c r="AB875" i="1009"/>
  <c r="AB831" i="1009" s="1"/>
  <c r="S877" i="1009"/>
  <c r="S876" i="1009" s="1"/>
  <c r="S875" i="1009" s="1"/>
  <c r="F878" i="1009"/>
  <c r="G879" i="1009"/>
  <c r="F885" i="1009"/>
  <c r="AA886" i="1009"/>
  <c r="F888" i="1009"/>
  <c r="F905" i="1009"/>
  <c r="R905" i="1009"/>
  <c r="R904" i="1009" s="1"/>
  <c r="F906" i="1009"/>
  <c r="H929" i="1009"/>
  <c r="Z928" i="1009"/>
  <c r="AD924" i="1009"/>
  <c r="AD923" i="1009"/>
  <c r="AC936" i="1009"/>
  <c r="AC935" i="1009" s="1"/>
  <c r="AD935" i="1009"/>
  <c r="U733" i="1009"/>
  <c r="G733" i="1009" s="1"/>
  <c r="AB740" i="1009"/>
  <c r="AB739" i="1009" s="1"/>
  <c r="U770" i="1009"/>
  <c r="G770" i="1009" s="1"/>
  <c r="H870" i="1009"/>
  <c r="F871" i="1009"/>
  <c r="Q867" i="1009"/>
  <c r="Q851" i="1009" s="1"/>
  <c r="G896" i="1009"/>
  <c r="U891" i="1009"/>
  <c r="G891" i="1009" s="1"/>
  <c r="H896" i="1009"/>
  <c r="Z919" i="1009"/>
  <c r="F929" i="1009"/>
  <c r="Q928" i="1009"/>
  <c r="Z936" i="1009"/>
  <c r="H946" i="1009"/>
  <c r="AA946" i="1009"/>
  <c r="H947" i="1009"/>
  <c r="H889" i="1009"/>
  <c r="Q899" i="1009"/>
  <c r="U899" i="1009"/>
  <c r="G899" i="1009" s="1"/>
  <c r="AA899" i="1009"/>
  <c r="H899" i="1009" s="1"/>
  <c r="AB914" i="1009"/>
  <c r="AC915" i="1009"/>
  <c r="AC914" i="1009" s="1"/>
  <c r="AC875" i="1009" s="1"/>
  <c r="T920" i="1009"/>
  <c r="AA921" i="1009"/>
  <c r="F922" i="1009"/>
  <c r="T924" i="1009"/>
  <c r="AB929" i="1009"/>
  <c r="AB928" i="1009" s="1"/>
  <c r="AB927" i="1009" s="1"/>
  <c r="AB925" i="1009" s="1"/>
  <c r="Q938" i="1009"/>
  <c r="R939" i="1009"/>
  <c r="R938" i="1009" s="1"/>
  <c r="R937" i="1009" s="1"/>
  <c r="R936" i="1009" s="1"/>
  <c r="G940" i="1009"/>
  <c r="H941" i="1009"/>
  <c r="U943" i="1009"/>
  <c r="G943" i="1009" s="1"/>
  <c r="AA943" i="1009"/>
  <c r="H943" i="1009" s="1"/>
  <c r="F944" i="1009"/>
  <c r="G947" i="1009"/>
  <c r="H948" i="1009"/>
  <c r="H954" i="1009"/>
  <c r="Q959" i="1009"/>
  <c r="F965" i="1009"/>
  <c r="Q964" i="1009"/>
  <c r="F964" i="1009" s="1"/>
  <c r="AA964" i="1009"/>
  <c r="H964" i="1009" s="1"/>
  <c r="H965" i="1009"/>
  <c r="T969" i="1009"/>
  <c r="G970" i="1009"/>
  <c r="Z969" i="1009"/>
  <c r="AD969" i="1009"/>
  <c r="AD968" i="1009" s="1"/>
  <c r="H977" i="1009"/>
  <c r="AA976" i="1009"/>
  <c r="H976" i="1009" s="1"/>
  <c r="U978" i="1009"/>
  <c r="F979" i="1009"/>
  <c r="T983" i="1009"/>
  <c r="G983" i="1009" s="1"/>
  <c r="V989" i="1009"/>
  <c r="F994" i="1009"/>
  <c r="Q990" i="1009"/>
  <c r="H1001" i="1009"/>
  <c r="AB1000" i="1009"/>
  <c r="H1000" i="1009" s="1"/>
  <c r="AA905" i="1009"/>
  <c r="U928" i="1009"/>
  <c r="R960" i="1009"/>
  <c r="R959" i="1009" s="1"/>
  <c r="R958" i="1009" s="1"/>
  <c r="AA960" i="1009"/>
  <c r="H961" i="1009"/>
  <c r="Q968" i="1009"/>
  <c r="G972" i="1009"/>
  <c r="F974" i="1009"/>
  <c r="H974" i="1009"/>
  <c r="T978" i="1009"/>
  <c r="G978" i="1009" s="1"/>
  <c r="G979" i="1009"/>
  <c r="F981" i="1009"/>
  <c r="H981" i="1009"/>
  <c r="G984" i="1009"/>
  <c r="H984" i="1009"/>
  <c r="H988" i="1009"/>
  <c r="AA987" i="1009"/>
  <c r="H987" i="1009" s="1"/>
  <c r="AD990" i="1009"/>
  <c r="AD989" i="1009" s="1"/>
  <c r="T875" i="1009"/>
  <c r="Q919" i="1009"/>
  <c r="F919" i="1009" s="1"/>
  <c r="Q940" i="1009"/>
  <c r="F940" i="1009" s="1"/>
  <c r="Q947" i="1009"/>
  <c r="G960" i="1009"/>
  <c r="G964" i="1009"/>
  <c r="T958" i="1009"/>
  <c r="G958" i="1009" s="1"/>
  <c r="R969" i="1009"/>
  <c r="R968" i="1009" s="1"/>
  <c r="V969" i="1009"/>
  <c r="V968" i="1009" s="1"/>
  <c r="AB969" i="1009"/>
  <c r="AB968" i="1009" s="1"/>
  <c r="G976" i="1009"/>
  <c r="Q978" i="1009"/>
  <c r="F978" i="1009" s="1"/>
  <c r="F984" i="1009"/>
  <c r="Q983" i="1009"/>
  <c r="F983" i="1009" s="1"/>
  <c r="U989" i="1009"/>
  <c r="G989" i="1009" s="1"/>
  <c r="H991" i="1009"/>
  <c r="G991" i="1009"/>
  <c r="Z990" i="1009"/>
  <c r="R996" i="1009"/>
  <c r="F997" i="1009"/>
  <c r="R998" i="1009"/>
  <c r="F998" i="1009" s="1"/>
  <c r="F999" i="1009"/>
  <c r="G1000" i="1009"/>
  <c r="F1001" i="1009"/>
  <c r="G1001" i="1009"/>
  <c r="G1003" i="1009"/>
  <c r="U968" i="1009"/>
  <c r="AA972" i="1009"/>
  <c r="H973" i="1009"/>
  <c r="AA979" i="1009"/>
  <c r="H980" i="1009"/>
  <c r="AB989" i="1009"/>
  <c r="AA1009" i="1009"/>
  <c r="H1009" i="1009" s="1"/>
  <c r="AA1011" i="1009"/>
  <c r="F1012" i="1009"/>
  <c r="Q1014" i="1009"/>
  <c r="G1019" i="1009"/>
  <c r="R1024" i="1009"/>
  <c r="R1023" i="1009" s="1"/>
  <c r="F1025" i="1009"/>
  <c r="Q1039" i="1009"/>
  <c r="F1039" i="1009" s="1"/>
  <c r="F1040" i="1009"/>
  <c r="F1047" i="1009"/>
  <c r="F1055" i="1009"/>
  <c r="H1064" i="1009"/>
  <c r="AB1072" i="1009"/>
  <c r="AB1071" i="1009" s="1"/>
  <c r="W1072" i="1009"/>
  <c r="W1071" i="1009" s="1"/>
  <c r="AC1072" i="1009"/>
  <c r="AC1071" i="1009" s="1"/>
  <c r="T1072" i="1009"/>
  <c r="G1076" i="1009"/>
  <c r="H1076" i="1009"/>
  <c r="T1082" i="1009"/>
  <c r="G1082" i="1009" s="1"/>
  <c r="G1083" i="1009"/>
  <c r="Z1082" i="1009"/>
  <c r="H1006" i="1009"/>
  <c r="S1014" i="1009"/>
  <c r="R1015" i="1009"/>
  <c r="R1014" i="1009" s="1"/>
  <c r="R1013" i="1009" s="1"/>
  <c r="F1016" i="1009"/>
  <c r="F1017" i="1009"/>
  <c r="AA1019" i="1009"/>
  <c r="H1019" i="1009" s="1"/>
  <c r="H1023" i="1009"/>
  <c r="U1026" i="1009"/>
  <c r="F1027" i="1009"/>
  <c r="G1033" i="1009"/>
  <c r="W1031" i="1009"/>
  <c r="W1026" i="1009" s="1"/>
  <c r="W1013" i="1009" s="1"/>
  <c r="W967" i="1009" s="1"/>
  <c r="G1034" i="1009"/>
  <c r="F1064" i="1009"/>
  <c r="R1063" i="1009"/>
  <c r="Z1072" i="1009"/>
  <c r="H1073" i="1009"/>
  <c r="T1013" i="1009"/>
  <c r="V1013" i="1009"/>
  <c r="AD1014" i="1009"/>
  <c r="AD1013" i="1009" s="1"/>
  <c r="H1018" i="1009"/>
  <c r="H1024" i="1009"/>
  <c r="Q1026" i="1009"/>
  <c r="F1026" i="1009" s="1"/>
  <c r="G1027" i="1009"/>
  <c r="AA1027" i="1009"/>
  <c r="F1035" i="1009"/>
  <c r="Q1034" i="1009"/>
  <c r="F1034" i="1009" s="1"/>
  <c r="H1035" i="1009"/>
  <c r="AA1034" i="1009"/>
  <c r="H1034" i="1009" s="1"/>
  <c r="G1037" i="1009"/>
  <c r="H1037" i="1009"/>
  <c r="G1040" i="1009"/>
  <c r="F1063" i="1009"/>
  <c r="H1063" i="1009"/>
  <c r="G1064" i="1009"/>
  <c r="F1079" i="1009"/>
  <c r="F1083" i="1009"/>
  <c r="Q1082" i="1009"/>
  <c r="F1082" i="1009" s="1"/>
  <c r="F1101" i="1009"/>
  <c r="R1121" i="1009"/>
  <c r="R1120" i="1009" s="1"/>
  <c r="F1122" i="1009"/>
  <c r="G1014" i="1009"/>
  <c r="AA1014" i="1009"/>
  <c r="H1014" i="1009" s="1"/>
  <c r="F1024" i="1009"/>
  <c r="H1040" i="1009"/>
  <c r="AA1039" i="1009"/>
  <c r="H1039" i="1009" s="1"/>
  <c r="G1050" i="1009"/>
  <c r="H1084" i="1009"/>
  <c r="Z1094" i="1009"/>
  <c r="H1095" i="1009"/>
  <c r="AA1047" i="1009"/>
  <c r="H1047" i="1009" s="1"/>
  <c r="F1048" i="1009"/>
  <c r="AA1053" i="1009"/>
  <c r="H1053" i="1009" s="1"/>
  <c r="AB1063" i="1009"/>
  <c r="Q1072" i="1009"/>
  <c r="U1072" i="1009"/>
  <c r="S1076" i="1009"/>
  <c r="F1076" i="1009" s="1"/>
  <c r="AA1079" i="1009"/>
  <c r="AA1072" i="1009" s="1"/>
  <c r="F1080" i="1009"/>
  <c r="S1083" i="1009"/>
  <c r="S1082" i="1009" s="1"/>
  <c r="AA1086" i="1009"/>
  <c r="H1086" i="1009" s="1"/>
  <c r="F1088" i="1009"/>
  <c r="U1094" i="1009"/>
  <c r="T1100" i="1009"/>
  <c r="AA1101" i="1009"/>
  <c r="F1102" i="1009"/>
  <c r="V1104" i="1009"/>
  <c r="S1114" i="1009"/>
  <c r="F1114" i="1009" s="1"/>
  <c r="H1115" i="1009"/>
  <c r="H1114" i="1009"/>
  <c r="Z1121" i="1009"/>
  <c r="AA1127" i="1009"/>
  <c r="H1127" i="1009" s="1"/>
  <c r="AC1143" i="1009"/>
  <c r="R1159" i="1009"/>
  <c r="F1159" i="1009" s="1"/>
  <c r="F1160" i="1009"/>
  <c r="AB1170" i="1009"/>
  <c r="W1169" i="1009"/>
  <c r="G1181" i="1009"/>
  <c r="T1175" i="1009"/>
  <c r="Z1175" i="1009"/>
  <c r="H1181" i="1009"/>
  <c r="H1204" i="1009"/>
  <c r="AB1200" i="1009"/>
  <c r="AB1199" i="1009" s="1"/>
  <c r="Q1023" i="1009"/>
  <c r="F1023" i="1009" s="1"/>
  <c r="S1050" i="1009"/>
  <c r="F1050" i="1009" s="1"/>
  <c r="AC1063" i="1009"/>
  <c r="S1073" i="1009"/>
  <c r="S1072" i="1009" s="1"/>
  <c r="S1095" i="1009"/>
  <c r="S1094" i="1009" s="1"/>
  <c r="Q1100" i="1009"/>
  <c r="F1100" i="1009" s="1"/>
  <c r="R1105" i="1009"/>
  <c r="S1104" i="1009"/>
  <c r="W1104" i="1009"/>
  <c r="AC1104" i="1009"/>
  <c r="H1104" i="1009" s="1"/>
  <c r="Q1121" i="1009"/>
  <c r="G1122" i="1009"/>
  <c r="AA1122" i="1009"/>
  <c r="F1124" i="1009"/>
  <c r="F1127" i="1009"/>
  <c r="F1136" i="1009"/>
  <c r="W1143" i="1009"/>
  <c r="W1103" i="1009" s="1"/>
  <c r="G1153" i="1009"/>
  <c r="U1143" i="1009"/>
  <c r="U1103" i="1009" s="1"/>
  <c r="F1156" i="1009"/>
  <c r="Z1143" i="1009"/>
  <c r="Z1170" i="1009"/>
  <c r="AA1184" i="1009"/>
  <c r="H1186" i="1009"/>
  <c r="AB1185" i="1009"/>
  <c r="AB1184" i="1009" s="1"/>
  <c r="G1189" i="1009"/>
  <c r="H1189" i="1009"/>
  <c r="H1190" i="1009"/>
  <c r="AA1050" i="1009"/>
  <c r="H1050" i="1009" s="1"/>
  <c r="G1104" i="1009"/>
  <c r="G1105" i="1009"/>
  <c r="H1105" i="1009"/>
  <c r="G1129" i="1009"/>
  <c r="Q1143" i="1009"/>
  <c r="F1153" i="1009"/>
  <c r="AC1168" i="1009"/>
  <c r="AC1167" i="1009"/>
  <c r="G1185" i="1009"/>
  <c r="U1184" i="1009"/>
  <c r="G1184" i="1009" s="1"/>
  <c r="S1143" i="1009"/>
  <c r="R1143" i="1009"/>
  <c r="T1170" i="1009"/>
  <c r="G1171" i="1009"/>
  <c r="H1172" i="1009"/>
  <c r="AA1171" i="1009"/>
  <c r="AA1170" i="1009" s="1"/>
  <c r="AA1169" i="1009" s="1"/>
  <c r="AA1168" i="1009" s="1"/>
  <c r="AA1167" i="1009" s="1"/>
  <c r="R1181" i="1009"/>
  <c r="F1181" i="1009" s="1"/>
  <c r="F1182" i="1009"/>
  <c r="R1189" i="1009"/>
  <c r="F1189" i="1009" s="1"/>
  <c r="F1190" i="1009"/>
  <c r="H1202" i="1009"/>
  <c r="AA1136" i="1009"/>
  <c r="H1136" i="1009" s="1"/>
  <c r="F1137" i="1009"/>
  <c r="F1141" i="1009"/>
  <c r="S1144" i="1009"/>
  <c r="F1144" i="1009" s="1"/>
  <c r="AA1153" i="1009"/>
  <c r="F1154" i="1009"/>
  <c r="F1161" i="1009"/>
  <c r="Q1163" i="1009"/>
  <c r="AA1163" i="1009"/>
  <c r="AA1162" i="1009" s="1"/>
  <c r="H1162" i="1009" s="1"/>
  <c r="F1183" i="1009"/>
  <c r="Q1185" i="1009"/>
  <c r="AC1189" i="1009"/>
  <c r="Z1201" i="1009"/>
  <c r="AA1202" i="1009"/>
  <c r="AA1201" i="1009" s="1"/>
  <c r="AA1200" i="1009" s="1"/>
  <c r="AA1199" i="1009" s="1"/>
  <c r="G1204" i="1009"/>
  <c r="H1205" i="1009"/>
  <c r="T1209" i="1009"/>
  <c r="G1210" i="1009"/>
  <c r="Q1219" i="1009"/>
  <c r="W1218" i="1009"/>
  <c r="W1198" i="1009" s="1"/>
  <c r="H1221" i="1009"/>
  <c r="S1131" i="1009"/>
  <c r="S1120" i="1009" s="1"/>
  <c r="G1172" i="1009"/>
  <c r="H1173" i="1009"/>
  <c r="H1176" i="1009"/>
  <c r="G1200" i="1009"/>
  <c r="S1200" i="1009"/>
  <c r="Q1201" i="1009"/>
  <c r="F1202" i="1009"/>
  <c r="S1210" i="1009"/>
  <c r="S1209" i="1009" s="1"/>
  <c r="R1211" i="1009"/>
  <c r="F1212" i="1009"/>
  <c r="G1216" i="1009"/>
  <c r="G1219" i="1009"/>
  <c r="AC1199" i="1009"/>
  <c r="Z1210" i="1009"/>
  <c r="AD1210" i="1009"/>
  <c r="AD1209" i="1009" s="1"/>
  <c r="AD1199" i="1009" s="1"/>
  <c r="R1213" i="1009"/>
  <c r="F1213" i="1009" s="1"/>
  <c r="F1214" i="1009"/>
  <c r="R1221" i="1009"/>
  <c r="F1222" i="1009"/>
  <c r="R1223" i="1009"/>
  <c r="F1223" i="1009" s="1"/>
  <c r="F1224" i="1009"/>
  <c r="R1229" i="1009"/>
  <c r="F1229" i="1009" s="1"/>
  <c r="F1230" i="1009"/>
  <c r="Q1172" i="1009"/>
  <c r="Q1175" i="1009"/>
  <c r="V1176" i="1009"/>
  <c r="V1175" i="1009" s="1"/>
  <c r="V1170" i="1009" s="1"/>
  <c r="V1169" i="1009" s="1"/>
  <c r="V1168" i="1009" s="1"/>
  <c r="V1167" i="1009" s="1"/>
  <c r="Y1199" i="1009"/>
  <c r="F1203" i="1009"/>
  <c r="F1204" i="1009"/>
  <c r="G1205" i="1009"/>
  <c r="F1216" i="1009"/>
  <c r="Q1215" i="1009"/>
  <c r="Z1219" i="1009"/>
  <c r="H1220" i="1009"/>
  <c r="G1236" i="1009"/>
  <c r="AA1225" i="1009"/>
  <c r="H1225" i="1009" s="1"/>
  <c r="F1227" i="1009"/>
  <c r="F1231" i="1009"/>
  <c r="AA1233" i="1009"/>
  <c r="AC1236" i="1009"/>
  <c r="AC1235" i="1009" s="1"/>
  <c r="S1236" i="1009"/>
  <c r="S1235" i="1009" s="1"/>
  <c r="F1238" i="1009"/>
  <c r="R1237" i="1009"/>
  <c r="G1242" i="1009"/>
  <c r="F1245" i="1009"/>
  <c r="R1244" i="1009"/>
  <c r="F1244" i="1009" s="1"/>
  <c r="AA1246" i="1009"/>
  <c r="R1246" i="1009"/>
  <c r="F1246" i="1009" s="1"/>
  <c r="V1246" i="1009"/>
  <c r="V1235" i="1009" s="1"/>
  <c r="V1218" i="1009" s="1"/>
  <c r="V1198" i="1009" s="1"/>
  <c r="V1197" i="1009" s="1"/>
  <c r="AB1246" i="1009"/>
  <c r="AB1235" i="1009" s="1"/>
  <c r="AB1218" i="1009" s="1"/>
  <c r="G1249" i="1009"/>
  <c r="Q1251" i="1009"/>
  <c r="G1252" i="1009"/>
  <c r="G1257" i="1009"/>
  <c r="W1259" i="1009"/>
  <c r="G1259" i="1009" s="1"/>
  <c r="G1265" i="1009"/>
  <c r="G1267" i="1009"/>
  <c r="F1270" i="1009"/>
  <c r="F1271" i="1009"/>
  <c r="R1270" i="1009"/>
  <c r="F1275" i="1009"/>
  <c r="Q1274" i="1009"/>
  <c r="F1274" i="1009" s="1"/>
  <c r="AA1274" i="1009"/>
  <c r="H1274" i="1009" s="1"/>
  <c r="H1275" i="1009"/>
  <c r="G1288" i="1009"/>
  <c r="H1290" i="1009"/>
  <c r="G1289" i="1009"/>
  <c r="H1236" i="1009"/>
  <c r="H1240" i="1009"/>
  <c r="U1246" i="1009"/>
  <c r="H1250" i="1009"/>
  <c r="R1251" i="1009"/>
  <c r="G1255" i="1009"/>
  <c r="S1259" i="1009"/>
  <c r="S1218" i="1009" s="1"/>
  <c r="F1262" i="1009"/>
  <c r="R1261" i="1009"/>
  <c r="R1260" i="1009" s="1"/>
  <c r="AA1263" i="1009"/>
  <c r="H1263" i="1009" s="1"/>
  <c r="H1264" i="1009"/>
  <c r="G1282" i="1009"/>
  <c r="G1283" i="1009"/>
  <c r="F1291" i="1009"/>
  <c r="R1290" i="1009"/>
  <c r="R1289" i="1009" s="1"/>
  <c r="F1247" i="1009"/>
  <c r="AA1252" i="1009"/>
  <c r="H1254" i="1009"/>
  <c r="F1257" i="1009"/>
  <c r="Z1260" i="1009"/>
  <c r="F1265" i="1009"/>
  <c r="Q1260" i="1009"/>
  <c r="G1277" i="1009"/>
  <c r="G1286" i="1009"/>
  <c r="F1237" i="1009"/>
  <c r="F1243" i="1009"/>
  <c r="R1242" i="1009"/>
  <c r="F1242" i="1009" s="1"/>
  <c r="AA1260" i="1009"/>
  <c r="F1273" i="1009"/>
  <c r="R1272" i="1009"/>
  <c r="F1272" i="1009" s="1"/>
  <c r="F1279" i="1009"/>
  <c r="R1278" i="1009"/>
  <c r="R1277" i="1009" s="1"/>
  <c r="F1277" i="1009" s="1"/>
  <c r="AA1280" i="1009"/>
  <c r="H1280" i="1009" s="1"/>
  <c r="H1281" i="1009"/>
  <c r="H1283" i="1009"/>
  <c r="AC1282" i="1009"/>
  <c r="H1282" i="1009" s="1"/>
  <c r="R1282" i="1009"/>
  <c r="F1282" i="1009" s="1"/>
  <c r="F1283" i="1009"/>
  <c r="F1286" i="1009"/>
  <c r="Q1285" i="1009"/>
  <c r="F1285" i="1009" s="1"/>
  <c r="AA1285" i="1009"/>
  <c r="H1285" i="1009" s="1"/>
  <c r="H1286" i="1009"/>
  <c r="Z1288" i="1009"/>
  <c r="H1288" i="1009" s="1"/>
  <c r="H1289" i="1009"/>
  <c r="F1284" i="1009"/>
  <c r="F1290" i="1009"/>
  <c r="G1297" i="1009"/>
  <c r="U1296" i="1009"/>
  <c r="G1296" i="1009" s="1"/>
  <c r="AA1298" i="1009"/>
  <c r="H1299" i="1009"/>
  <c r="AA1300" i="1009"/>
  <c r="H1300" i="1009" s="1"/>
  <c r="H1301" i="1009"/>
  <c r="Z1303" i="1009"/>
  <c r="H1310" i="1009"/>
  <c r="G1330" i="1009"/>
  <c r="H1330" i="1009"/>
  <c r="F1338" i="1009"/>
  <c r="F1341" i="1009"/>
  <c r="R1340" i="1009"/>
  <c r="G1345" i="1009"/>
  <c r="Q1314" i="1009"/>
  <c r="AC1313" i="1009"/>
  <c r="AC1294" i="1009" s="1"/>
  <c r="Z1340" i="1009"/>
  <c r="H1341" i="1009"/>
  <c r="F1297" i="1009"/>
  <c r="Q1296" i="1009"/>
  <c r="W1295" i="1009"/>
  <c r="G1300" i="1009"/>
  <c r="F1304" i="1009"/>
  <c r="R1303" i="1009"/>
  <c r="R1295" i="1009" s="1"/>
  <c r="W1314" i="1009"/>
  <c r="W1313" i="1009" s="1"/>
  <c r="R1335" i="1009"/>
  <c r="R1314" i="1009" s="1"/>
  <c r="V1313" i="1009"/>
  <c r="V1294" i="1009" s="1"/>
  <c r="V1293" i="1009" s="1"/>
  <c r="U1340" i="1009"/>
  <c r="G1341" i="1009"/>
  <c r="F1340" i="1009"/>
  <c r="H1345" i="1009"/>
  <c r="H1302" i="1009"/>
  <c r="G1304" i="1009"/>
  <c r="Q1309" i="1009"/>
  <c r="F1309" i="1009" s="1"/>
  <c r="H1311" i="1009"/>
  <c r="U1315" i="1009"/>
  <c r="AA1315" i="1009"/>
  <c r="AA1335" i="1009"/>
  <c r="H1335" i="1009" s="1"/>
  <c r="F1336" i="1009"/>
  <c r="F1343" i="1009"/>
  <c r="Q1344" i="1009"/>
  <c r="U1344" i="1009"/>
  <c r="G1344" i="1009" s="1"/>
  <c r="AA1344" i="1009"/>
  <c r="H1344" i="1009" s="1"/>
  <c r="S1330" i="1009"/>
  <c r="F1330" i="1009" s="1"/>
  <c r="S1345" i="1009"/>
  <c r="S1344" i="1009" s="1"/>
  <c r="AB1304" i="1009"/>
  <c r="AB1303" i="1009" s="1"/>
  <c r="AB1295" i="1009" s="1"/>
  <c r="AB1294" i="1009" s="1"/>
  <c r="U1310" i="1009"/>
  <c r="Y1294" i="1000"/>
  <c r="Y1293" i="1000"/>
  <c r="Y1198" i="1000"/>
  <c r="Y1197" i="1000"/>
  <c r="Y1169" i="1000"/>
  <c r="Y1168" i="1000"/>
  <c r="Y1070" i="1000"/>
  <c r="Y1069" i="1000"/>
  <c r="Y934" i="1000"/>
  <c r="Y933" i="1000"/>
  <c r="Y684" i="1000"/>
  <c r="Y683" i="1000"/>
  <c r="Y10" i="1000"/>
  <c r="Y14" i="1000"/>
  <c r="Y15" i="1000"/>
  <c r="I36" i="992"/>
  <c r="V15" i="1000"/>
  <c r="W15" i="1000"/>
  <c r="U15" i="1000"/>
  <c r="V14" i="1000"/>
  <c r="W14" i="1000"/>
  <c r="U14" i="1000"/>
  <c r="V13" i="1000"/>
  <c r="U13" i="1000"/>
  <c r="V11" i="1000"/>
  <c r="U11" i="1000"/>
  <c r="V10" i="1000"/>
  <c r="W10" i="1000"/>
  <c r="U10" i="1000"/>
  <c r="S1314" i="1009" l="1"/>
  <c r="AD1168" i="1009"/>
  <c r="AD1167" i="1009"/>
  <c r="H1175" i="1009"/>
  <c r="F886" i="1009"/>
  <c r="G130" i="1009"/>
  <c r="V831" i="1009"/>
  <c r="Y480" i="1009"/>
  <c r="AA450" i="1009"/>
  <c r="H450" i="1009" s="1"/>
  <c r="H451" i="1009"/>
  <c r="G492" i="1009"/>
  <c r="Y517" i="1009"/>
  <c r="F1346" i="1009"/>
  <c r="H1342" i="1009"/>
  <c r="AA1314" i="1009"/>
  <c r="H1314" i="1009" s="1"/>
  <c r="AD1292" i="1009"/>
  <c r="AD1293" i="1009"/>
  <c r="S1313" i="1009"/>
  <c r="S1294" i="1009" s="1"/>
  <c r="S1293" i="1009" s="1"/>
  <c r="S1292" i="1009" s="1"/>
  <c r="H1303" i="1009"/>
  <c r="G193" i="1009"/>
  <c r="AC1259" i="1009"/>
  <c r="AA1269" i="1009"/>
  <c r="H1269" i="1009" s="1"/>
  <c r="H1270" i="1009"/>
  <c r="AD1218" i="1009"/>
  <c r="AD1198" i="1009" s="1"/>
  <c r="AC1218" i="1009"/>
  <c r="H1237" i="1009"/>
  <c r="S1199" i="1009"/>
  <c r="U1169" i="1009"/>
  <c r="U1168" i="1009" s="1"/>
  <c r="U1167" i="1009" s="1"/>
  <c r="H1184" i="1009"/>
  <c r="G1176" i="1009"/>
  <c r="G1175" i="1009"/>
  <c r="AB1103" i="1009"/>
  <c r="AB1070" i="1009" s="1"/>
  <c r="AA1159" i="1009"/>
  <c r="H1159" i="1009" s="1"/>
  <c r="H1160" i="1009"/>
  <c r="F1157" i="1009"/>
  <c r="AD1070" i="1009"/>
  <c r="F1131" i="1009"/>
  <c r="Y1103" i="1009"/>
  <c r="G1103" i="1009" s="1"/>
  <c r="F1095" i="1009"/>
  <c r="S1071" i="1009"/>
  <c r="AC967" i="1009"/>
  <c r="AC934" i="1009" s="1"/>
  <c r="AA1005" i="1009"/>
  <c r="AA989" i="1009" s="1"/>
  <c r="V967" i="1009"/>
  <c r="V934" i="1009" s="1"/>
  <c r="V933" i="1009" s="1"/>
  <c r="V932" i="1009" s="1"/>
  <c r="F920" i="1009"/>
  <c r="H914" i="1009"/>
  <c r="H917" i="1009"/>
  <c r="R875" i="1009"/>
  <c r="AA891" i="1009"/>
  <c r="H891" i="1009" s="1"/>
  <c r="F891" i="1009"/>
  <c r="W831" i="1009"/>
  <c r="R831" i="1009"/>
  <c r="AA867" i="1009"/>
  <c r="H867" i="1009" s="1"/>
  <c r="H868" i="1009"/>
  <c r="F867" i="1009"/>
  <c r="G842" i="1009"/>
  <c r="AC831" i="1009"/>
  <c r="G832" i="1009"/>
  <c r="S684" i="1009"/>
  <c r="S683" i="1009" s="1"/>
  <c r="S682" i="1009" s="1"/>
  <c r="H622" i="1009"/>
  <c r="W119" i="1009"/>
  <c r="U567" i="1009"/>
  <c r="F545" i="1009"/>
  <c r="H536" i="1009"/>
  <c r="W511" i="1009"/>
  <c r="H507" i="1009"/>
  <c r="H503" i="1009"/>
  <c r="AA502" i="1009"/>
  <c r="AA482" i="1009"/>
  <c r="H482" i="1009" s="1"/>
  <c r="F320" i="1009"/>
  <c r="R319" i="1009"/>
  <c r="F319" i="1009" s="1"/>
  <c r="AB301" i="1009"/>
  <c r="W71" i="1009"/>
  <c r="G72" i="1009"/>
  <c r="G52" i="1009"/>
  <c r="G38" i="1009"/>
  <c r="G37" i="1009"/>
  <c r="G22" i="1009"/>
  <c r="F201" i="1009"/>
  <c r="Q171" i="1009"/>
  <c r="F171" i="1009" s="1"/>
  <c r="R148" i="1009"/>
  <c r="F148" i="1009" s="1"/>
  <c r="F151" i="1009"/>
  <c r="F106" i="1009"/>
  <c r="AD60" i="1009"/>
  <c r="AD20" i="1009" s="1"/>
  <c r="R62" i="1009"/>
  <c r="F62" i="1009" s="1"/>
  <c r="F65" i="1009"/>
  <c r="F54" i="1009"/>
  <c r="AC21" i="1009"/>
  <c r="AC20" i="1009" s="1"/>
  <c r="AC19" i="1009" s="1"/>
  <c r="R38" i="1009"/>
  <c r="S21" i="1009"/>
  <c r="R739" i="1009"/>
  <c r="F740" i="1009"/>
  <c r="Y1198" i="1009"/>
  <c r="W1197" i="1009"/>
  <c r="H1005" i="1009"/>
  <c r="AC473" i="1009"/>
  <c r="AC472" i="1009"/>
  <c r="S82" i="1009"/>
  <c r="S60" i="1009" s="1"/>
  <c r="V1196" i="1009"/>
  <c r="V10" i="1009"/>
  <c r="Y717" i="1009"/>
  <c r="Y243" i="1009"/>
  <c r="W934" i="1009"/>
  <c r="X279" i="1009"/>
  <c r="W242" i="1009"/>
  <c r="G222" i="1009"/>
  <c r="U221" i="1009"/>
  <c r="F1344" i="1009"/>
  <c r="AB1293" i="1009"/>
  <c r="AB1292" i="1009"/>
  <c r="U1235" i="1009"/>
  <c r="G1246" i="1009"/>
  <c r="F1261" i="1009"/>
  <c r="G1315" i="1009"/>
  <c r="U1314" i="1009"/>
  <c r="G1314" i="1009" s="1"/>
  <c r="V1292" i="1009"/>
  <c r="V14" i="1009"/>
  <c r="Q1295" i="1009"/>
  <c r="F1296" i="1009"/>
  <c r="G1340" i="1009"/>
  <c r="H1304" i="1009"/>
  <c r="Z1259" i="1009"/>
  <c r="Z1218" i="1009" s="1"/>
  <c r="H1260" i="1009"/>
  <c r="Z1295" i="1009"/>
  <c r="H1246" i="1009"/>
  <c r="R1236" i="1009"/>
  <c r="H1233" i="1009"/>
  <c r="AA1229" i="1009"/>
  <c r="F1172" i="1009"/>
  <c r="Q1171" i="1009"/>
  <c r="F1221" i="1009"/>
  <c r="R1220" i="1009"/>
  <c r="S1103" i="1009"/>
  <c r="S1070" i="1009" s="1"/>
  <c r="S1069" i="1009" s="1"/>
  <c r="S1068" i="1009" s="1"/>
  <c r="F1163" i="1009"/>
  <c r="Q1162" i="1009"/>
  <c r="F1162" i="1009" s="1"/>
  <c r="H1171" i="1009"/>
  <c r="H1122" i="1009"/>
  <c r="AA1121" i="1009"/>
  <c r="AA1120" i="1009" s="1"/>
  <c r="Y1170" i="1009"/>
  <c r="H1101" i="1009"/>
  <c r="AA1100" i="1009"/>
  <c r="H1079" i="1009"/>
  <c r="S1013" i="1009"/>
  <c r="S967" i="1009" s="1"/>
  <c r="S934" i="1009" s="1"/>
  <c r="S933" i="1009" s="1"/>
  <c r="S932" i="1009" s="1"/>
  <c r="H972" i="1009"/>
  <c r="AA969" i="1009"/>
  <c r="F960" i="1009"/>
  <c r="H960" i="1009"/>
  <c r="AA959" i="1009"/>
  <c r="H1011" i="1009"/>
  <c r="Q989" i="1009"/>
  <c r="AD967" i="1009"/>
  <c r="AD934" i="1009" s="1"/>
  <c r="F959" i="1009"/>
  <c r="Q958" i="1009"/>
  <c r="F958" i="1009" s="1"/>
  <c r="AB924" i="1009"/>
  <c r="AB923" i="1009"/>
  <c r="G920" i="1009"/>
  <c r="T919" i="1009"/>
  <c r="G919" i="1009" s="1"/>
  <c r="H915" i="1009"/>
  <c r="G822" i="1009"/>
  <c r="Q799" i="1009"/>
  <c r="F741" i="1009"/>
  <c r="AB717" i="1009"/>
  <c r="AB684" i="1009" s="1"/>
  <c r="AB683" i="1009" s="1"/>
  <c r="AB682" i="1009" s="1"/>
  <c r="H812" i="1009"/>
  <c r="AA811" i="1009"/>
  <c r="G792" i="1009"/>
  <c r="T791" i="1009"/>
  <c r="G791" i="1009" s="1"/>
  <c r="H779" i="1009"/>
  <c r="AA778" i="1009"/>
  <c r="H778" i="1009" s="1"/>
  <c r="AA708" i="1009"/>
  <c r="F709" i="1009"/>
  <c r="Q708" i="1009"/>
  <c r="F708" i="1009" s="1"/>
  <c r="W798" i="1009"/>
  <c r="W797" i="1009" s="1"/>
  <c r="W796" i="1009" s="1"/>
  <c r="F697" i="1009"/>
  <c r="Q696" i="1009"/>
  <c r="F696" i="1009" s="1"/>
  <c r="F678" i="1009"/>
  <c r="R677" i="1009"/>
  <c r="F544" i="1009"/>
  <c r="Q543" i="1009"/>
  <c r="F876" i="1009"/>
  <c r="AD717" i="1009"/>
  <c r="AD684" i="1009" s="1"/>
  <c r="W684" i="1009"/>
  <c r="Z799" i="1009"/>
  <c r="V798" i="1009"/>
  <c r="V797" i="1009" s="1"/>
  <c r="V796" i="1009" s="1"/>
  <c r="H708" i="1009"/>
  <c r="H679" i="1009"/>
  <c r="AA678" i="1009"/>
  <c r="H671" i="1009"/>
  <c r="AA668" i="1009"/>
  <c r="Z607" i="1009"/>
  <c r="H611" i="1009"/>
  <c r="H533" i="1009"/>
  <c r="AA532" i="1009"/>
  <c r="H532" i="1009" s="1"/>
  <c r="Z638" i="1009"/>
  <c r="H561" i="1009"/>
  <c r="AA549" i="1009"/>
  <c r="AA548" i="1009" s="1"/>
  <c r="R518" i="1009"/>
  <c r="R517" i="1009" s="1"/>
  <c r="R511" i="1009" s="1"/>
  <c r="R510" i="1009" s="1"/>
  <c r="AD654" i="1009"/>
  <c r="AD653" i="1009"/>
  <c r="F539" i="1009"/>
  <c r="H519" i="1009"/>
  <c r="F507" i="1009"/>
  <c r="Q506" i="1009"/>
  <c r="G482" i="1009"/>
  <c r="U481" i="1009"/>
  <c r="G477" i="1009"/>
  <c r="U476" i="1009"/>
  <c r="G550" i="1009"/>
  <c r="T549" i="1009"/>
  <c r="G502" i="1009"/>
  <c r="T501" i="1009"/>
  <c r="G501" i="1009" s="1"/>
  <c r="H673" i="1009"/>
  <c r="F557" i="1009"/>
  <c r="R556" i="1009"/>
  <c r="G536" i="1009"/>
  <c r="Q406" i="1009"/>
  <c r="F406" i="1009" s="1"/>
  <c r="F410" i="1009"/>
  <c r="AA280" i="1009"/>
  <c r="Q280" i="1009"/>
  <c r="F290" i="1009"/>
  <c r="H475" i="1009"/>
  <c r="Q458" i="1009"/>
  <c r="H455" i="1009"/>
  <c r="G302" i="1009"/>
  <c r="AA179" i="1009"/>
  <c r="H180" i="1009"/>
  <c r="H492" i="1009"/>
  <c r="F481" i="1009"/>
  <c r="Q480" i="1009"/>
  <c r="AA339" i="1009"/>
  <c r="H340" i="1009"/>
  <c r="F339" i="1009"/>
  <c r="Q338" i="1009"/>
  <c r="AA302" i="1009"/>
  <c r="R295" i="1009"/>
  <c r="F296" i="1009"/>
  <c r="F238" i="1009"/>
  <c r="Q237" i="1009"/>
  <c r="Q231" i="1009"/>
  <c r="AA148" i="1009"/>
  <c r="H148" i="1009" s="1"/>
  <c r="H77" i="1009"/>
  <c r="AA76" i="1009"/>
  <c r="H76" i="1009" s="1"/>
  <c r="R51" i="1009"/>
  <c r="G257" i="1009"/>
  <c r="Q270" i="1009"/>
  <c r="F270" i="1009" s="1"/>
  <c r="AB189" i="1009"/>
  <c r="AB60" i="1009" s="1"/>
  <c r="AB20" i="1009" s="1"/>
  <c r="H38" i="1009"/>
  <c r="AA23" i="1009"/>
  <c r="H24" i="1009"/>
  <c r="X221" i="1009"/>
  <c r="Y221" i="1009"/>
  <c r="U189" i="1009"/>
  <c r="G189" i="1009" s="1"/>
  <c r="H101" i="1009"/>
  <c r="F272" i="1009"/>
  <c r="F246" i="1009"/>
  <c r="R245" i="1009"/>
  <c r="U82" i="1009"/>
  <c r="G82" i="1009" s="1"/>
  <c r="H1315" i="1009"/>
  <c r="F1345" i="1009"/>
  <c r="R1313" i="1009"/>
  <c r="R1294" i="1009" s="1"/>
  <c r="R1293" i="1009" s="1"/>
  <c r="R1292" i="1009" s="1"/>
  <c r="H1298" i="1009"/>
  <c r="AA1297" i="1009"/>
  <c r="H1252" i="1009"/>
  <c r="AA1251" i="1009"/>
  <c r="H1251" i="1009" s="1"/>
  <c r="F1185" i="1009"/>
  <c r="Q1184" i="1009"/>
  <c r="F1184" i="1009" s="1"/>
  <c r="H1163" i="1009"/>
  <c r="Z1120" i="1009"/>
  <c r="H1121" i="1009"/>
  <c r="G1100" i="1009"/>
  <c r="T1094" i="1009"/>
  <c r="G1094" i="1009" s="1"/>
  <c r="H1072" i="1009"/>
  <c r="Z1071" i="1009"/>
  <c r="Y1071" i="1009"/>
  <c r="W1070" i="1009"/>
  <c r="G1031" i="1009"/>
  <c r="F996" i="1009"/>
  <c r="R990" i="1009"/>
  <c r="R989" i="1009" s="1"/>
  <c r="R967" i="1009" s="1"/>
  <c r="T831" i="1009"/>
  <c r="F968" i="1009"/>
  <c r="H969" i="1009"/>
  <c r="Z968" i="1009"/>
  <c r="R935" i="1009"/>
  <c r="T923" i="1009"/>
  <c r="F899" i="1009"/>
  <c r="Q875" i="1009"/>
  <c r="Z935" i="1009"/>
  <c r="G740" i="1009"/>
  <c r="U739" i="1009"/>
  <c r="G739" i="1009" s="1"/>
  <c r="G876" i="1009"/>
  <c r="U875" i="1009"/>
  <c r="U831" i="1009" s="1"/>
  <c r="H853" i="1009"/>
  <c r="AA852" i="1009"/>
  <c r="G811" i="1009"/>
  <c r="T810" i="1009"/>
  <c r="G810" i="1009" s="1"/>
  <c r="G728" i="1009"/>
  <c r="T718" i="1009"/>
  <c r="F842" i="1009"/>
  <c r="F718" i="1009"/>
  <c r="U708" i="1009"/>
  <c r="G708" i="1009" s="1"/>
  <c r="G709" i="1009"/>
  <c r="U580" i="1009"/>
  <c r="G584" i="1009"/>
  <c r="F538" i="1009"/>
  <c r="Q537" i="1009"/>
  <c r="S831" i="1009"/>
  <c r="S798" i="1009" s="1"/>
  <c r="S797" i="1009" s="1"/>
  <c r="S796" i="1009" s="1"/>
  <c r="U654" i="1009"/>
  <c r="U653" i="1009"/>
  <c r="AD831" i="1009"/>
  <c r="AD798" i="1009" s="1"/>
  <c r="AA822" i="1009"/>
  <c r="H822" i="1009" s="1"/>
  <c r="H641" i="1009"/>
  <c r="AA640" i="1009"/>
  <c r="G545" i="1009"/>
  <c r="T544" i="1009"/>
  <c r="H530" i="1009"/>
  <c r="AA527" i="1009"/>
  <c r="AC654" i="1009"/>
  <c r="AC653" i="1009"/>
  <c r="F657" i="1009"/>
  <c r="Q656" i="1009"/>
  <c r="U549" i="1009"/>
  <c r="U548" i="1009" s="1"/>
  <c r="U15" i="1009" s="1"/>
  <c r="Z543" i="1009"/>
  <c r="H544" i="1009"/>
  <c r="G533" i="1009"/>
  <c r="H514" i="1009"/>
  <c r="AA513" i="1009"/>
  <c r="Z656" i="1009"/>
  <c r="Z517" i="1009"/>
  <c r="H506" i="1009"/>
  <c r="Z505" i="1009"/>
  <c r="H505" i="1009" s="1"/>
  <c r="G406" i="1009"/>
  <c r="H592" i="1009"/>
  <c r="H556" i="1009"/>
  <c r="Z555" i="1009"/>
  <c r="H555" i="1009" s="1"/>
  <c r="V654" i="1009"/>
  <c r="V653" i="1009"/>
  <c r="AA579" i="1009"/>
  <c r="H580" i="1009"/>
  <c r="T518" i="1009"/>
  <c r="AB473" i="1009"/>
  <c r="AB472" i="1009"/>
  <c r="Q301" i="1009"/>
  <c r="G290" i="1009"/>
  <c r="U280" i="1009"/>
  <c r="V472" i="1009"/>
  <c r="T432" i="1009"/>
  <c r="G433" i="1009"/>
  <c r="G407" i="1009"/>
  <c r="AB338" i="1009"/>
  <c r="AB279" i="1009" s="1"/>
  <c r="AB242" i="1009" s="1"/>
  <c r="AB241" i="1009" s="1"/>
  <c r="G301" i="1009"/>
  <c r="Z480" i="1009"/>
  <c r="R459" i="1009"/>
  <c r="R458" i="1009" s="1"/>
  <c r="G445" i="1009"/>
  <c r="U444" i="1009"/>
  <c r="AA106" i="1009"/>
  <c r="H106" i="1009" s="1"/>
  <c r="H107" i="1009"/>
  <c r="R445" i="1009"/>
  <c r="R444" i="1009" s="1"/>
  <c r="U338" i="1009"/>
  <c r="G338" i="1009" s="1"/>
  <c r="G339" i="1009"/>
  <c r="G237" i="1009"/>
  <c r="T236" i="1009"/>
  <c r="G236" i="1009" s="1"/>
  <c r="H201" i="1009"/>
  <c r="AA200" i="1009"/>
  <c r="H200" i="1009" s="1"/>
  <c r="R127" i="1009"/>
  <c r="F128" i="1009"/>
  <c r="Z221" i="1009"/>
  <c r="H221" i="1009" s="1"/>
  <c r="H222" i="1009"/>
  <c r="AC242" i="1009"/>
  <c r="AC241" i="1009" s="1"/>
  <c r="H232" i="1009"/>
  <c r="Z231" i="1009"/>
  <c r="H231" i="1009" s="1"/>
  <c r="H271" i="1009"/>
  <c r="G83" i="1009"/>
  <c r="V60" i="1009"/>
  <c r="G1310" i="1009"/>
  <c r="U1309" i="1009"/>
  <c r="G1309" i="1009" s="1"/>
  <c r="F1314" i="1009"/>
  <c r="Q1313" i="1009"/>
  <c r="F1303" i="1009"/>
  <c r="AC1293" i="1009"/>
  <c r="AC1292" i="1009"/>
  <c r="Y1313" i="1009"/>
  <c r="W1294" i="1009"/>
  <c r="Y1295" i="1009"/>
  <c r="F1335" i="1009"/>
  <c r="F1278" i="1009"/>
  <c r="F1260" i="1009"/>
  <c r="Q1259" i="1009"/>
  <c r="R1288" i="1009"/>
  <c r="F1288" i="1009" s="1"/>
  <c r="F1289" i="1009"/>
  <c r="R1269" i="1009"/>
  <c r="F1269" i="1009" s="1"/>
  <c r="H1210" i="1009"/>
  <c r="Z1209" i="1009"/>
  <c r="H1209" i="1009" s="1"/>
  <c r="Q1200" i="1009"/>
  <c r="F1201" i="1009"/>
  <c r="R1175" i="1009"/>
  <c r="R1170" i="1009" s="1"/>
  <c r="R1169" i="1009" s="1"/>
  <c r="R1168" i="1009" s="1"/>
  <c r="R1167" i="1009" s="1"/>
  <c r="G1143" i="1009"/>
  <c r="F1143" i="1009"/>
  <c r="H1185" i="1009"/>
  <c r="F1121" i="1009"/>
  <c r="Q1120" i="1009"/>
  <c r="R1104" i="1009"/>
  <c r="F1104" i="1009" s="1"/>
  <c r="F1105" i="1009"/>
  <c r="AB1198" i="1009"/>
  <c r="AB1169" i="1009"/>
  <c r="U1071" i="1009"/>
  <c r="U1070" i="1009" s="1"/>
  <c r="U1069" i="1009" s="1"/>
  <c r="U1068" i="1009" s="1"/>
  <c r="U1013" i="1009"/>
  <c r="U967" i="1009" s="1"/>
  <c r="U934" i="1009" s="1"/>
  <c r="U933" i="1009" s="1"/>
  <c r="U932" i="1009" s="1"/>
  <c r="G1026" i="1009"/>
  <c r="F1015" i="1009"/>
  <c r="AA978" i="1009"/>
  <c r="H978" i="1009" s="1"/>
  <c r="H979" i="1009"/>
  <c r="Z989" i="1009"/>
  <c r="H990" i="1009"/>
  <c r="AB967" i="1009"/>
  <c r="AB934" i="1009" s="1"/>
  <c r="F947" i="1009"/>
  <c r="Q946" i="1009"/>
  <c r="F946" i="1009" s="1"/>
  <c r="AA983" i="1009"/>
  <c r="H983" i="1009" s="1"/>
  <c r="F969" i="1009"/>
  <c r="G928" i="1009"/>
  <c r="U927" i="1009"/>
  <c r="F939" i="1009"/>
  <c r="G936" i="1009"/>
  <c r="F928" i="1009"/>
  <c r="Q927" i="1009"/>
  <c r="Z927" i="1009"/>
  <c r="H928" i="1009"/>
  <c r="H886" i="1009"/>
  <c r="AA885" i="1009"/>
  <c r="Q832" i="1009"/>
  <c r="F832" i="1009" s="1"/>
  <c r="H740" i="1009"/>
  <c r="F896" i="1009"/>
  <c r="G804" i="1009"/>
  <c r="T800" i="1009"/>
  <c r="H756" i="1009"/>
  <c r="AA755" i="1009"/>
  <c r="R800" i="1009"/>
  <c r="R799" i="1009" s="1"/>
  <c r="AB800" i="1009"/>
  <c r="AB799" i="1009" s="1"/>
  <c r="AB798" i="1009" s="1"/>
  <c r="Q739" i="1009"/>
  <c r="F739" i="1009" s="1"/>
  <c r="G697" i="1009"/>
  <c r="G569" i="1009"/>
  <c r="V568" i="1009"/>
  <c r="H801" i="1009"/>
  <c r="Z717" i="1009"/>
  <c r="U799" i="1009"/>
  <c r="AA719" i="1009"/>
  <c r="H719" i="1009" s="1"/>
  <c r="AB656" i="1009"/>
  <c r="AB655" i="1009" s="1"/>
  <c r="G641" i="1009"/>
  <c r="U640" i="1009"/>
  <c r="U607" i="1009"/>
  <c r="G607" i="1009" s="1"/>
  <c r="F533" i="1009"/>
  <c r="Q532" i="1009"/>
  <c r="F532" i="1009" s="1"/>
  <c r="W654" i="1009"/>
  <c r="W653" i="1009"/>
  <c r="Z567" i="1009"/>
  <c r="H568" i="1009"/>
  <c r="H551" i="1009"/>
  <c r="H658" i="1009"/>
  <c r="F499" i="1009"/>
  <c r="R498" i="1009"/>
  <c r="F687" i="1009"/>
  <c r="Q686" i="1009"/>
  <c r="F668" i="1009"/>
  <c r="R667" i="1009"/>
  <c r="F667" i="1009" s="1"/>
  <c r="W549" i="1009"/>
  <c r="W548" i="1009" s="1"/>
  <c r="T512" i="1009"/>
  <c r="G513" i="1009"/>
  <c r="V685" i="1009"/>
  <c r="V684" i="1009" s="1"/>
  <c r="V683" i="1009" s="1"/>
  <c r="V682" i="1009" s="1"/>
  <c r="Z676" i="1009"/>
  <c r="G667" i="1009"/>
  <c r="R656" i="1009"/>
  <c r="AA567" i="1009"/>
  <c r="AA566" i="1009" s="1"/>
  <c r="AA565" i="1009" s="1"/>
  <c r="AA564" i="1009" s="1"/>
  <c r="H404" i="1009"/>
  <c r="AA403" i="1009"/>
  <c r="H381" i="1009"/>
  <c r="AA378" i="1009"/>
  <c r="H378" i="1009" s="1"/>
  <c r="H356" i="1009"/>
  <c r="AA355" i="1009"/>
  <c r="H355" i="1009" s="1"/>
  <c r="H460" i="1009"/>
  <c r="F434" i="1009"/>
  <c r="F358" i="1009"/>
  <c r="V279" i="1009"/>
  <c r="Y279" i="1009" s="1"/>
  <c r="G253" i="1009"/>
  <c r="U244" i="1009"/>
  <c r="F194" i="1009"/>
  <c r="Q193" i="1009"/>
  <c r="F121" i="1009"/>
  <c r="Q120" i="1009"/>
  <c r="AA433" i="1009"/>
  <c r="AA432" i="1009" s="1"/>
  <c r="R392" i="1009"/>
  <c r="F393" i="1009"/>
  <c r="AD473" i="1009"/>
  <c r="AD472" i="1009"/>
  <c r="AD301" i="1009"/>
  <c r="AD279" i="1009" s="1"/>
  <c r="AD242" i="1009" s="1"/>
  <c r="AD241" i="1009" s="1"/>
  <c r="AA257" i="1009"/>
  <c r="F234" i="1009"/>
  <c r="S233" i="1009"/>
  <c r="F185" i="1009"/>
  <c r="F178" i="1009"/>
  <c r="F170" i="1009"/>
  <c r="AA155" i="1009"/>
  <c r="H155" i="1009" s="1"/>
  <c r="F102" i="1009"/>
  <c r="F98" i="1009"/>
  <c r="AA62" i="1009"/>
  <c r="F58" i="1009"/>
  <c r="Q57" i="1009"/>
  <c r="F57" i="1009" s="1"/>
  <c r="Q52" i="1009"/>
  <c r="F53" i="1009"/>
  <c r="F25" i="1009"/>
  <c r="G314" i="1009"/>
  <c r="H258" i="1009"/>
  <c r="Z243" i="1009"/>
  <c r="H72" i="1009"/>
  <c r="AA71" i="1009"/>
  <c r="H71" i="1009" s="1"/>
  <c r="H53" i="1009"/>
  <c r="AA52" i="1009"/>
  <c r="F257" i="1009"/>
  <c r="G228" i="1009"/>
  <c r="F109" i="1009"/>
  <c r="R82" i="1009"/>
  <c r="S279" i="1009"/>
  <c r="S242" i="1009" s="1"/>
  <c r="S241" i="1009" s="1"/>
  <c r="Q95" i="1009"/>
  <c r="F95" i="1009" s="1"/>
  <c r="H58" i="1009"/>
  <c r="AA57" i="1009"/>
  <c r="H57" i="1009" s="1"/>
  <c r="W21" i="1009"/>
  <c r="H1340" i="1009"/>
  <c r="Z1313" i="1009"/>
  <c r="AA1277" i="1009"/>
  <c r="H1277" i="1009" s="1"/>
  <c r="F1251" i="1009"/>
  <c r="Q1235" i="1009"/>
  <c r="F1215" i="1009"/>
  <c r="Q1209" i="1009"/>
  <c r="AC1198" i="1009"/>
  <c r="F1211" i="1009"/>
  <c r="R1210" i="1009"/>
  <c r="S1198" i="1009"/>
  <c r="S1197" i="1009" s="1"/>
  <c r="S1196" i="1009" s="1"/>
  <c r="Y1218" i="1009"/>
  <c r="G1209" i="1009"/>
  <c r="T1199" i="1009"/>
  <c r="Z1200" i="1009"/>
  <c r="H1201" i="1009"/>
  <c r="T1169" i="1009"/>
  <c r="G1170" i="1009"/>
  <c r="H1153" i="1009"/>
  <c r="H1170" i="1009"/>
  <c r="Z1169" i="1009"/>
  <c r="Y1169" i="1009"/>
  <c r="W1168" i="1009"/>
  <c r="AC1103" i="1009"/>
  <c r="AC1070" i="1009" s="1"/>
  <c r="Q1094" i="1009"/>
  <c r="F1094" i="1009" s="1"/>
  <c r="F1072" i="1009"/>
  <c r="AA1083" i="1009"/>
  <c r="H1027" i="1009"/>
  <c r="AA1026" i="1009"/>
  <c r="H1026" i="1009" s="1"/>
  <c r="G1013" i="1009"/>
  <c r="T1071" i="1009"/>
  <c r="G1072" i="1009"/>
  <c r="F1073" i="1009"/>
  <c r="F1014" i="1009"/>
  <c r="Q1013" i="1009"/>
  <c r="F1013" i="1009" s="1"/>
  <c r="AA904" i="1009"/>
  <c r="H904" i="1009" s="1"/>
  <c r="H905" i="1009"/>
  <c r="T968" i="1009"/>
  <c r="G969" i="1009"/>
  <c r="Q937" i="1009"/>
  <c r="F938" i="1009"/>
  <c r="H921" i="1009"/>
  <c r="AA920" i="1009"/>
  <c r="T935" i="1009"/>
  <c r="H938" i="1009"/>
  <c r="AA937" i="1009"/>
  <c r="H845" i="1009"/>
  <c r="AA842" i="1009"/>
  <c r="H842" i="1009" s="1"/>
  <c r="AA763" i="1009"/>
  <c r="H763" i="1009" s="1"/>
  <c r="H731" i="1009"/>
  <c r="AA728" i="1009"/>
  <c r="F775" i="1009"/>
  <c r="R763" i="1009"/>
  <c r="R717" i="1009" s="1"/>
  <c r="R684" i="1009" s="1"/>
  <c r="R683" i="1009" s="1"/>
  <c r="R682" i="1009" s="1"/>
  <c r="F851" i="1009"/>
  <c r="H823" i="1009"/>
  <c r="AC798" i="1009"/>
  <c r="H791" i="1009"/>
  <c r="Z696" i="1009"/>
  <c r="H697" i="1009"/>
  <c r="F552" i="1009"/>
  <c r="Q551" i="1009"/>
  <c r="Q518" i="1009"/>
  <c r="F519" i="1009"/>
  <c r="Z831" i="1009"/>
  <c r="U763" i="1009"/>
  <c r="G763" i="1009" s="1"/>
  <c r="G657" i="1009"/>
  <c r="T656" i="1009"/>
  <c r="F560" i="1009"/>
  <c r="Q555" i="1009"/>
  <c r="S654" i="1009"/>
  <c r="S653" i="1009"/>
  <c r="H550" i="1009"/>
  <c r="Z549" i="1009"/>
  <c r="F514" i="1009"/>
  <c r="Q513" i="1009"/>
  <c r="AA686" i="1009"/>
  <c r="W507" i="1009"/>
  <c r="G508" i="1009"/>
  <c r="AC684" i="1009"/>
  <c r="AA657" i="1009"/>
  <c r="H657" i="1009" s="1"/>
  <c r="H440" i="1009"/>
  <c r="AA439" i="1009"/>
  <c r="H439" i="1009" s="1"/>
  <c r="F433" i="1009"/>
  <c r="Q432" i="1009"/>
  <c r="F432" i="1009" s="1"/>
  <c r="H419" i="1009"/>
  <c r="AA418" i="1009"/>
  <c r="H418" i="1009" s="1"/>
  <c r="H410" i="1009"/>
  <c r="AA406" i="1009"/>
  <c r="H406" i="1009" s="1"/>
  <c r="G403" i="1009"/>
  <c r="T402" i="1009"/>
  <c r="G402" i="1009" s="1"/>
  <c r="Z458" i="1009"/>
  <c r="H458" i="1009" s="1"/>
  <c r="H459" i="1009"/>
  <c r="Z444" i="1009"/>
  <c r="AA366" i="1009"/>
  <c r="H366" i="1009" s="1"/>
  <c r="Z432" i="1009"/>
  <c r="H432" i="1009" s="1"/>
  <c r="Z279" i="1009"/>
  <c r="H320" i="1009"/>
  <c r="AA319" i="1009"/>
  <c r="H319" i="1009" s="1"/>
  <c r="U119" i="1009"/>
  <c r="G120" i="1009"/>
  <c r="F91" i="1009"/>
  <c r="Q83" i="1009"/>
  <c r="Q475" i="1009"/>
  <c r="F476" i="1009"/>
  <c r="Q444" i="1009"/>
  <c r="AA194" i="1009"/>
  <c r="H195" i="1009"/>
  <c r="S472" i="1009"/>
  <c r="T442" i="1009"/>
  <c r="AB443" i="1009"/>
  <c r="AB442" i="1009" s="1"/>
  <c r="F303" i="1009"/>
  <c r="R302" i="1009"/>
  <c r="H238" i="1009"/>
  <c r="AA237" i="1009"/>
  <c r="F177" i="1009"/>
  <c r="Q168" i="1009"/>
  <c r="F168" i="1009" s="1"/>
  <c r="F169" i="1009"/>
  <c r="H141" i="1009"/>
  <c r="AA140" i="1009"/>
  <c r="H140" i="1009" s="1"/>
  <c r="AA121" i="1009"/>
  <c r="H122" i="1009"/>
  <c r="Q100" i="1009"/>
  <c r="F100" i="1009" s="1"/>
  <c r="F101" i="1009"/>
  <c r="Z60" i="1009"/>
  <c r="Q23" i="1009"/>
  <c r="F24" i="1009"/>
  <c r="R32" i="1009"/>
  <c r="F32" i="1009" s="1"/>
  <c r="F33" i="1009"/>
  <c r="G256" i="1009"/>
  <c r="H169" i="1009"/>
  <c r="AA168" i="1009"/>
  <c r="H168" i="1009" s="1"/>
  <c r="AA95" i="1009"/>
  <c r="H95" i="1009" s="1"/>
  <c r="H96" i="1009"/>
  <c r="Q243" i="1009"/>
  <c r="G232" i="1009"/>
  <c r="T231" i="1009"/>
  <c r="Q222" i="1009"/>
  <c r="H37" i="1009"/>
  <c r="Z21" i="1009"/>
  <c r="AA244" i="1009"/>
  <c r="H83" i="1009"/>
  <c r="U21" i="1009"/>
  <c r="AE442" i="1000"/>
  <c r="AB1069" i="1009" l="1"/>
  <c r="AB1068" i="1009"/>
  <c r="F875" i="1009"/>
  <c r="U798" i="1009"/>
  <c r="U797" i="1009" s="1"/>
  <c r="U796" i="1009" s="1"/>
  <c r="W510" i="1009"/>
  <c r="Y510" i="1009" s="1"/>
  <c r="Y511" i="1009"/>
  <c r="F445" i="1009"/>
  <c r="AA445" i="1009"/>
  <c r="G119" i="1009"/>
  <c r="AA1313" i="1009"/>
  <c r="H1313" i="1009" s="1"/>
  <c r="AD1197" i="1009"/>
  <c r="AD1196" i="1009"/>
  <c r="R1259" i="1009"/>
  <c r="F1259" i="1009" s="1"/>
  <c r="AA1143" i="1009"/>
  <c r="H1143" i="1009" s="1"/>
  <c r="AD1069" i="1009"/>
  <c r="AD1068" i="1009"/>
  <c r="AC932" i="1009"/>
  <c r="AC933" i="1009"/>
  <c r="Y967" i="1009"/>
  <c r="H989" i="1009"/>
  <c r="F989" i="1009"/>
  <c r="R798" i="1009"/>
  <c r="R797" i="1009" s="1"/>
  <c r="R796" i="1009" s="1"/>
  <c r="Q831" i="1009"/>
  <c r="F831" i="1009" s="1"/>
  <c r="G831" i="1009"/>
  <c r="AA501" i="1009"/>
  <c r="H501" i="1009" s="1"/>
  <c r="H502" i="1009"/>
  <c r="AA481" i="1009"/>
  <c r="R443" i="1009"/>
  <c r="R442" i="1009" s="1"/>
  <c r="F459" i="1009"/>
  <c r="W61" i="1009"/>
  <c r="G71" i="1009"/>
  <c r="V20" i="1009"/>
  <c r="V19" i="1009" s="1"/>
  <c r="V11" i="1009" s="1"/>
  <c r="R61" i="1009"/>
  <c r="F61" i="1009" s="1"/>
  <c r="R37" i="1009"/>
  <c r="F37" i="1009" s="1"/>
  <c r="F38" i="1009"/>
  <c r="AD682" i="1009"/>
  <c r="AD683" i="1009"/>
  <c r="AC1069" i="1009"/>
  <c r="AC1068" i="1009"/>
  <c r="AB19" i="1009"/>
  <c r="AB18" i="1009"/>
  <c r="AD19" i="1009"/>
  <c r="AD18" i="1009"/>
  <c r="AC683" i="1009"/>
  <c r="AC682" i="1009"/>
  <c r="G935" i="1009"/>
  <c r="F937" i="1009"/>
  <c r="Q936" i="1009"/>
  <c r="T1198" i="1009"/>
  <c r="G1199" i="1009"/>
  <c r="Z242" i="1009"/>
  <c r="AA61" i="1009"/>
  <c r="H62" i="1009"/>
  <c r="AA236" i="1009"/>
  <c r="H236" i="1009" s="1"/>
  <c r="H237" i="1009"/>
  <c r="F83" i="1009"/>
  <c r="Q82" i="1009"/>
  <c r="F518" i="1009"/>
  <c r="Q517" i="1009"/>
  <c r="F517" i="1009" s="1"/>
  <c r="H696" i="1009"/>
  <c r="Z685" i="1009"/>
  <c r="AA718" i="1009"/>
  <c r="H728" i="1009"/>
  <c r="AA919" i="1009"/>
  <c r="H919" i="1009" s="1"/>
  <c r="H920" i="1009"/>
  <c r="T1070" i="1009"/>
  <c r="G1071" i="1009"/>
  <c r="AA1082" i="1009"/>
  <c r="H1082" i="1009" s="1"/>
  <c r="H1083" i="1009"/>
  <c r="H1169" i="1009"/>
  <c r="Z1168" i="1009"/>
  <c r="T1168" i="1009"/>
  <c r="G1169" i="1009"/>
  <c r="F52" i="1009"/>
  <c r="Q51" i="1009"/>
  <c r="F51" i="1009" s="1"/>
  <c r="Q119" i="1009"/>
  <c r="U243" i="1009"/>
  <c r="G244" i="1009"/>
  <c r="AA402" i="1009"/>
  <c r="H402" i="1009" s="1"/>
  <c r="H403" i="1009"/>
  <c r="R497" i="1009"/>
  <c r="F498" i="1009"/>
  <c r="U639" i="1009"/>
  <c r="G640" i="1009"/>
  <c r="AA739" i="1009"/>
  <c r="H739" i="1009" s="1"/>
  <c r="H755" i="1009"/>
  <c r="AA832" i="1009"/>
  <c r="H832" i="1009" s="1"/>
  <c r="AA875" i="1009"/>
  <c r="H875" i="1009" s="1"/>
  <c r="H885" i="1009"/>
  <c r="AD933" i="1009"/>
  <c r="AD932" i="1009"/>
  <c r="AB1196" i="1009"/>
  <c r="AB1197" i="1009"/>
  <c r="U1295" i="1009"/>
  <c r="F1313" i="1009"/>
  <c r="R22" i="1009"/>
  <c r="R21" i="1009" s="1"/>
  <c r="U279" i="1009"/>
  <c r="G279" i="1009" s="1"/>
  <c r="G280" i="1009"/>
  <c r="AD797" i="1009"/>
  <c r="AD796" i="1009"/>
  <c r="Q536" i="1009"/>
  <c r="F536" i="1009" s="1"/>
  <c r="F537" i="1009"/>
  <c r="AA851" i="1009"/>
  <c r="H852" i="1009"/>
  <c r="Y1070" i="1009"/>
  <c r="W1069" i="1009"/>
  <c r="H1120" i="1009"/>
  <c r="Z1103" i="1009"/>
  <c r="AA1259" i="1009"/>
  <c r="H1259" i="1009" s="1"/>
  <c r="U60" i="1009"/>
  <c r="H179" i="1009"/>
  <c r="AA171" i="1009"/>
  <c r="H171" i="1009" s="1"/>
  <c r="F458" i="1009"/>
  <c r="G549" i="1009"/>
  <c r="T548" i="1009"/>
  <c r="G548" i="1009" s="1"/>
  <c r="U685" i="1009"/>
  <c r="AA677" i="1009"/>
  <c r="H678" i="1009"/>
  <c r="Y684" i="1009"/>
  <c r="W683" i="1009"/>
  <c r="F543" i="1009"/>
  <c r="Q542" i="1009"/>
  <c r="AA810" i="1009"/>
  <c r="H811" i="1009"/>
  <c r="F990" i="1009"/>
  <c r="AA1013" i="1009"/>
  <c r="H1013" i="1009" s="1"/>
  <c r="Z1294" i="1009"/>
  <c r="AC18" i="1009"/>
  <c r="Y934" i="1009"/>
  <c r="W933" i="1009"/>
  <c r="Y1197" i="1009"/>
  <c r="W1196" i="1009"/>
  <c r="W10" i="1009"/>
  <c r="F475" i="1009"/>
  <c r="Z443" i="1009"/>
  <c r="H549" i="1009"/>
  <c r="Z548" i="1009"/>
  <c r="H548" i="1009" s="1"/>
  <c r="T655" i="1009"/>
  <c r="G656" i="1009"/>
  <c r="Y1168" i="1009"/>
  <c r="W1167" i="1009"/>
  <c r="AC1197" i="1009"/>
  <c r="AC1196" i="1009"/>
  <c r="AA256" i="1009"/>
  <c r="H256" i="1009" s="1"/>
  <c r="H257" i="1009"/>
  <c r="G512" i="1009"/>
  <c r="F927" i="1009"/>
  <c r="Q925" i="1009"/>
  <c r="U925" i="1009"/>
  <c r="G927" i="1009"/>
  <c r="Z511" i="1009"/>
  <c r="F656" i="1009"/>
  <c r="Q655" i="1009"/>
  <c r="AA518" i="1009"/>
  <c r="H527" i="1009"/>
  <c r="AA639" i="1009"/>
  <c r="H640" i="1009"/>
  <c r="Q717" i="1009"/>
  <c r="F717" i="1009" s="1"/>
  <c r="F763" i="1009"/>
  <c r="R934" i="1009"/>
  <c r="R933" i="1009" s="1"/>
  <c r="R932" i="1009" s="1"/>
  <c r="Q967" i="1009"/>
  <c r="F967" i="1009" s="1"/>
  <c r="AA1296" i="1009"/>
  <c r="H1297" i="1009"/>
  <c r="Q279" i="1009"/>
  <c r="Q242" i="1009" s="1"/>
  <c r="G476" i="1009"/>
  <c r="U475" i="1009"/>
  <c r="H607" i="1009"/>
  <c r="Z579" i="1009"/>
  <c r="H579" i="1009" s="1"/>
  <c r="H800" i="1009"/>
  <c r="F799" i="1009"/>
  <c r="R1219" i="1009"/>
  <c r="F1220" i="1009"/>
  <c r="F1236" i="1009"/>
  <c r="R1235" i="1009"/>
  <c r="F1235" i="1009" s="1"/>
  <c r="U1313" i="1009"/>
  <c r="G1313" i="1009" s="1"/>
  <c r="W241" i="1009"/>
  <c r="F222" i="1009"/>
  <c r="Q221" i="1009"/>
  <c r="F221" i="1009" s="1"/>
  <c r="AA120" i="1009"/>
  <c r="H121" i="1009"/>
  <c r="AA193" i="1009"/>
  <c r="H194" i="1009"/>
  <c r="W506" i="1009"/>
  <c r="G507" i="1009"/>
  <c r="F551" i="1009"/>
  <c r="Q550" i="1009"/>
  <c r="G968" i="1009"/>
  <c r="T967" i="1009"/>
  <c r="G967" i="1009" s="1"/>
  <c r="Q1071" i="1009"/>
  <c r="Z20" i="1009"/>
  <c r="G231" i="1009"/>
  <c r="T20" i="1009"/>
  <c r="F23" i="1009"/>
  <c r="Q22" i="1009"/>
  <c r="R301" i="1009"/>
  <c r="F301" i="1009" s="1"/>
  <c r="F302" i="1009"/>
  <c r="F444" i="1009"/>
  <c r="Q443" i="1009"/>
  <c r="H433" i="1009"/>
  <c r="AA685" i="1009"/>
  <c r="H686" i="1009"/>
  <c r="AC797" i="1009"/>
  <c r="AC796" i="1009"/>
  <c r="AA936" i="1009"/>
  <c r="H937" i="1009"/>
  <c r="H1200" i="1009"/>
  <c r="Z1199" i="1009"/>
  <c r="Y21" i="1009"/>
  <c r="X21" i="1009"/>
  <c r="AA51" i="1009"/>
  <c r="H51" i="1009" s="1"/>
  <c r="H52" i="1009"/>
  <c r="H244" i="1009"/>
  <c r="S232" i="1009"/>
  <c r="F233" i="1009"/>
  <c r="F392" i="1009"/>
  <c r="R389" i="1009"/>
  <c r="F193" i="1009"/>
  <c r="Q189" i="1009"/>
  <c r="F189" i="1009" s="1"/>
  <c r="W13" i="1009"/>
  <c r="W15" i="1009"/>
  <c r="Y15" i="1009" s="1"/>
  <c r="Q685" i="1009"/>
  <c r="F686" i="1009"/>
  <c r="H567" i="1009"/>
  <c r="AB654" i="1009"/>
  <c r="AB653" i="1009"/>
  <c r="V567" i="1009"/>
  <c r="G568" i="1009"/>
  <c r="AB797" i="1009"/>
  <c r="AB796" i="1009"/>
  <c r="T799" i="1009"/>
  <c r="G800" i="1009"/>
  <c r="F127" i="1009"/>
  <c r="R120" i="1009"/>
  <c r="R119" i="1009" s="1"/>
  <c r="R60" i="1009" s="1"/>
  <c r="U443" i="1009"/>
  <c r="G444" i="1009"/>
  <c r="G432" i="1009"/>
  <c r="T242" i="1009"/>
  <c r="T517" i="1009"/>
  <c r="G517" i="1009" s="1"/>
  <c r="G518" i="1009"/>
  <c r="Z655" i="1009"/>
  <c r="Z967" i="1009"/>
  <c r="G875" i="1009"/>
  <c r="AA100" i="1009"/>
  <c r="H100" i="1009" s="1"/>
  <c r="AA22" i="1009"/>
  <c r="H23" i="1009"/>
  <c r="R280" i="1009"/>
  <c r="F295" i="1009"/>
  <c r="H280" i="1009"/>
  <c r="F506" i="1009"/>
  <c r="Q505" i="1009"/>
  <c r="F505" i="1009" s="1"/>
  <c r="AA667" i="1009"/>
  <c r="H667" i="1009" s="1"/>
  <c r="H668" i="1009"/>
  <c r="Z798" i="1009"/>
  <c r="R676" i="1009"/>
  <c r="F676" i="1009" s="1"/>
  <c r="F677" i="1009"/>
  <c r="F800" i="1009"/>
  <c r="AA1094" i="1009"/>
  <c r="H1100" i="1009"/>
  <c r="Q1218" i="1009"/>
  <c r="AA1235" i="1009"/>
  <c r="H1235" i="1009" s="1"/>
  <c r="Q1294" i="1009"/>
  <c r="F1295" i="1009"/>
  <c r="G1235" i="1009"/>
  <c r="U1218" i="1009"/>
  <c r="V242" i="1009"/>
  <c r="V241" i="1009" s="1"/>
  <c r="V12" i="1009" s="1"/>
  <c r="U717" i="1009"/>
  <c r="F513" i="1009"/>
  <c r="Q512" i="1009"/>
  <c r="R1209" i="1009"/>
  <c r="R1199" i="1009" s="1"/>
  <c r="F1210" i="1009"/>
  <c r="R655" i="1009"/>
  <c r="Z925" i="1009"/>
  <c r="H927" i="1009"/>
  <c r="AB932" i="1009"/>
  <c r="AB933" i="1009"/>
  <c r="AB1168" i="1009"/>
  <c r="AB1167" i="1009"/>
  <c r="F1120" i="1009"/>
  <c r="Q1103" i="1009"/>
  <c r="Q1199" i="1009"/>
  <c r="F1200" i="1009"/>
  <c r="W1293" i="1009"/>
  <c r="Y1294" i="1009"/>
  <c r="AA512" i="1009"/>
  <c r="H513" i="1009"/>
  <c r="Z542" i="1009"/>
  <c r="H543" i="1009"/>
  <c r="T543" i="1009"/>
  <c r="G544" i="1009"/>
  <c r="G580" i="1009"/>
  <c r="U579" i="1009"/>
  <c r="T717" i="1009"/>
  <c r="G718" i="1009"/>
  <c r="R244" i="1009"/>
  <c r="F245" i="1009"/>
  <c r="F237" i="1009"/>
  <c r="Q236" i="1009"/>
  <c r="F236" i="1009" s="1"/>
  <c r="AA301" i="1009"/>
  <c r="H301" i="1009" s="1"/>
  <c r="H302" i="1009"/>
  <c r="AA338" i="1009"/>
  <c r="H338" i="1009" s="1"/>
  <c r="H339" i="1009"/>
  <c r="Z474" i="1009"/>
  <c r="R555" i="1009"/>
  <c r="R549" i="1009" s="1"/>
  <c r="R548" i="1009" s="1"/>
  <c r="F556" i="1009"/>
  <c r="G481" i="1009"/>
  <c r="U480" i="1009"/>
  <c r="G480" i="1009" s="1"/>
  <c r="Y685" i="1009"/>
  <c r="H959" i="1009"/>
  <c r="AA958" i="1009"/>
  <c r="H958" i="1009" s="1"/>
  <c r="AA968" i="1009"/>
  <c r="AA967" i="1009" s="1"/>
  <c r="R1103" i="1009"/>
  <c r="R1070" i="1009" s="1"/>
  <c r="R1069" i="1009" s="1"/>
  <c r="R1068" i="1009" s="1"/>
  <c r="F1171" i="1009"/>
  <c r="Q1170" i="1009"/>
  <c r="AA1219" i="1009"/>
  <c r="H1229" i="1009"/>
  <c r="F1175" i="1009"/>
  <c r="G221" i="1009"/>
  <c r="AE548" i="1000"/>
  <c r="AE541" i="1000"/>
  <c r="AA444" i="1009" l="1"/>
  <c r="H445" i="1009"/>
  <c r="AA1103" i="1009"/>
  <c r="H1103" i="1009" s="1"/>
  <c r="Z1070" i="1009"/>
  <c r="Z1069" i="1009" s="1"/>
  <c r="F1103" i="1009"/>
  <c r="Q798" i="1009"/>
  <c r="Q797" i="1009" s="1"/>
  <c r="Z566" i="1009"/>
  <c r="Z565" i="1009" s="1"/>
  <c r="T511" i="1009"/>
  <c r="G511" i="1009" s="1"/>
  <c r="AA480" i="1009"/>
  <c r="H481" i="1009"/>
  <c r="W60" i="1009"/>
  <c r="G61" i="1009"/>
  <c r="U20" i="1009"/>
  <c r="U19" i="1009" s="1"/>
  <c r="G21" i="1009"/>
  <c r="Q241" i="1009"/>
  <c r="G579" i="1009"/>
  <c r="U566" i="1009"/>
  <c r="R654" i="1009"/>
  <c r="R653" i="1009"/>
  <c r="U1198" i="1009"/>
  <c r="U1197" i="1009" s="1"/>
  <c r="G1218" i="1009"/>
  <c r="AA1071" i="1009"/>
  <c r="H1094" i="1009"/>
  <c r="H968" i="1009"/>
  <c r="Q684" i="1009"/>
  <c r="F685" i="1009"/>
  <c r="R338" i="1009"/>
  <c r="F338" i="1009" s="1"/>
  <c r="F389" i="1009"/>
  <c r="F1170" i="1009"/>
  <c r="Q1169" i="1009"/>
  <c r="H542" i="1009"/>
  <c r="Z541" i="1009"/>
  <c r="H541" i="1009" s="1"/>
  <c r="Y1293" i="1009"/>
  <c r="W1292" i="1009"/>
  <c r="W14" i="1009"/>
  <c r="Y14" i="1009" s="1"/>
  <c r="Z797" i="1009"/>
  <c r="H967" i="1009"/>
  <c r="T19" i="1009"/>
  <c r="U474" i="1009"/>
  <c r="G475" i="1009"/>
  <c r="AA638" i="1009"/>
  <c r="H638" i="1009" s="1"/>
  <c r="H639" i="1009"/>
  <c r="V18" i="1009"/>
  <c r="Y933" i="1009"/>
  <c r="W932" i="1009"/>
  <c r="Z1293" i="1009"/>
  <c r="Z1292" i="1009"/>
  <c r="H810" i="1009"/>
  <c r="AA799" i="1009"/>
  <c r="AA831" i="1009"/>
  <c r="H831" i="1009" s="1"/>
  <c r="H851" i="1009"/>
  <c r="F120" i="1009"/>
  <c r="G1070" i="1009"/>
  <c r="T1069" i="1009"/>
  <c r="AA717" i="1009"/>
  <c r="H717" i="1009" s="1"/>
  <c r="H718" i="1009"/>
  <c r="AA243" i="1009"/>
  <c r="Z241" i="1009"/>
  <c r="AB17" i="1009"/>
  <c r="U442" i="1009"/>
  <c r="G443" i="1009"/>
  <c r="V566" i="1009"/>
  <c r="V565" i="1009" s="1"/>
  <c r="G567" i="1009"/>
  <c r="H566" i="1009"/>
  <c r="F443" i="1009"/>
  <c r="Q442" i="1009"/>
  <c r="F442" i="1009" s="1"/>
  <c r="F550" i="1009"/>
  <c r="Q549" i="1009"/>
  <c r="W505" i="1009"/>
  <c r="G506" i="1009"/>
  <c r="AA119" i="1009"/>
  <c r="H119" i="1009" s="1"/>
  <c r="H120" i="1009"/>
  <c r="R1218" i="1009"/>
  <c r="R1198" i="1009" s="1"/>
  <c r="R1197" i="1009" s="1"/>
  <c r="R1196" i="1009" s="1"/>
  <c r="F1219" i="1009"/>
  <c r="Z510" i="1009"/>
  <c r="T510" i="1009"/>
  <c r="Z442" i="1009"/>
  <c r="Y10" i="1009"/>
  <c r="Q541" i="1009"/>
  <c r="F541" i="1009" s="1"/>
  <c r="F542" i="1009"/>
  <c r="U1294" i="1009"/>
  <c r="G1295" i="1009"/>
  <c r="U638" i="1009"/>
  <c r="G638" i="1009" s="1"/>
  <c r="G639" i="1009"/>
  <c r="F119" i="1009"/>
  <c r="H685" i="1009"/>
  <c r="Z684" i="1009"/>
  <c r="F82" i="1009"/>
  <c r="Q60" i="1009"/>
  <c r="F60" i="1009" s="1"/>
  <c r="T798" i="1009"/>
  <c r="G799" i="1009"/>
  <c r="F1209" i="1009"/>
  <c r="AA935" i="1009"/>
  <c r="H936" i="1009"/>
  <c r="G717" i="1009"/>
  <c r="T684" i="1009"/>
  <c r="T542" i="1009"/>
  <c r="G543" i="1009"/>
  <c r="H512" i="1009"/>
  <c r="Q1198" i="1009"/>
  <c r="F1199" i="1009"/>
  <c r="H925" i="1009"/>
  <c r="Z924" i="1009"/>
  <c r="F512" i="1009"/>
  <c r="Q511" i="1009"/>
  <c r="F1294" i="1009"/>
  <c r="Q1293" i="1009"/>
  <c r="AA279" i="1009"/>
  <c r="H279" i="1009" s="1"/>
  <c r="AA21" i="1009"/>
  <c r="H22" i="1009"/>
  <c r="Z654" i="1009"/>
  <c r="Z653" i="1009"/>
  <c r="T241" i="1009"/>
  <c r="S231" i="1009"/>
  <c r="F232" i="1009"/>
  <c r="H1199" i="1009"/>
  <c r="Z1198" i="1009"/>
  <c r="AA656" i="1009"/>
  <c r="F22" i="1009"/>
  <c r="Q21" i="1009"/>
  <c r="Z19" i="1009"/>
  <c r="F1071" i="1009"/>
  <c r="Q1070" i="1009"/>
  <c r="AA82" i="1009"/>
  <c r="H82" i="1009" s="1"/>
  <c r="Y242" i="1009"/>
  <c r="F798" i="1009"/>
  <c r="F280" i="1009"/>
  <c r="AA1295" i="1009"/>
  <c r="H1296" i="1009"/>
  <c r="AA517" i="1009"/>
  <c r="H517" i="1009" s="1"/>
  <c r="H518" i="1009"/>
  <c r="U924" i="1009"/>
  <c r="G925" i="1009"/>
  <c r="T654" i="1009"/>
  <c r="G654" i="1009" s="1"/>
  <c r="T653" i="1009"/>
  <c r="G653" i="1009" s="1"/>
  <c r="G655" i="1009"/>
  <c r="AC17" i="1009"/>
  <c r="AA676" i="1009"/>
  <c r="H676" i="1009" s="1"/>
  <c r="H677" i="1009"/>
  <c r="Z934" i="1009"/>
  <c r="T1167" i="1009"/>
  <c r="G1167" i="1009" s="1"/>
  <c r="G1168" i="1009"/>
  <c r="H61" i="1009"/>
  <c r="T1197" i="1009"/>
  <c r="T934" i="1009"/>
  <c r="AD17" i="1009"/>
  <c r="AA1218" i="1009"/>
  <c r="H1219" i="1009"/>
  <c r="Z473" i="1009"/>
  <c r="R243" i="1009"/>
  <c r="F244" i="1009"/>
  <c r="H193" i="1009"/>
  <c r="AA189" i="1009"/>
  <c r="H189" i="1009" s="1"/>
  <c r="Y241" i="1009"/>
  <c r="W12" i="1009"/>
  <c r="Y12" i="1009" s="1"/>
  <c r="F655" i="1009"/>
  <c r="Q654" i="1009"/>
  <c r="F654" i="1009" s="1"/>
  <c r="Q653" i="1009"/>
  <c r="F653" i="1009" s="1"/>
  <c r="F925" i="1009"/>
  <c r="Q924" i="1009"/>
  <c r="Q474" i="1009"/>
  <c r="Y683" i="1009"/>
  <c r="W682" i="1009"/>
  <c r="U684" i="1009"/>
  <c r="U683" i="1009" s="1"/>
  <c r="U682" i="1009" s="1"/>
  <c r="G685" i="1009"/>
  <c r="Y1069" i="1009"/>
  <c r="W1068" i="1009"/>
  <c r="R20" i="1009"/>
  <c r="R19" i="1009" s="1"/>
  <c r="R480" i="1009"/>
  <c r="F497" i="1009"/>
  <c r="U242" i="1009"/>
  <c r="U241" i="1009" s="1"/>
  <c r="U12" i="1009" s="1"/>
  <c r="G243" i="1009"/>
  <c r="Z1167" i="1009"/>
  <c r="H1167" i="1009" s="1"/>
  <c r="H1168" i="1009"/>
  <c r="Q935" i="1009"/>
  <c r="F936" i="1009"/>
  <c r="F555" i="1009"/>
  <c r="W318" i="1000"/>
  <c r="W316" i="1000"/>
  <c r="AA443" i="1009" l="1"/>
  <c r="H444" i="1009"/>
  <c r="G1198" i="1009"/>
  <c r="AA474" i="1009"/>
  <c r="H480" i="1009"/>
  <c r="R279" i="1009"/>
  <c r="F279" i="1009" s="1"/>
  <c r="X60" i="1009"/>
  <c r="Y60" i="1009"/>
  <c r="W20" i="1009"/>
  <c r="G242" i="1009"/>
  <c r="AA60" i="1009"/>
  <c r="H60" i="1009" s="1"/>
  <c r="F924" i="1009"/>
  <c r="Q923" i="1009"/>
  <c r="F923" i="1009" s="1"/>
  <c r="R242" i="1009"/>
  <c r="F243" i="1009"/>
  <c r="H21" i="1009"/>
  <c r="G798" i="1009"/>
  <c r="T797" i="1009"/>
  <c r="AA242" i="1009"/>
  <c r="H243" i="1009"/>
  <c r="Q934" i="1009"/>
  <c r="F935" i="1009"/>
  <c r="Z472" i="1009"/>
  <c r="Z933" i="1009"/>
  <c r="U923" i="1009"/>
  <c r="G923" i="1009" s="1"/>
  <c r="G924" i="1009"/>
  <c r="AA1294" i="1009"/>
  <c r="H1295" i="1009"/>
  <c r="AA655" i="1009"/>
  <c r="H656" i="1009"/>
  <c r="S20" i="1009"/>
  <c r="S19" i="1009" s="1"/>
  <c r="S18" i="1009" s="1"/>
  <c r="S17" i="1009" s="1"/>
  <c r="F231" i="1009"/>
  <c r="Q1197" i="1009"/>
  <c r="F1198" i="1009"/>
  <c r="T541" i="1009"/>
  <c r="G541" i="1009" s="1"/>
  <c r="G542" i="1009"/>
  <c r="AA934" i="1009"/>
  <c r="AA933" i="1009" s="1"/>
  <c r="AA932" i="1009" s="1"/>
  <c r="H935" i="1009"/>
  <c r="F1218" i="1009"/>
  <c r="U18" i="1009"/>
  <c r="AA684" i="1009"/>
  <c r="AA683" i="1009" s="1"/>
  <c r="AA682" i="1009" s="1"/>
  <c r="V564" i="1009"/>
  <c r="V17" i="1009" s="1"/>
  <c r="V13" i="1009"/>
  <c r="Z796" i="1009"/>
  <c r="Q683" i="1009"/>
  <c r="F684" i="1009"/>
  <c r="G566" i="1009"/>
  <c r="U565" i="1009"/>
  <c r="U13" i="1009" s="1"/>
  <c r="T933" i="1009"/>
  <c r="G934" i="1009"/>
  <c r="Z1197" i="1009"/>
  <c r="H924" i="1009"/>
  <c r="Z923" i="1009"/>
  <c r="H923" i="1009" s="1"/>
  <c r="G684" i="1009"/>
  <c r="T683" i="1009"/>
  <c r="G510" i="1009"/>
  <c r="Y505" i="1009"/>
  <c r="G505" i="1009" s="1"/>
  <c r="W474" i="1009"/>
  <c r="H565" i="1009"/>
  <c r="Z564" i="1009"/>
  <c r="Z1068" i="1009"/>
  <c r="U1196" i="1009"/>
  <c r="U10" i="1009"/>
  <c r="Z18" i="1009"/>
  <c r="F1293" i="1009"/>
  <c r="Q1292" i="1009"/>
  <c r="F1292" i="1009" s="1"/>
  <c r="U1293" i="1009"/>
  <c r="G1294" i="1009"/>
  <c r="R474" i="1009"/>
  <c r="R473" i="1009" s="1"/>
  <c r="R472" i="1009" s="1"/>
  <c r="F480" i="1009"/>
  <c r="Q473" i="1009"/>
  <c r="T1196" i="1009"/>
  <c r="G1197" i="1009"/>
  <c r="F797" i="1009"/>
  <c r="Q796" i="1009"/>
  <c r="F796" i="1009" s="1"/>
  <c r="Q1069" i="1009"/>
  <c r="F1070" i="1009"/>
  <c r="F21" i="1009"/>
  <c r="Q20" i="1009"/>
  <c r="G241" i="1009"/>
  <c r="AA511" i="1009"/>
  <c r="F549" i="1009"/>
  <c r="Q548" i="1009"/>
  <c r="F548" i="1009" s="1"/>
  <c r="G442" i="1009"/>
  <c r="T1068" i="1009"/>
  <c r="G1068" i="1009" s="1"/>
  <c r="G1069" i="1009"/>
  <c r="U473" i="1009"/>
  <c r="AA1198" i="1009"/>
  <c r="AA1197" i="1009" s="1"/>
  <c r="AA1196" i="1009" s="1"/>
  <c r="H1218" i="1009"/>
  <c r="F511" i="1009"/>
  <c r="Q510" i="1009"/>
  <c r="F510" i="1009" s="1"/>
  <c r="Z683" i="1009"/>
  <c r="AA798" i="1009"/>
  <c r="H799" i="1009"/>
  <c r="T18" i="1009"/>
  <c r="F1169" i="1009"/>
  <c r="Q1168" i="1009"/>
  <c r="AA1070" i="1009"/>
  <c r="H1071" i="1009"/>
  <c r="W911" i="1000"/>
  <c r="W912" i="1000"/>
  <c r="L34" i="994"/>
  <c r="L19" i="994"/>
  <c r="M19" i="994"/>
  <c r="M18" i="994"/>
  <c r="M17" i="994"/>
  <c r="M15" i="994"/>
  <c r="M14" i="994"/>
  <c r="M13" i="994"/>
  <c r="M12" i="994"/>
  <c r="M11" i="994"/>
  <c r="M10" i="994"/>
  <c r="M9" i="994"/>
  <c r="M8" i="994"/>
  <c r="M7" i="994"/>
  <c r="L18" i="994"/>
  <c r="L17" i="994"/>
  <c r="L16" i="994"/>
  <c r="L15" i="994"/>
  <c r="L14" i="994"/>
  <c r="L13" i="994"/>
  <c r="L12" i="994"/>
  <c r="L11" i="994"/>
  <c r="L10" i="994"/>
  <c r="L9" i="994"/>
  <c r="L8" i="994"/>
  <c r="L7" i="994"/>
  <c r="AA442" i="1009" l="1"/>
  <c r="H442" i="1009" s="1"/>
  <c r="H443" i="1009"/>
  <c r="H1198" i="1009"/>
  <c r="G1196" i="1009"/>
  <c r="H684" i="1009"/>
  <c r="T472" i="1009"/>
  <c r="AA473" i="1009"/>
  <c r="H473" i="1009" s="1"/>
  <c r="H474" i="1009"/>
  <c r="G60" i="1009"/>
  <c r="W19" i="1009"/>
  <c r="Y20" i="1009"/>
  <c r="G20" i="1009" s="1"/>
  <c r="AA20" i="1009"/>
  <c r="AA19" i="1009" s="1"/>
  <c r="AA797" i="1009"/>
  <c r="H798" i="1009"/>
  <c r="F1069" i="1009"/>
  <c r="Q1068" i="1009"/>
  <c r="F1068" i="1009" s="1"/>
  <c r="T682" i="1009"/>
  <c r="G682" i="1009" s="1"/>
  <c r="G683" i="1009"/>
  <c r="AA1293" i="1009"/>
  <c r="H1293" i="1009" s="1"/>
  <c r="AA1292" i="1009"/>
  <c r="H1292" i="1009" s="1"/>
  <c r="H1294" i="1009"/>
  <c r="H933" i="1009"/>
  <c r="Z932" i="1009"/>
  <c r="H932" i="1009" s="1"/>
  <c r="Q933" i="1009"/>
  <c r="F934" i="1009"/>
  <c r="G797" i="1009"/>
  <c r="T796" i="1009"/>
  <c r="G796" i="1009" s="1"/>
  <c r="Q19" i="1009"/>
  <c r="F20" i="1009"/>
  <c r="F474" i="1009"/>
  <c r="H564" i="1009"/>
  <c r="Z1196" i="1009"/>
  <c r="H1196" i="1009" s="1"/>
  <c r="H1197" i="1009"/>
  <c r="U564" i="1009"/>
  <c r="G565" i="1009"/>
  <c r="F1197" i="1009"/>
  <c r="Q1196" i="1009"/>
  <c r="F1196" i="1009" s="1"/>
  <c r="R241" i="1009"/>
  <c r="F242" i="1009"/>
  <c r="F473" i="1009"/>
  <c r="Q472" i="1009"/>
  <c r="F472" i="1009" s="1"/>
  <c r="AA1069" i="1009"/>
  <c r="H1070" i="1009"/>
  <c r="U472" i="1009"/>
  <c r="U11" i="1009"/>
  <c r="AA654" i="1009"/>
  <c r="H654" i="1009" s="1"/>
  <c r="AA653" i="1009"/>
  <c r="H653" i="1009" s="1"/>
  <c r="H655" i="1009"/>
  <c r="F1168" i="1009"/>
  <c r="Q1167" i="1009"/>
  <c r="F1167" i="1009" s="1"/>
  <c r="Z682" i="1009"/>
  <c r="H682" i="1009" s="1"/>
  <c r="H683" i="1009"/>
  <c r="AA510" i="1009"/>
  <c r="H511" i="1009"/>
  <c r="U1292" i="1009"/>
  <c r="G1292" i="1009" s="1"/>
  <c r="U14" i="1009"/>
  <c r="G1293" i="1009"/>
  <c r="Y474" i="1009"/>
  <c r="G474" i="1009" s="1"/>
  <c r="W473" i="1009"/>
  <c r="V9" i="1009"/>
  <c r="Y13" i="1009"/>
  <c r="H934" i="1009"/>
  <c r="AA241" i="1009"/>
  <c r="H241" i="1009" s="1"/>
  <c r="H242" i="1009"/>
  <c r="T932" i="1009"/>
  <c r="G932" i="1009" s="1"/>
  <c r="G933" i="1009"/>
  <c r="F683" i="1009"/>
  <c r="Q682" i="1009"/>
  <c r="F682" i="1009" s="1"/>
  <c r="H12" i="994"/>
  <c r="Z17" i="1009" l="1"/>
  <c r="Y19" i="1009"/>
  <c r="G19" i="1009" s="1"/>
  <c r="W18" i="1009"/>
  <c r="G18" i="1009" s="1"/>
  <c r="H20" i="1009"/>
  <c r="U9" i="1009"/>
  <c r="F933" i="1009"/>
  <c r="Q932" i="1009"/>
  <c r="F932" i="1009" s="1"/>
  <c r="AA796" i="1009"/>
  <c r="H796" i="1009" s="1"/>
  <c r="H797" i="1009"/>
  <c r="AA18" i="1009"/>
  <c r="H19" i="1009"/>
  <c r="AA1068" i="1009"/>
  <c r="H1068" i="1009" s="1"/>
  <c r="H1069" i="1009"/>
  <c r="R18" i="1009"/>
  <c r="R17" i="1009" s="1"/>
  <c r="F241" i="1009"/>
  <c r="F19" i="1009"/>
  <c r="Q18" i="1009"/>
  <c r="Y473" i="1009"/>
  <c r="G473" i="1009" s="1"/>
  <c r="W472" i="1009"/>
  <c r="W11" i="1009"/>
  <c r="AA472" i="1009"/>
  <c r="H472" i="1009" s="1"/>
  <c r="H510" i="1009"/>
  <c r="G564" i="1009"/>
  <c r="U17" i="1009"/>
  <c r="T17" i="1009"/>
  <c r="T119" i="1000"/>
  <c r="Q259" i="1007"/>
  <c r="Q258" i="1007"/>
  <c r="Q225" i="1007"/>
  <c r="Q208" i="1007"/>
  <c r="Q134" i="1007"/>
  <c r="Q124" i="1007"/>
  <c r="Q94" i="1007"/>
  <c r="Q89" i="1007"/>
  <c r="Q77" i="1007"/>
  <c r="Y11" i="1009" l="1"/>
  <c r="W9" i="1009"/>
  <c r="Y9" i="1009" s="1"/>
  <c r="AA17" i="1009"/>
  <c r="H17" i="1009" s="1"/>
  <c r="H18" i="1009"/>
  <c r="W17" i="1009"/>
  <c r="G17" i="1009" s="1"/>
  <c r="G472" i="1009"/>
  <c r="F18" i="1009"/>
  <c r="Q17" i="1009"/>
  <c r="F17" i="1009" s="1"/>
  <c r="U26" i="1008"/>
  <c r="V26" i="1008"/>
  <c r="W26" i="1008"/>
  <c r="T26" i="1008"/>
  <c r="T25" i="1008" s="1"/>
  <c r="T445" i="1000" l="1"/>
  <c r="T454" i="1000"/>
  <c r="T459" i="1000"/>
  <c r="T458" i="1000" s="1"/>
  <c r="T450" i="1000"/>
  <c r="T1051" i="1000"/>
  <c r="T444" i="1000" l="1"/>
  <c r="V647" i="1000"/>
  <c r="V646" i="1000" s="1"/>
  <c r="W647" i="1000"/>
  <c r="W646" i="1000" s="1"/>
  <c r="U647" i="1000"/>
  <c r="U646" i="1000" s="1"/>
  <c r="V642" i="1000"/>
  <c r="V641" i="1000" s="1"/>
  <c r="V640" i="1000" s="1"/>
  <c r="V639" i="1000" s="1"/>
  <c r="W642" i="1000"/>
  <c r="W641" i="1000" s="1"/>
  <c r="W640" i="1000" s="1"/>
  <c r="W639" i="1000" s="1"/>
  <c r="U642" i="1000"/>
  <c r="U641" i="1000" s="1"/>
  <c r="U640" i="1000" s="1"/>
  <c r="U639" i="1000" s="1"/>
  <c r="T63" i="1000"/>
  <c r="W496" i="1000" l="1"/>
  <c r="W509" i="1000"/>
  <c r="W521" i="1000"/>
  <c r="W479" i="1000"/>
  <c r="AE473" i="1000" s="1"/>
  <c r="W225" i="1000"/>
  <c r="W213" i="1000"/>
  <c r="W212" i="1000"/>
  <c r="W210" i="1000"/>
  <c r="W205" i="1000"/>
  <c r="W202" i="1000"/>
  <c r="W199" i="1000"/>
  <c r="W176" i="1000"/>
  <c r="W195" i="1000"/>
  <c r="W192" i="1000"/>
  <c r="W184" i="1000"/>
  <c r="W183" i="1000"/>
  <c r="W182" i="1000"/>
  <c r="W181" i="1000"/>
  <c r="W180" i="1000"/>
  <c r="W178" i="1000"/>
  <c r="W173" i="1000"/>
  <c r="W170" i="1000"/>
  <c r="W166" i="1000"/>
  <c r="W164" i="1000"/>
  <c r="W162" i="1000"/>
  <c r="W97" i="1000"/>
  <c r="W159" i="1000"/>
  <c r="W157" i="1000"/>
  <c r="W152" i="1000"/>
  <c r="W150" i="1000"/>
  <c r="W147" i="1000"/>
  <c r="W146" i="1000"/>
  <c r="W144" i="1000"/>
  <c r="W142" i="1000"/>
  <c r="W136" i="1000"/>
  <c r="W134" i="1000"/>
  <c r="W126" i="1000"/>
  <c r="W122" i="1000"/>
  <c r="W118" i="1000"/>
  <c r="W113" i="1000"/>
  <c r="W107" i="1000"/>
  <c r="W105" i="1000"/>
  <c r="W54" i="1000"/>
  <c r="AE51" i="1000" s="1"/>
  <c r="W103" i="1000"/>
  <c r="W102" i="1000"/>
  <c r="W92" i="1000"/>
  <c r="W99" i="1000"/>
  <c r="W90" i="1000"/>
  <c r="W86" i="1000"/>
  <c r="W85" i="1000"/>
  <c r="W78" i="1000"/>
  <c r="W73" i="1000"/>
  <c r="W66" i="1000"/>
  <c r="W64" i="1000"/>
  <c r="W50" i="1000"/>
  <c r="W48" i="1000"/>
  <c r="W40" i="1000"/>
  <c r="W31" i="1000"/>
  <c r="W249" i="1000"/>
  <c r="AE61" i="1000" l="1"/>
  <c r="AE82" i="1000"/>
  <c r="AE37" i="1000"/>
  <c r="AE119" i="1000"/>
  <c r="AE189" i="1000"/>
  <c r="W26" i="1000"/>
  <c r="W25" i="1000"/>
  <c r="AE19" i="1000" l="1"/>
  <c r="AE22" i="1000"/>
  <c r="AE20" i="1000"/>
  <c r="U1048" i="1000"/>
  <c r="V1048" i="1000"/>
  <c r="W1048" i="1000"/>
  <c r="U1047" i="1000" l="1"/>
  <c r="V1047" i="1000"/>
  <c r="W367" i="1000" l="1"/>
  <c r="W349" i="1000"/>
  <c r="W331" i="1000"/>
  <c r="W320" i="1000"/>
  <c r="W315" i="1000"/>
  <c r="W1299" i="1000" l="1"/>
  <c r="W1312" i="1000" l="1"/>
  <c r="W1302" i="1000"/>
  <c r="U636" i="1000" l="1"/>
  <c r="U635" i="1000" s="1"/>
  <c r="U634" i="1000" s="1"/>
  <c r="V636" i="1000"/>
  <c r="V635" i="1000" s="1"/>
  <c r="V634" i="1000" s="1"/>
  <c r="W636" i="1000"/>
  <c r="W635" i="1000" s="1"/>
  <c r="W634" i="1000" s="1"/>
  <c r="T636" i="1000"/>
  <c r="U631" i="1000"/>
  <c r="U630" i="1000" s="1"/>
  <c r="V631" i="1000"/>
  <c r="V630" i="1000" s="1"/>
  <c r="W631" i="1000"/>
  <c r="W630" i="1000" s="1"/>
  <c r="T631" i="1000"/>
  <c r="U628" i="1000"/>
  <c r="U627" i="1000" s="1"/>
  <c r="V628" i="1000"/>
  <c r="V627" i="1000" s="1"/>
  <c r="W628" i="1000"/>
  <c r="W627" i="1000" s="1"/>
  <c r="T628" i="1000"/>
  <c r="U625" i="1000"/>
  <c r="V625" i="1000"/>
  <c r="W625" i="1000"/>
  <c r="T625" i="1000"/>
  <c r="U623" i="1000"/>
  <c r="U622" i="1000" s="1"/>
  <c r="V623" i="1000"/>
  <c r="V622" i="1000" s="1"/>
  <c r="W623" i="1000"/>
  <c r="W622" i="1000" s="1"/>
  <c r="T623" i="1000"/>
  <c r="U619" i="1000"/>
  <c r="V619" i="1000"/>
  <c r="W619" i="1000"/>
  <c r="T619" i="1000"/>
  <c r="U617" i="1000"/>
  <c r="V617" i="1000"/>
  <c r="V616" i="1000" s="1"/>
  <c r="W617" i="1000"/>
  <c r="W616" i="1000" s="1"/>
  <c r="T617" i="1000"/>
  <c r="U614" i="1000"/>
  <c r="V614" i="1000"/>
  <c r="W614" i="1000"/>
  <c r="T614" i="1000"/>
  <c r="U612" i="1000"/>
  <c r="U611" i="1000" s="1"/>
  <c r="V612" i="1000"/>
  <c r="V611" i="1000" s="1"/>
  <c r="W612" i="1000"/>
  <c r="W611" i="1000" s="1"/>
  <c r="T612" i="1000"/>
  <c r="U609" i="1000"/>
  <c r="U608" i="1000" s="1"/>
  <c r="V609" i="1000"/>
  <c r="V608" i="1000" s="1"/>
  <c r="V607" i="1000" s="1"/>
  <c r="W609" i="1000"/>
  <c r="W608" i="1000" s="1"/>
  <c r="T609" i="1000"/>
  <c r="T605" i="1000"/>
  <c r="U603" i="1000"/>
  <c r="V603" i="1000"/>
  <c r="W603" i="1000"/>
  <c r="T603" i="1000"/>
  <c r="U600" i="1000"/>
  <c r="V600" i="1000"/>
  <c r="W600" i="1000"/>
  <c r="T600" i="1000"/>
  <c r="T594" i="1000"/>
  <c r="U597" i="1000"/>
  <c r="V597" i="1000"/>
  <c r="W597" i="1000"/>
  <c r="T597" i="1000"/>
  <c r="U594" i="1000"/>
  <c r="U593" i="1000" s="1"/>
  <c r="V594" i="1000"/>
  <c r="W594" i="1000"/>
  <c r="W593" i="1000" s="1"/>
  <c r="T590" i="1000"/>
  <c r="U590" i="1000"/>
  <c r="U589" i="1000" s="1"/>
  <c r="V590" i="1000"/>
  <c r="V589" i="1000" s="1"/>
  <c r="W590" i="1000"/>
  <c r="W589" i="1000" s="1"/>
  <c r="U587" i="1000"/>
  <c r="V587" i="1000"/>
  <c r="W587" i="1000"/>
  <c r="T587" i="1000"/>
  <c r="U585" i="1000"/>
  <c r="U584" i="1000" s="1"/>
  <c r="V585" i="1000"/>
  <c r="W585" i="1000"/>
  <c r="T585" i="1000"/>
  <c r="U582" i="1000"/>
  <c r="U581" i="1000" s="1"/>
  <c r="V582" i="1000"/>
  <c r="V581" i="1000" s="1"/>
  <c r="W582" i="1000"/>
  <c r="W581" i="1000" s="1"/>
  <c r="T582" i="1000"/>
  <c r="U577" i="1000"/>
  <c r="U576" i="1000" s="1"/>
  <c r="U575" i="1000" s="1"/>
  <c r="V577" i="1000"/>
  <c r="V576" i="1000" s="1"/>
  <c r="V575" i="1000" s="1"/>
  <c r="W577" i="1000"/>
  <c r="W576" i="1000" s="1"/>
  <c r="W575" i="1000" s="1"/>
  <c r="T577" i="1000"/>
  <c r="U573" i="1000"/>
  <c r="U572" i="1000" s="1"/>
  <c r="V573" i="1000"/>
  <c r="V572" i="1000" s="1"/>
  <c r="W573" i="1000"/>
  <c r="W572" i="1000" s="1"/>
  <c r="T573" i="1000"/>
  <c r="U570" i="1000"/>
  <c r="U569" i="1000" s="1"/>
  <c r="V570" i="1000"/>
  <c r="V569" i="1000" s="1"/>
  <c r="W570" i="1000"/>
  <c r="W569" i="1000" s="1"/>
  <c r="AF565" i="1000"/>
  <c r="AG565" i="1000"/>
  <c r="AH565" i="1000"/>
  <c r="AI565" i="1000"/>
  <c r="AE565" i="1000"/>
  <c r="U605" i="1000"/>
  <c r="V605" i="1000"/>
  <c r="W605" i="1000"/>
  <c r="AE1293" i="1000"/>
  <c r="U1157" i="1000"/>
  <c r="V1157" i="1000"/>
  <c r="W1033" i="1000"/>
  <c r="W873" i="1000"/>
  <c r="V873" i="1000"/>
  <c r="U873" i="1000"/>
  <c r="T873" i="1000"/>
  <c r="T912" i="1000"/>
  <c r="T911" i="1000" s="1"/>
  <c r="Q162" i="1007" s="1"/>
  <c r="V912" i="1000"/>
  <c r="V911" i="1000" s="1"/>
  <c r="U912" i="1000"/>
  <c r="U911" i="1000" s="1"/>
  <c r="V883" i="1000"/>
  <c r="W883" i="1000"/>
  <c r="U883" i="1000"/>
  <c r="V881" i="1000"/>
  <c r="W881" i="1000"/>
  <c r="U881" i="1000"/>
  <c r="V879" i="1000"/>
  <c r="W879" i="1000"/>
  <c r="U879" i="1000"/>
  <c r="V840" i="1000"/>
  <c r="W840" i="1000"/>
  <c r="U840" i="1000"/>
  <c r="V838" i="1000"/>
  <c r="W838" i="1000"/>
  <c r="U838" i="1000"/>
  <c r="V856" i="1000"/>
  <c r="V816" i="1000"/>
  <c r="W558" i="1000"/>
  <c r="V469" i="1000"/>
  <c r="U430" i="1000"/>
  <c r="V430" i="1000"/>
  <c r="AE1197" i="1000"/>
  <c r="AE683" i="1000"/>
  <c r="AE443" i="1000"/>
  <c r="AE241" i="1000"/>
  <c r="W584" i="1000" l="1"/>
  <c r="W580" i="1000" s="1"/>
  <c r="V593" i="1000"/>
  <c r="W599" i="1000"/>
  <c r="W592" i="1000" s="1"/>
  <c r="U599" i="1000"/>
  <c r="U592" i="1000" s="1"/>
  <c r="U616" i="1000"/>
  <c r="U607" i="1000" s="1"/>
  <c r="V599" i="1000"/>
  <c r="W607" i="1000"/>
  <c r="U580" i="1000"/>
  <c r="V584" i="1000"/>
  <c r="V580" i="1000" s="1"/>
  <c r="U568" i="1000"/>
  <c r="U567" i="1000" s="1"/>
  <c r="V568" i="1000"/>
  <c r="V567" i="1000" s="1"/>
  <c r="W568" i="1000"/>
  <c r="W567" i="1000" s="1"/>
  <c r="AE1069" i="1000"/>
  <c r="AE932" i="1000"/>
  <c r="W1027" i="1000"/>
  <c r="W1015" i="1000"/>
  <c r="T565" i="1000" l="1"/>
  <c r="V592" i="1000"/>
  <c r="V579" i="1000" s="1"/>
  <c r="V566" i="1000" s="1"/>
  <c r="V565" i="1000" s="1"/>
  <c r="W579" i="1000"/>
  <c r="W566" i="1000" s="1"/>
  <c r="W565" i="1000" s="1"/>
  <c r="U579" i="1000"/>
  <c r="U566" i="1000" s="1"/>
  <c r="U565" i="1000" s="1"/>
  <c r="W916" i="1000"/>
  <c r="AE796" i="1000" s="1"/>
  <c r="W779" i="1000" l="1"/>
  <c r="W759" i="1000"/>
  <c r="W734" i="1000"/>
  <c r="W710" i="1000"/>
  <c r="W469" i="1000" l="1"/>
  <c r="G471" i="1000"/>
  <c r="W1211" i="1000" l="1"/>
  <c r="AA652" i="1000" l="1"/>
  <c r="H652" i="1000" s="1"/>
  <c r="G652" i="1000"/>
  <c r="F652" i="1000"/>
  <c r="AD651" i="1000"/>
  <c r="AC651" i="1000"/>
  <c r="AB651" i="1000"/>
  <c r="Z651" i="1000"/>
  <c r="G651" i="1000"/>
  <c r="AA650" i="1000"/>
  <c r="H650" i="1000" s="1"/>
  <c r="F650" i="1000"/>
  <c r="G650" i="1000"/>
  <c r="AD649" i="1000"/>
  <c r="AC649" i="1000"/>
  <c r="AC648" i="1000" s="1"/>
  <c r="AC647" i="1000" s="1"/>
  <c r="AC646" i="1000" s="1"/>
  <c r="AB649" i="1000"/>
  <c r="Z649" i="1000"/>
  <c r="G649" i="1000"/>
  <c r="AA645" i="1000"/>
  <c r="H645" i="1000" s="1"/>
  <c r="F645" i="1000"/>
  <c r="G645" i="1000"/>
  <c r="AD644" i="1000"/>
  <c r="AD643" i="1000" s="1"/>
  <c r="AD642" i="1000" s="1"/>
  <c r="AD641" i="1000" s="1"/>
  <c r="AC644" i="1000"/>
  <c r="AC643" i="1000" s="1"/>
  <c r="AC642" i="1000" s="1"/>
  <c r="AC641" i="1000" s="1"/>
  <c r="AB644" i="1000"/>
  <c r="AB643" i="1000" s="1"/>
  <c r="AB642" i="1000" s="1"/>
  <c r="AB641" i="1000" s="1"/>
  <c r="Z644" i="1000"/>
  <c r="Z643" i="1000" s="1"/>
  <c r="Z642" i="1000" s="1"/>
  <c r="Z641" i="1000" s="1"/>
  <c r="AA628" i="1000"/>
  <c r="AB628" i="1000"/>
  <c r="AC628" i="1000"/>
  <c r="AD628" i="1000"/>
  <c r="AD627" i="1000" s="1"/>
  <c r="Z628" i="1000"/>
  <c r="Z627" i="1000" s="1"/>
  <c r="H629" i="1000"/>
  <c r="G629" i="1000"/>
  <c r="F629" i="1000"/>
  <c r="G628" i="1000"/>
  <c r="F628" i="1000"/>
  <c r="G627" i="1000"/>
  <c r="F627" i="1000"/>
  <c r="AA570" i="1000"/>
  <c r="AA569" i="1000" s="1"/>
  <c r="AB570" i="1000"/>
  <c r="AB569" i="1000" s="1"/>
  <c r="AC570" i="1000"/>
  <c r="AC569" i="1000" s="1"/>
  <c r="AD570" i="1000"/>
  <c r="AD569" i="1000" s="1"/>
  <c r="Z570" i="1000"/>
  <c r="Z569" i="1000" s="1"/>
  <c r="AA573" i="1000"/>
  <c r="AA572" i="1000" s="1"/>
  <c r="AB573" i="1000"/>
  <c r="AB572" i="1000" s="1"/>
  <c r="AC573" i="1000"/>
  <c r="AC572" i="1000" s="1"/>
  <c r="AD573" i="1000"/>
  <c r="AD572" i="1000" s="1"/>
  <c r="Z573" i="1000"/>
  <c r="Z572" i="1000" s="1"/>
  <c r="AA577" i="1000"/>
  <c r="AA576" i="1000" s="1"/>
  <c r="AA575" i="1000" s="1"/>
  <c r="AB577" i="1000"/>
  <c r="AB576" i="1000" s="1"/>
  <c r="AB575" i="1000" s="1"/>
  <c r="AC577" i="1000"/>
  <c r="AC576" i="1000" s="1"/>
  <c r="AC575" i="1000" s="1"/>
  <c r="AD577" i="1000"/>
  <c r="AD576" i="1000" s="1"/>
  <c r="AD575" i="1000" s="1"/>
  <c r="Z577" i="1000"/>
  <c r="Z576" i="1000" s="1"/>
  <c r="Z575" i="1000" s="1"/>
  <c r="AA582" i="1000"/>
  <c r="AA581" i="1000" s="1"/>
  <c r="AB582" i="1000"/>
  <c r="AB581" i="1000" s="1"/>
  <c r="AC582" i="1000"/>
  <c r="AC581" i="1000" s="1"/>
  <c r="AD582" i="1000"/>
  <c r="AD581" i="1000" s="1"/>
  <c r="Z582" i="1000"/>
  <c r="Z581" i="1000" s="1"/>
  <c r="AA585" i="1000"/>
  <c r="AB585" i="1000"/>
  <c r="AC585" i="1000"/>
  <c r="AD585" i="1000"/>
  <c r="Z585" i="1000"/>
  <c r="AA590" i="1000"/>
  <c r="AA589" i="1000" s="1"/>
  <c r="AB590" i="1000"/>
  <c r="AB589" i="1000" s="1"/>
  <c r="AC590" i="1000"/>
  <c r="AC589" i="1000" s="1"/>
  <c r="AD590" i="1000"/>
  <c r="AD589" i="1000" s="1"/>
  <c r="Z590" i="1000"/>
  <c r="Z589" i="1000" s="1"/>
  <c r="AA594" i="1000"/>
  <c r="AB594" i="1000"/>
  <c r="AC594" i="1000"/>
  <c r="AD594" i="1000"/>
  <c r="Z594" i="1000"/>
  <c r="AA597" i="1000"/>
  <c r="AB597" i="1000"/>
  <c r="AC597" i="1000"/>
  <c r="AD597" i="1000"/>
  <c r="Z597" i="1000"/>
  <c r="AA600" i="1000"/>
  <c r="AB600" i="1000"/>
  <c r="AC600" i="1000"/>
  <c r="AD600" i="1000"/>
  <c r="Z600" i="1000"/>
  <c r="AA603" i="1000"/>
  <c r="AB603" i="1000"/>
  <c r="AC603" i="1000"/>
  <c r="AD603" i="1000"/>
  <c r="Z603" i="1000"/>
  <c r="AA609" i="1000"/>
  <c r="AA608" i="1000" s="1"/>
  <c r="AB609" i="1000"/>
  <c r="AB608" i="1000" s="1"/>
  <c r="AC609" i="1000"/>
  <c r="AC608" i="1000" s="1"/>
  <c r="AD609" i="1000"/>
  <c r="AD608" i="1000" s="1"/>
  <c r="Z609" i="1000"/>
  <c r="Z608" i="1000" s="1"/>
  <c r="AA612" i="1000"/>
  <c r="AB612" i="1000"/>
  <c r="AC612" i="1000"/>
  <c r="AD612" i="1000"/>
  <c r="Z612" i="1000"/>
  <c r="AA614" i="1000"/>
  <c r="AB614" i="1000"/>
  <c r="AC614" i="1000"/>
  <c r="AD614" i="1000"/>
  <c r="Z614" i="1000"/>
  <c r="AA617" i="1000"/>
  <c r="AB617" i="1000"/>
  <c r="AC617" i="1000"/>
  <c r="AD617" i="1000"/>
  <c r="Z617" i="1000"/>
  <c r="AA619" i="1000"/>
  <c r="AB619" i="1000"/>
  <c r="AC619" i="1000"/>
  <c r="AD619" i="1000"/>
  <c r="Z619" i="1000"/>
  <c r="AA623" i="1000"/>
  <c r="AB623" i="1000"/>
  <c r="AC623" i="1000"/>
  <c r="AD623" i="1000"/>
  <c r="Z623" i="1000"/>
  <c r="AA625" i="1000"/>
  <c r="AB625" i="1000"/>
  <c r="AC625" i="1000"/>
  <c r="AD625" i="1000"/>
  <c r="Z625" i="1000"/>
  <c r="AA631" i="1000"/>
  <c r="AA630" i="1000" s="1"/>
  <c r="AB631" i="1000"/>
  <c r="AB630" i="1000" s="1"/>
  <c r="AC631" i="1000"/>
  <c r="AC630" i="1000" s="1"/>
  <c r="AD631" i="1000"/>
  <c r="AD630" i="1000" s="1"/>
  <c r="Z631" i="1000"/>
  <c r="Z630" i="1000" s="1"/>
  <c r="AA636" i="1000"/>
  <c r="AA635" i="1000" s="1"/>
  <c r="AA634" i="1000" s="1"/>
  <c r="AB636" i="1000"/>
  <c r="AB635" i="1000" s="1"/>
  <c r="AB634" i="1000" s="1"/>
  <c r="AC636" i="1000"/>
  <c r="AC635" i="1000" s="1"/>
  <c r="AC634" i="1000" s="1"/>
  <c r="AD636" i="1000"/>
  <c r="AD635" i="1000" s="1"/>
  <c r="AD634" i="1000" s="1"/>
  <c r="Z636" i="1000"/>
  <c r="Z635" i="1000" s="1"/>
  <c r="Z634" i="1000" s="1"/>
  <c r="Z587" i="1000"/>
  <c r="AB587" i="1000"/>
  <c r="AC587" i="1000"/>
  <c r="AD587" i="1000"/>
  <c r="H588" i="1000"/>
  <c r="F637" i="1000"/>
  <c r="G637" i="1000"/>
  <c r="F636" i="1000"/>
  <c r="H633" i="1000"/>
  <c r="F633" i="1000"/>
  <c r="G633" i="1000"/>
  <c r="G632" i="1000"/>
  <c r="F632" i="1000"/>
  <c r="H626" i="1000"/>
  <c r="F626" i="1000"/>
  <c r="G626" i="1000"/>
  <c r="H624" i="1000"/>
  <c r="G624" i="1000"/>
  <c r="F624" i="1000"/>
  <c r="F621" i="1000"/>
  <c r="H621" i="1000"/>
  <c r="G621" i="1000"/>
  <c r="H620" i="1000"/>
  <c r="G620" i="1000"/>
  <c r="F620" i="1000"/>
  <c r="F619" i="1000"/>
  <c r="F618" i="1000"/>
  <c r="G618" i="1000"/>
  <c r="H615" i="1000"/>
  <c r="G615" i="1000"/>
  <c r="H613" i="1000"/>
  <c r="G613" i="1000"/>
  <c r="G610" i="1000"/>
  <c r="H604" i="1000"/>
  <c r="G604" i="1000"/>
  <c r="F602" i="1000"/>
  <c r="H602" i="1000"/>
  <c r="G602" i="1000"/>
  <c r="G601" i="1000"/>
  <c r="G598" i="1000"/>
  <c r="F596" i="1000"/>
  <c r="H596" i="1000"/>
  <c r="G596" i="1000"/>
  <c r="G595" i="1000"/>
  <c r="F595" i="1000"/>
  <c r="H591" i="1000"/>
  <c r="F591" i="1000"/>
  <c r="G591" i="1000"/>
  <c r="G588" i="1000"/>
  <c r="F588" i="1000"/>
  <c r="F587" i="1000"/>
  <c r="G586" i="1000"/>
  <c r="H583" i="1000"/>
  <c r="G583" i="1000"/>
  <c r="F583" i="1000"/>
  <c r="G578" i="1000"/>
  <c r="H574" i="1000"/>
  <c r="F574" i="1000"/>
  <c r="G574" i="1000"/>
  <c r="G571" i="1000"/>
  <c r="F571" i="1000"/>
  <c r="AA931" i="1000"/>
  <c r="H931" i="1000" s="1"/>
  <c r="R931" i="1000"/>
  <c r="F931" i="1000" s="1"/>
  <c r="G931" i="1000"/>
  <c r="AD930" i="1000"/>
  <c r="AD929" i="1000" s="1"/>
  <c r="AD928" i="1000" s="1"/>
  <c r="AD927" i="1000" s="1"/>
  <c r="AC930" i="1000"/>
  <c r="AC929" i="1000" s="1"/>
  <c r="AC928" i="1000" s="1"/>
  <c r="AC927" i="1000" s="1"/>
  <c r="AC925" i="1000" s="1"/>
  <c r="AB930" i="1000"/>
  <c r="AB929" i="1000" s="1"/>
  <c r="AB928" i="1000" s="1"/>
  <c r="AB927" i="1000" s="1"/>
  <c r="AB925" i="1000" s="1"/>
  <c r="Z930" i="1000"/>
  <c r="Z929" i="1000" s="1"/>
  <c r="Z928" i="1000" s="1"/>
  <c r="Z927" i="1000" s="1"/>
  <c r="Z925" i="1000" s="1"/>
  <c r="W930" i="1000"/>
  <c r="W929" i="1000" s="1"/>
  <c r="W928" i="1000" s="1"/>
  <c r="W927" i="1000" s="1"/>
  <c r="W925" i="1000" s="1"/>
  <c r="V930" i="1000"/>
  <c r="V929" i="1000" s="1"/>
  <c r="V928" i="1000" s="1"/>
  <c r="V927" i="1000" s="1"/>
  <c r="V925" i="1000" s="1"/>
  <c r="U930" i="1000"/>
  <c r="U929" i="1000" s="1"/>
  <c r="U928" i="1000" s="1"/>
  <c r="U927" i="1000" s="1"/>
  <c r="U925" i="1000" s="1"/>
  <c r="T930" i="1000"/>
  <c r="S930" i="1000"/>
  <c r="S929" i="1000" s="1"/>
  <c r="S928" i="1000" s="1"/>
  <c r="S927" i="1000" s="1"/>
  <c r="S925" i="1000" s="1"/>
  <c r="Q930" i="1000"/>
  <c r="Q929" i="1000" s="1"/>
  <c r="Q928" i="1000" s="1"/>
  <c r="Q927" i="1000" s="1"/>
  <c r="Q925" i="1000" s="1"/>
  <c r="Q856" i="1000"/>
  <c r="R856" i="1000"/>
  <c r="T856" i="1000"/>
  <c r="U856" i="1000"/>
  <c r="W856" i="1000"/>
  <c r="Z856" i="1000"/>
  <c r="AB856" i="1000"/>
  <c r="AC856" i="1000"/>
  <c r="AD856" i="1000"/>
  <c r="Z917" i="1000"/>
  <c r="Q909" i="1000"/>
  <c r="R909" i="1000"/>
  <c r="S909" i="1000"/>
  <c r="T909" i="1000"/>
  <c r="U909" i="1000"/>
  <c r="V909" i="1000"/>
  <c r="W909" i="1000"/>
  <c r="Z909" i="1000"/>
  <c r="AB909" i="1000"/>
  <c r="AC909" i="1000"/>
  <c r="AD909" i="1000"/>
  <c r="F910" i="1000"/>
  <c r="G910" i="1000"/>
  <c r="AA910" i="1000"/>
  <c r="AA909" i="1000" s="1"/>
  <c r="S896" i="1000"/>
  <c r="S917" i="1000"/>
  <c r="T917" i="1000"/>
  <c r="U917" i="1000"/>
  <c r="V917" i="1000"/>
  <c r="W917" i="1000"/>
  <c r="AB917" i="1000"/>
  <c r="AC917" i="1000"/>
  <c r="AD917" i="1000"/>
  <c r="Q917" i="1000"/>
  <c r="AA918" i="1000"/>
  <c r="H918" i="1000" s="1"/>
  <c r="R918" i="1000"/>
  <c r="F918" i="1000" s="1"/>
  <c r="G918" i="1000"/>
  <c r="AA898" i="1000"/>
  <c r="R898" i="1000"/>
  <c r="F898" i="1000" s="1"/>
  <c r="G898" i="1000"/>
  <c r="AA897" i="1000"/>
  <c r="H897" i="1000" s="1"/>
  <c r="R897" i="1000"/>
  <c r="F897" i="1000" s="1"/>
  <c r="G897" i="1000"/>
  <c r="AD896" i="1000"/>
  <c r="AC896" i="1000"/>
  <c r="AB896" i="1000"/>
  <c r="Z896" i="1000"/>
  <c r="W896" i="1000"/>
  <c r="V896" i="1000"/>
  <c r="U896" i="1000"/>
  <c r="T896" i="1000"/>
  <c r="Q896" i="1000"/>
  <c r="AA895" i="1000"/>
  <c r="H895" i="1000" s="1"/>
  <c r="R895" i="1000"/>
  <c r="F895" i="1000" s="1"/>
  <c r="G895" i="1000"/>
  <c r="AD894" i="1000"/>
  <c r="AC894" i="1000"/>
  <c r="AB894" i="1000"/>
  <c r="Z894" i="1000"/>
  <c r="W894" i="1000"/>
  <c r="V894" i="1000"/>
  <c r="U894" i="1000"/>
  <c r="T894" i="1000"/>
  <c r="S894" i="1000"/>
  <c r="Q894" i="1000"/>
  <c r="AA893" i="1000"/>
  <c r="H893" i="1000" s="1"/>
  <c r="R893" i="1000"/>
  <c r="F893" i="1000" s="1"/>
  <c r="G893" i="1000"/>
  <c r="AD892" i="1000"/>
  <c r="AC892" i="1000"/>
  <c r="AB892" i="1000"/>
  <c r="Z892" i="1000"/>
  <c r="W892" i="1000"/>
  <c r="V892" i="1000"/>
  <c r="U892" i="1000"/>
  <c r="T892" i="1000"/>
  <c r="S892" i="1000"/>
  <c r="Q892" i="1000"/>
  <c r="AA844" i="1000"/>
  <c r="H844" i="1000" s="1"/>
  <c r="S844" i="1000"/>
  <c r="F844" i="1000" s="1"/>
  <c r="G844" i="1000"/>
  <c r="AD843" i="1000"/>
  <c r="AC843" i="1000"/>
  <c r="AB843" i="1000"/>
  <c r="Z843" i="1000"/>
  <c r="W843" i="1000"/>
  <c r="V843" i="1000"/>
  <c r="U843" i="1000"/>
  <c r="U842" i="1000" s="1"/>
  <c r="T843" i="1000"/>
  <c r="R843" i="1000"/>
  <c r="Q843" i="1000"/>
  <c r="R743" i="1000"/>
  <c r="R742" i="1000"/>
  <c r="AA742" i="1000"/>
  <c r="AA743" i="1000"/>
  <c r="AA681" i="1000"/>
  <c r="H681" i="1000" s="1"/>
  <c r="G681" i="1000"/>
  <c r="F681" i="1000"/>
  <c r="AA680" i="1000"/>
  <c r="G680" i="1000"/>
  <c r="F680" i="1000"/>
  <c r="AD679" i="1000"/>
  <c r="AD678" i="1000" s="1"/>
  <c r="AD677" i="1000" s="1"/>
  <c r="AD676" i="1000" s="1"/>
  <c r="AC679" i="1000"/>
  <c r="AC678" i="1000" s="1"/>
  <c r="AC677" i="1000" s="1"/>
  <c r="AC676" i="1000" s="1"/>
  <c r="AB679" i="1000"/>
  <c r="AB678" i="1000" s="1"/>
  <c r="AB677" i="1000" s="1"/>
  <c r="AB676" i="1000" s="1"/>
  <c r="Z679" i="1000"/>
  <c r="Z678" i="1000" s="1"/>
  <c r="Z677" i="1000" s="1"/>
  <c r="Z676" i="1000" s="1"/>
  <c r="W679" i="1000"/>
  <c r="W678" i="1000" s="1"/>
  <c r="W677" i="1000" s="1"/>
  <c r="W676" i="1000" s="1"/>
  <c r="V679" i="1000"/>
  <c r="V678" i="1000" s="1"/>
  <c r="V677" i="1000" s="1"/>
  <c r="V676" i="1000" s="1"/>
  <c r="U679" i="1000"/>
  <c r="U678" i="1000" s="1"/>
  <c r="U677" i="1000" s="1"/>
  <c r="U676" i="1000" s="1"/>
  <c r="T679" i="1000"/>
  <c r="T677" i="1000" s="1"/>
  <c r="T676" i="1000" s="1"/>
  <c r="S679" i="1000"/>
  <c r="S678" i="1000" s="1"/>
  <c r="S677" i="1000" s="1"/>
  <c r="S676" i="1000" s="1"/>
  <c r="R679" i="1000"/>
  <c r="R678" i="1000" s="1"/>
  <c r="R677" i="1000" s="1"/>
  <c r="R676" i="1000" s="1"/>
  <c r="Q679" i="1000"/>
  <c r="Q678" i="1000" s="1"/>
  <c r="Q677" i="1000" s="1"/>
  <c r="Q676" i="1000" s="1"/>
  <c r="AA675" i="1000"/>
  <c r="H675" i="1000" s="1"/>
  <c r="R675" i="1000"/>
  <c r="F675" i="1000" s="1"/>
  <c r="G675" i="1000"/>
  <c r="AD674" i="1000"/>
  <c r="AD673" i="1000" s="1"/>
  <c r="AC674" i="1000"/>
  <c r="AC673" i="1000" s="1"/>
  <c r="AB674" i="1000"/>
  <c r="AB673" i="1000" s="1"/>
  <c r="Z674" i="1000"/>
  <c r="Z673" i="1000" s="1"/>
  <c r="W674" i="1000"/>
  <c r="W673" i="1000" s="1"/>
  <c r="V674" i="1000"/>
  <c r="V673" i="1000" s="1"/>
  <c r="U674" i="1000"/>
  <c r="U673" i="1000" s="1"/>
  <c r="T674" i="1000"/>
  <c r="S674" i="1000"/>
  <c r="S673" i="1000" s="1"/>
  <c r="Q674" i="1000"/>
  <c r="Q673" i="1000" s="1"/>
  <c r="AA672" i="1000"/>
  <c r="G672" i="1000"/>
  <c r="F672" i="1000"/>
  <c r="AD671" i="1000"/>
  <c r="AC671" i="1000"/>
  <c r="AB671" i="1000"/>
  <c r="Z671" i="1000"/>
  <c r="W671" i="1000"/>
  <c r="V671" i="1000"/>
  <c r="U671" i="1000"/>
  <c r="T671" i="1000"/>
  <c r="S671" i="1000"/>
  <c r="R671" i="1000"/>
  <c r="Q671" i="1000"/>
  <c r="AA670" i="1000"/>
  <c r="H670" i="1000" s="1"/>
  <c r="R670" i="1000"/>
  <c r="F670" i="1000" s="1"/>
  <c r="G670" i="1000"/>
  <c r="AD669" i="1000"/>
  <c r="AC669" i="1000"/>
  <c r="AB669" i="1000"/>
  <c r="Z669" i="1000"/>
  <c r="W669" i="1000"/>
  <c r="V669" i="1000"/>
  <c r="U669" i="1000"/>
  <c r="T669" i="1000"/>
  <c r="S669" i="1000"/>
  <c r="Q669" i="1000"/>
  <c r="AA666" i="1000"/>
  <c r="H666" i="1000" s="1"/>
  <c r="R666" i="1000"/>
  <c r="F666" i="1000" s="1"/>
  <c r="G666" i="1000"/>
  <c r="AD665" i="1000"/>
  <c r="AD664" i="1000" s="1"/>
  <c r="AC665" i="1000"/>
  <c r="AB665" i="1000"/>
  <c r="AB664" i="1000" s="1"/>
  <c r="Z665" i="1000"/>
  <c r="Z664" i="1000" s="1"/>
  <c r="W665" i="1000"/>
  <c r="W664" i="1000" s="1"/>
  <c r="V665" i="1000"/>
  <c r="V664" i="1000" s="1"/>
  <c r="U665" i="1000"/>
  <c r="U664" i="1000" s="1"/>
  <c r="T665" i="1000"/>
  <c r="S665" i="1000"/>
  <c r="S664" i="1000" s="1"/>
  <c r="Q665" i="1000"/>
  <c r="Q664" i="1000" s="1"/>
  <c r="AA663" i="1000"/>
  <c r="G663" i="1000"/>
  <c r="F663" i="1000"/>
  <c r="AD662" i="1000"/>
  <c r="AD661" i="1000" s="1"/>
  <c r="AC662" i="1000"/>
  <c r="AC661" i="1000" s="1"/>
  <c r="AB662" i="1000"/>
  <c r="AB661" i="1000" s="1"/>
  <c r="Z662" i="1000"/>
  <c r="W662" i="1000"/>
  <c r="W661" i="1000" s="1"/>
  <c r="V662" i="1000"/>
  <c r="U662" i="1000"/>
  <c r="U661" i="1000" s="1"/>
  <c r="T662" i="1000"/>
  <c r="T661" i="1000" s="1"/>
  <c r="S662" i="1000"/>
  <c r="S661" i="1000" s="1"/>
  <c r="R662" i="1000"/>
  <c r="R661" i="1000" s="1"/>
  <c r="Q662" i="1000"/>
  <c r="S659" i="1000"/>
  <c r="S658" i="1000" s="1"/>
  <c r="R660" i="1000"/>
  <c r="R659" i="1000" s="1"/>
  <c r="AA660" i="1000"/>
  <c r="H660" i="1000" s="1"/>
  <c r="G660" i="1000"/>
  <c r="AD659" i="1000"/>
  <c r="AD658" i="1000" s="1"/>
  <c r="AC659" i="1000"/>
  <c r="AC658" i="1000" s="1"/>
  <c r="AB659" i="1000"/>
  <c r="AB658" i="1000" s="1"/>
  <c r="Z659" i="1000"/>
  <c r="Z658" i="1000" s="1"/>
  <c r="W659" i="1000"/>
  <c r="W658" i="1000" s="1"/>
  <c r="V659" i="1000"/>
  <c r="V658" i="1000" s="1"/>
  <c r="U659" i="1000"/>
  <c r="U658" i="1000" s="1"/>
  <c r="T659" i="1000"/>
  <c r="N654" i="1000"/>
  <c r="Z469" i="1000"/>
  <c r="Z466" i="1000"/>
  <c r="AA467" i="1000"/>
  <c r="H467" i="1000" s="1"/>
  <c r="R467" i="1000"/>
  <c r="G467" i="1000"/>
  <c r="AD466" i="1000"/>
  <c r="AC466" i="1000"/>
  <c r="AB466" i="1000"/>
  <c r="W466" i="1000"/>
  <c r="W465" i="1000" s="1"/>
  <c r="V466" i="1000"/>
  <c r="U466" i="1000"/>
  <c r="T466" i="1000"/>
  <c r="S466" i="1000"/>
  <c r="Q466" i="1000"/>
  <c r="Q461" i="1000"/>
  <c r="S461" i="1000"/>
  <c r="T461" i="1000"/>
  <c r="U461" i="1000"/>
  <c r="V461" i="1000"/>
  <c r="W461" i="1000"/>
  <c r="AB461" i="1000"/>
  <c r="AC461" i="1000"/>
  <c r="AD461" i="1000"/>
  <c r="Z461" i="1000"/>
  <c r="AB668" i="1000" l="1"/>
  <c r="Z648" i="1000"/>
  <c r="Z647" i="1000" s="1"/>
  <c r="Z646" i="1000" s="1"/>
  <c r="Z640" i="1000" s="1"/>
  <c r="AB648" i="1000"/>
  <c r="AB647" i="1000" s="1"/>
  <c r="AB646" i="1000" s="1"/>
  <c r="AB640" i="1000" s="1"/>
  <c r="AA651" i="1000"/>
  <c r="H651" i="1000" s="1"/>
  <c r="AD648" i="1000"/>
  <c r="AD647" i="1000" s="1"/>
  <c r="AD646" i="1000" s="1"/>
  <c r="AD640" i="1000" s="1"/>
  <c r="AC640" i="1000"/>
  <c r="AD593" i="1000"/>
  <c r="AC627" i="1000"/>
  <c r="AC611" i="1000"/>
  <c r="AB622" i="1000"/>
  <c r="AA644" i="1000"/>
  <c r="AA643" i="1000" s="1"/>
  <c r="AA642" i="1000" s="1"/>
  <c r="AA641" i="1000" s="1"/>
  <c r="AA649" i="1000"/>
  <c r="H649" i="1000" s="1"/>
  <c r="G644" i="1000"/>
  <c r="AD568" i="1000"/>
  <c r="AD567" i="1000" s="1"/>
  <c r="F644" i="1000"/>
  <c r="F651" i="1000"/>
  <c r="AB611" i="1000"/>
  <c r="AB599" i="1000"/>
  <c r="F642" i="1000"/>
  <c r="AB584" i="1000"/>
  <c r="AB580" i="1000" s="1"/>
  <c r="AC616" i="1000"/>
  <c r="Z611" i="1000"/>
  <c r="AA611" i="1000"/>
  <c r="F643" i="1000"/>
  <c r="AC584" i="1000"/>
  <c r="AC580" i="1000" s="1"/>
  <c r="AA627" i="1000"/>
  <c r="Z622" i="1000"/>
  <c r="AB616" i="1000"/>
  <c r="Z616" i="1000"/>
  <c r="AA616" i="1000"/>
  <c r="AD616" i="1000"/>
  <c r="AD611" i="1000"/>
  <c r="Z599" i="1000"/>
  <c r="AA599" i="1000"/>
  <c r="AC599" i="1000"/>
  <c r="AD599" i="1000"/>
  <c r="AC593" i="1000"/>
  <c r="AB593" i="1000"/>
  <c r="Z593" i="1000"/>
  <c r="AA593" i="1000"/>
  <c r="Z584" i="1000"/>
  <c r="Z580" i="1000" s="1"/>
  <c r="AD584" i="1000"/>
  <c r="AD580" i="1000" s="1"/>
  <c r="AC568" i="1000"/>
  <c r="AC567" i="1000" s="1"/>
  <c r="Z568" i="1000"/>
  <c r="Z567" i="1000" s="1"/>
  <c r="AB627" i="1000"/>
  <c r="AA568" i="1000"/>
  <c r="AA567" i="1000" s="1"/>
  <c r="AB568" i="1000"/>
  <c r="AB567" i="1000" s="1"/>
  <c r="H628" i="1000"/>
  <c r="AC622" i="1000"/>
  <c r="AD622" i="1000"/>
  <c r="AA622" i="1000"/>
  <c r="G603" i="1000"/>
  <c r="G597" i="1000"/>
  <c r="G590" i="1000"/>
  <c r="G612" i="1000"/>
  <c r="G619" i="1000"/>
  <c r="G625" i="1000"/>
  <c r="G587" i="1000"/>
  <c r="G614" i="1000"/>
  <c r="H631" i="1000"/>
  <c r="H614" i="1000"/>
  <c r="H632" i="1000"/>
  <c r="H637" i="1000"/>
  <c r="AA587" i="1000"/>
  <c r="H587" i="1000" s="1"/>
  <c r="H636" i="1000"/>
  <c r="H577" i="1000"/>
  <c r="H582" i="1000"/>
  <c r="H625" i="1000"/>
  <c r="H603" i="1000"/>
  <c r="H570" i="1000"/>
  <c r="H571" i="1000"/>
  <c r="H578" i="1000"/>
  <c r="H595" i="1000"/>
  <c r="F594" i="1000"/>
  <c r="G594" i="1000"/>
  <c r="G569" i="1000"/>
  <c r="F577" i="1000"/>
  <c r="H586" i="1000"/>
  <c r="G570" i="1000"/>
  <c r="G572" i="1000"/>
  <c r="G573" i="1000"/>
  <c r="H572" i="1000"/>
  <c r="H573" i="1000"/>
  <c r="G577" i="1000"/>
  <c r="F582" i="1000"/>
  <c r="G582" i="1000"/>
  <c r="H601" i="1000"/>
  <c r="F613" i="1000"/>
  <c r="F612" i="1000"/>
  <c r="H619" i="1000"/>
  <c r="F578" i="1000"/>
  <c r="G585" i="1000"/>
  <c r="H598" i="1000"/>
  <c r="H597" i="1000"/>
  <c r="F601" i="1000"/>
  <c r="F604" i="1000"/>
  <c r="F603" i="1000"/>
  <c r="H635" i="1000"/>
  <c r="F600" i="1000"/>
  <c r="H618" i="1000"/>
  <c r="H590" i="1000"/>
  <c r="G600" i="1000"/>
  <c r="F615" i="1000"/>
  <c r="G617" i="1000"/>
  <c r="H617" i="1000"/>
  <c r="F610" i="1000"/>
  <c r="H612" i="1000"/>
  <c r="F623" i="1000"/>
  <c r="G609" i="1000"/>
  <c r="G631" i="1000"/>
  <c r="F635" i="1000"/>
  <c r="G636" i="1000"/>
  <c r="G635" i="1000"/>
  <c r="G623" i="1000"/>
  <c r="H623" i="1000"/>
  <c r="F625" i="1000"/>
  <c r="AA930" i="1000"/>
  <c r="AA929" i="1000" s="1"/>
  <c r="AA928" i="1000" s="1"/>
  <c r="AA927" i="1000" s="1"/>
  <c r="AA925" i="1000" s="1"/>
  <c r="G930" i="1000"/>
  <c r="T928" i="1000"/>
  <c r="T927" i="1000" s="1"/>
  <c r="T925" i="1000" s="1"/>
  <c r="R930" i="1000"/>
  <c r="R929" i="1000" s="1"/>
  <c r="R928" i="1000" s="1"/>
  <c r="R927" i="1000" s="1"/>
  <c r="R925" i="1000" s="1"/>
  <c r="F909" i="1000"/>
  <c r="G909" i="1000"/>
  <c r="H909" i="1000"/>
  <c r="H910" i="1000"/>
  <c r="AA917" i="1000"/>
  <c r="R917" i="1000"/>
  <c r="S891" i="1000"/>
  <c r="AC891" i="1000"/>
  <c r="U891" i="1000"/>
  <c r="R892" i="1000"/>
  <c r="F892" i="1000" s="1"/>
  <c r="Q891" i="1000"/>
  <c r="R896" i="1000"/>
  <c r="F896" i="1000" s="1"/>
  <c r="AA892" i="1000"/>
  <c r="H892" i="1000" s="1"/>
  <c r="W891" i="1000"/>
  <c r="G894" i="1000"/>
  <c r="Z891" i="1000"/>
  <c r="G892" i="1000"/>
  <c r="R894" i="1000"/>
  <c r="F894" i="1000" s="1"/>
  <c r="G896" i="1000"/>
  <c r="V891" i="1000"/>
  <c r="AB891" i="1000"/>
  <c r="AA894" i="1000"/>
  <c r="H894" i="1000" s="1"/>
  <c r="AD891" i="1000"/>
  <c r="AA896" i="1000"/>
  <c r="H896" i="1000" s="1"/>
  <c r="G917" i="1000"/>
  <c r="H898" i="1000"/>
  <c r="AA843" i="1000"/>
  <c r="H843" i="1000" s="1"/>
  <c r="Q668" i="1000"/>
  <c r="Q667" i="1000" s="1"/>
  <c r="S843" i="1000"/>
  <c r="F843" i="1000" s="1"/>
  <c r="G843" i="1000"/>
  <c r="AA679" i="1000"/>
  <c r="AA678" i="1000" s="1"/>
  <c r="AA677" i="1000" s="1"/>
  <c r="AA676" i="1000" s="1"/>
  <c r="R665" i="1000"/>
  <c r="R664" i="1000" s="1"/>
  <c r="F664" i="1000" s="1"/>
  <c r="R669" i="1000"/>
  <c r="F669" i="1000" s="1"/>
  <c r="H680" i="1000"/>
  <c r="AC668" i="1000"/>
  <c r="AC667" i="1000" s="1"/>
  <c r="AA665" i="1000"/>
  <c r="AA664" i="1000" s="1"/>
  <c r="W657" i="1000"/>
  <c r="AB657" i="1000"/>
  <c r="AA669" i="1000"/>
  <c r="H669" i="1000" s="1"/>
  <c r="F671" i="1000"/>
  <c r="U668" i="1000"/>
  <c r="U667" i="1000" s="1"/>
  <c r="AD668" i="1000"/>
  <c r="AD667" i="1000" s="1"/>
  <c r="F679" i="1000"/>
  <c r="G679" i="1000"/>
  <c r="F662" i="1000"/>
  <c r="U657" i="1000"/>
  <c r="Q659" i="1000"/>
  <c r="Q658" i="1000" s="1"/>
  <c r="AC664" i="1000"/>
  <c r="AC657" i="1000" s="1"/>
  <c r="AA659" i="1000"/>
  <c r="AA658" i="1000" s="1"/>
  <c r="Q661" i="1000"/>
  <c r="F661" i="1000" s="1"/>
  <c r="S668" i="1000"/>
  <c r="S667" i="1000" s="1"/>
  <c r="W668" i="1000"/>
  <c r="W667" i="1000" s="1"/>
  <c r="AD657" i="1000"/>
  <c r="S657" i="1000"/>
  <c r="F660" i="1000"/>
  <c r="H663" i="1000"/>
  <c r="AA662" i="1000"/>
  <c r="AA661" i="1000" s="1"/>
  <c r="G665" i="1000"/>
  <c r="T664" i="1000"/>
  <c r="G669" i="1000"/>
  <c r="AB667" i="1000"/>
  <c r="R658" i="1000"/>
  <c r="G671" i="1000"/>
  <c r="V668" i="1000"/>
  <c r="V667" i="1000" s="1"/>
  <c r="Z668" i="1000"/>
  <c r="H672" i="1000"/>
  <c r="AA671" i="1000"/>
  <c r="G658" i="1000"/>
  <c r="F467" i="1000"/>
  <c r="R466" i="1000"/>
  <c r="F466" i="1000" s="1"/>
  <c r="G659" i="1000"/>
  <c r="V661" i="1000"/>
  <c r="G662" i="1000"/>
  <c r="Z661" i="1000"/>
  <c r="G674" i="1000"/>
  <c r="T673" i="1000"/>
  <c r="G673" i="1000" s="1"/>
  <c r="AA466" i="1000"/>
  <c r="H466" i="1000" s="1"/>
  <c r="R674" i="1000"/>
  <c r="AA674" i="1000"/>
  <c r="Z465" i="1000"/>
  <c r="G466" i="1000"/>
  <c r="AD1336" i="1000"/>
  <c r="AC1347" i="1000"/>
  <c r="AD1299" i="1000"/>
  <c r="AC1299" i="1000"/>
  <c r="AD1250" i="1000"/>
  <c r="AC1250" i="1000"/>
  <c r="AD1203" i="1000"/>
  <c r="AC1203" i="1000"/>
  <c r="AC1174" i="1000"/>
  <c r="AD1075" i="1000"/>
  <c r="AD916" i="1000"/>
  <c r="AC916" i="1000"/>
  <c r="AD803" i="1000"/>
  <c r="AC803" i="1000"/>
  <c r="AD496" i="1000"/>
  <c r="AC496" i="1000"/>
  <c r="AD316" i="1000"/>
  <c r="AD247" i="1000"/>
  <c r="AC247" i="1000"/>
  <c r="AC166" i="1000"/>
  <c r="AD166" i="1000"/>
  <c r="AC135" i="1000"/>
  <c r="AD135" i="1000"/>
  <c r="AB133" i="1000"/>
  <c r="AC133" i="1000"/>
  <c r="AD133" i="1000"/>
  <c r="AC63" i="1000"/>
  <c r="S98" i="1000"/>
  <c r="T98" i="1000"/>
  <c r="U98" i="1000"/>
  <c r="V98" i="1000"/>
  <c r="W98" i="1000"/>
  <c r="Z98" i="1000"/>
  <c r="AB98" i="1000"/>
  <c r="AC98" i="1000"/>
  <c r="AD98" i="1000"/>
  <c r="T96" i="1000"/>
  <c r="U96" i="1000"/>
  <c r="V96" i="1000"/>
  <c r="W96" i="1000"/>
  <c r="Z96" i="1000"/>
  <c r="AB96" i="1000"/>
  <c r="AC96" i="1000"/>
  <c r="AD96" i="1000"/>
  <c r="S84" i="1000"/>
  <c r="T84" i="1000"/>
  <c r="U84" i="1000"/>
  <c r="V84" i="1000"/>
  <c r="W84" i="1000"/>
  <c r="Z84" i="1000"/>
  <c r="AB84" i="1000"/>
  <c r="AC84" i="1000"/>
  <c r="AD84" i="1000"/>
  <c r="Q84" i="1000"/>
  <c r="AD25" i="1000"/>
  <c r="AC25" i="1000"/>
  <c r="AA14" i="1008"/>
  <c r="L47" i="992"/>
  <c r="AA91" i="1008"/>
  <c r="AA90" i="1008"/>
  <c r="AA83" i="1008"/>
  <c r="AA79" i="1008"/>
  <c r="AA72" i="1008"/>
  <c r="AA68" i="1008"/>
  <c r="AA67" i="1008"/>
  <c r="AA61" i="1008"/>
  <c r="AA56" i="1008"/>
  <c r="AA54" i="1008"/>
  <c r="AA53" i="1008"/>
  <c r="AA52" i="1008"/>
  <c r="AA47" i="1008"/>
  <c r="AA43" i="1008"/>
  <c r="AA38" i="1008"/>
  <c r="AA34" i="1008"/>
  <c r="AA30" i="1008"/>
  <c r="AA25" i="1008"/>
  <c r="AA21" i="1008"/>
  <c r="AA18" i="1008"/>
  <c r="AA1347" i="1000"/>
  <c r="AA1343" i="1000"/>
  <c r="AA1339" i="1000"/>
  <c r="AA1337" i="1000"/>
  <c r="AA1334" i="1000"/>
  <c r="AA1332" i="1000"/>
  <c r="AA1329" i="1000"/>
  <c r="AA1327" i="1000"/>
  <c r="AA1325" i="1000"/>
  <c r="AA1323" i="1000"/>
  <c r="AA1321" i="1000"/>
  <c r="AA1319" i="1000"/>
  <c r="AA1317" i="1000"/>
  <c r="AA1312" i="1000"/>
  <c r="AA1308" i="1000"/>
  <c r="AA1306" i="1000"/>
  <c r="AA1302" i="1000"/>
  <c r="AA1291" i="1000"/>
  <c r="AA1287" i="1000"/>
  <c r="AA1284" i="1000"/>
  <c r="AA1281" i="1000"/>
  <c r="AA1279" i="1000"/>
  <c r="AA1276" i="1000"/>
  <c r="AA1273" i="1000"/>
  <c r="AA1271" i="1000"/>
  <c r="AA1268" i="1000"/>
  <c r="AA1266" i="1000"/>
  <c r="AA1264" i="1000"/>
  <c r="AA1262" i="1000"/>
  <c r="AA1258" i="1000"/>
  <c r="AA1256" i="1000"/>
  <c r="AA1254" i="1000"/>
  <c r="AA1253" i="1000"/>
  <c r="AA1250" i="1000"/>
  <c r="AA1248" i="1000"/>
  <c r="AA1245" i="1000"/>
  <c r="AA1243" i="1000"/>
  <c r="AA1241" i="1000"/>
  <c r="AA1239" i="1000"/>
  <c r="AA1238" i="1000"/>
  <c r="AA1234" i="1000"/>
  <c r="AA1232" i="1000"/>
  <c r="AA1231" i="1000"/>
  <c r="AA1228" i="1000"/>
  <c r="AA1226" i="1000"/>
  <c r="AA1224" i="1000"/>
  <c r="AA1222" i="1000"/>
  <c r="AA1217" i="1000"/>
  <c r="AA1214" i="1000"/>
  <c r="AA1212" i="1000"/>
  <c r="AA1206" i="1000"/>
  <c r="AA1188" i="1000"/>
  <c r="AA1183" i="1000"/>
  <c r="AA1180" i="1000"/>
  <c r="AA1178" i="1000"/>
  <c r="AA1174" i="1000"/>
  <c r="AA1161" i="1000"/>
  <c r="AA1158" i="1000"/>
  <c r="AA1155" i="1000"/>
  <c r="AA1152" i="1000"/>
  <c r="AA1150" i="1000"/>
  <c r="AA1148" i="1000"/>
  <c r="AA1146" i="1000"/>
  <c r="AA1141" i="1000"/>
  <c r="AA1139" i="1000"/>
  <c r="AA1138" i="1000"/>
  <c r="AA1135" i="1000"/>
  <c r="AA1133" i="1000"/>
  <c r="AA1130" i="1000"/>
  <c r="AA1128" i="1000"/>
  <c r="AA1126" i="1000"/>
  <c r="AA1124" i="1000"/>
  <c r="AA1123" i="1000"/>
  <c r="AA1119" i="1000"/>
  <c r="AA1117" i="1000"/>
  <c r="AA1116" i="1000"/>
  <c r="AA1113" i="1000"/>
  <c r="AA1111" i="1000"/>
  <c r="AA1109" i="1000"/>
  <c r="AA1107" i="1000"/>
  <c r="AA1102" i="1000"/>
  <c r="AA1099" i="1000"/>
  <c r="AA1097" i="1000"/>
  <c r="AA1093" i="1000"/>
  <c r="AA1091" i="1000"/>
  <c r="AA1089" i="1000"/>
  <c r="AA1087" i="1000"/>
  <c r="AA1085" i="1000"/>
  <c r="AA1081" i="1000"/>
  <c r="AA1078" i="1000"/>
  <c r="AA1075" i="1000"/>
  <c r="AA1062" i="1000"/>
  <c r="AA1061" i="1000"/>
  <c r="AA1060" i="1000"/>
  <c r="AA1059" i="1000"/>
  <c r="AA1058" i="1000"/>
  <c r="AA1056" i="1000"/>
  <c r="AA1054" i="1000"/>
  <c r="AA1052" i="1000"/>
  <c r="AA1049" i="1000"/>
  <c r="AA1046" i="1000"/>
  <c r="AA1045" i="1000"/>
  <c r="AA1043" i="1000"/>
  <c r="AA1041" i="1000"/>
  <c r="AA1038" i="1000"/>
  <c r="AA1036" i="1000"/>
  <c r="AA1033" i="1000"/>
  <c r="AA1032" i="1000"/>
  <c r="AA1030" i="1000"/>
  <c r="AA1028" i="1000"/>
  <c r="AA1025" i="1000"/>
  <c r="AA1022" i="1000"/>
  <c r="AA1020" i="1000"/>
  <c r="AA1018" i="1000"/>
  <c r="AA1016" i="1000"/>
  <c r="AA1012" i="1000"/>
  <c r="AA1010" i="1000"/>
  <c r="AA1008" i="1000"/>
  <c r="AA1007" i="1000"/>
  <c r="AA1004" i="1000"/>
  <c r="AA1002" i="1000"/>
  <c r="AA999" i="1000"/>
  <c r="AA997" i="1000"/>
  <c r="AA995" i="1000"/>
  <c r="AA993" i="1000"/>
  <c r="AA992" i="1000"/>
  <c r="AA988" i="1000"/>
  <c r="AA986" i="1000"/>
  <c r="AA985" i="1000"/>
  <c r="AA982" i="1000"/>
  <c r="AA980" i="1000"/>
  <c r="AA977" i="1000"/>
  <c r="AA975" i="1000"/>
  <c r="AA973" i="1000"/>
  <c r="AA971" i="1000"/>
  <c r="AA966" i="1000"/>
  <c r="AA963" i="1000"/>
  <c r="AA961" i="1000"/>
  <c r="AA957" i="1000"/>
  <c r="AA955" i="1000"/>
  <c r="AA953" i="1000"/>
  <c r="AA951" i="1000"/>
  <c r="AA949" i="1000"/>
  <c r="AA945" i="1000"/>
  <c r="AA942" i="1000"/>
  <c r="AA922" i="1000"/>
  <c r="AA916" i="1000"/>
  <c r="AA908" i="1000"/>
  <c r="AA907" i="1000"/>
  <c r="AA906" i="1000"/>
  <c r="AA903" i="1000"/>
  <c r="AA901" i="1000"/>
  <c r="AA890" i="1000"/>
  <c r="AA887" i="1000"/>
  <c r="AA884" i="1000"/>
  <c r="AA882" i="1000"/>
  <c r="AA880" i="1000"/>
  <c r="AA878" i="1000"/>
  <c r="AA872" i="1000"/>
  <c r="AA870" i="1000"/>
  <c r="AA869" i="1000"/>
  <c r="AA866" i="1000"/>
  <c r="AA864" i="1000"/>
  <c r="AA861" i="1000"/>
  <c r="AA859" i="1000"/>
  <c r="AA857" i="1000"/>
  <c r="AA856" i="1000" s="1"/>
  <c r="AA855" i="1000"/>
  <c r="AA854" i="1000"/>
  <c r="AA850" i="1000"/>
  <c r="AA848" i="1000"/>
  <c r="AA847" i="1000"/>
  <c r="AA841" i="1000"/>
  <c r="AA839" i="1000"/>
  <c r="AA837" i="1000"/>
  <c r="AA835" i="1000"/>
  <c r="AA830" i="1000"/>
  <c r="AA827" i="1000"/>
  <c r="AA825" i="1000"/>
  <c r="AA821" i="1000"/>
  <c r="AA819" i="1000"/>
  <c r="AA817" i="1000"/>
  <c r="AA815" i="1000"/>
  <c r="AA813" i="1000"/>
  <c r="AA809" i="1000"/>
  <c r="AA806" i="1000"/>
  <c r="AA803" i="1000"/>
  <c r="AA790" i="1000"/>
  <c r="AA789" i="1000"/>
  <c r="AA788" i="1000"/>
  <c r="AA787" i="1000"/>
  <c r="AA786" i="1000"/>
  <c r="AA784" i="1000"/>
  <c r="AA782" i="1000"/>
  <c r="AA780" i="1000"/>
  <c r="AA777" i="1000"/>
  <c r="AA774" i="1000"/>
  <c r="AA772" i="1000"/>
  <c r="AA769" i="1000"/>
  <c r="AA766" i="1000"/>
  <c r="AA762" i="1000"/>
  <c r="AA760" i="1000"/>
  <c r="AA758" i="1000"/>
  <c r="AA757" i="1000"/>
  <c r="AA754" i="1000"/>
  <c r="AA752" i="1000"/>
  <c r="AA749" i="1000"/>
  <c r="AA747" i="1000"/>
  <c r="AA745" i="1000"/>
  <c r="AA738" i="1000"/>
  <c r="AA736" i="1000"/>
  <c r="AA735" i="1000"/>
  <c r="AA732" i="1000"/>
  <c r="AA730" i="1000"/>
  <c r="AA727" i="1000"/>
  <c r="AA725" i="1000"/>
  <c r="AA723" i="1000"/>
  <c r="AA721" i="1000"/>
  <c r="AA716" i="1000"/>
  <c r="AA713" i="1000"/>
  <c r="AA711" i="1000"/>
  <c r="AA707" i="1000"/>
  <c r="AA705" i="1000"/>
  <c r="AA703" i="1000"/>
  <c r="AA701" i="1000"/>
  <c r="AA699" i="1000"/>
  <c r="AA695" i="1000"/>
  <c r="AA692" i="1000"/>
  <c r="AA563" i="1000"/>
  <c r="AA559" i="1000"/>
  <c r="AA554" i="1000"/>
  <c r="AA547" i="1000"/>
  <c r="AA540" i="1000"/>
  <c r="AA535" i="1000"/>
  <c r="AA531" i="1000"/>
  <c r="AA529" i="1000"/>
  <c r="AA526" i="1000"/>
  <c r="AA523" i="1000"/>
  <c r="AA521" i="1000"/>
  <c r="AA516" i="1000"/>
  <c r="AA504" i="1000"/>
  <c r="AA500" i="1000"/>
  <c r="AA494" i="1000"/>
  <c r="AA491" i="1000"/>
  <c r="AA488" i="1000"/>
  <c r="AA486" i="1000"/>
  <c r="AA484" i="1000"/>
  <c r="AA479" i="1000"/>
  <c r="AA470" i="1000"/>
  <c r="AA462" i="1000"/>
  <c r="AA461" i="1000" s="1"/>
  <c r="AA457" i="1000"/>
  <c r="AA453" i="1000"/>
  <c r="AA452" i="1000"/>
  <c r="AA449" i="1000"/>
  <c r="AA448" i="1000"/>
  <c r="AA441" i="1000"/>
  <c r="AA438" i="1000"/>
  <c r="AA436" i="1000"/>
  <c r="AA431" i="1000"/>
  <c r="AA426" i="1000"/>
  <c r="AA425" i="1000"/>
  <c r="AA423" i="1000"/>
  <c r="AA420" i="1000"/>
  <c r="AA417" i="1000"/>
  <c r="AA414" i="1000"/>
  <c r="AA412" i="1000"/>
  <c r="AA409" i="1000"/>
  <c r="AA405" i="1000"/>
  <c r="AA401" i="1000"/>
  <c r="AA400" i="1000"/>
  <c r="AA399" i="1000"/>
  <c r="AA398" i="1000"/>
  <c r="AA397" i="1000"/>
  <c r="AA395" i="1000"/>
  <c r="AA393" i="1000"/>
  <c r="AA391" i="1000"/>
  <c r="AA388" i="1000"/>
  <c r="AA385" i="1000"/>
  <c r="AA384" i="1000"/>
  <c r="AA382" i="1000"/>
  <c r="AA380" i="1000"/>
  <c r="AA377" i="1000"/>
  <c r="AA375" i="1000"/>
  <c r="AA372" i="1000"/>
  <c r="AA370" i="1000"/>
  <c r="AA368" i="1000"/>
  <c r="AA365" i="1000"/>
  <c r="AA364" i="1000"/>
  <c r="AA362" i="1000"/>
  <c r="AA360" i="1000"/>
  <c r="AA357" i="1000"/>
  <c r="AA354" i="1000"/>
  <c r="AA352" i="1000"/>
  <c r="AA350" i="1000"/>
  <c r="AA347" i="1000"/>
  <c r="AA345" i="1000"/>
  <c r="AA343" i="1000"/>
  <c r="AA341" i="1000"/>
  <c r="AA337" i="1000"/>
  <c r="AA334" i="1000"/>
  <c r="AA332" i="1000"/>
  <c r="AA329" i="1000"/>
  <c r="AA326" i="1000"/>
  <c r="AA324" i="1000"/>
  <c r="AA322" i="1000"/>
  <c r="AA321" i="1000"/>
  <c r="AA318" i="1000"/>
  <c r="AA316" i="1000"/>
  <c r="AA313" i="1000"/>
  <c r="AA311" i="1000"/>
  <c r="AA309" i="1000"/>
  <c r="AA307" i="1000"/>
  <c r="AA305" i="1000"/>
  <c r="AA304" i="1000"/>
  <c r="AA300" i="1000"/>
  <c r="AA298" i="1000"/>
  <c r="AA297" i="1000"/>
  <c r="AA294" i="1000"/>
  <c r="AA292" i="1000"/>
  <c r="AA289" i="1000"/>
  <c r="AA287" i="1000"/>
  <c r="AA285" i="1000"/>
  <c r="AA283" i="1000"/>
  <c r="AA278" i="1000"/>
  <c r="AA275" i="1000"/>
  <c r="AA273" i="1000"/>
  <c r="AA269" i="1000"/>
  <c r="AA267" i="1000"/>
  <c r="AA265" i="1000"/>
  <c r="AA263" i="1000"/>
  <c r="AA261" i="1000"/>
  <c r="AA259" i="1000"/>
  <c r="AA255" i="1000"/>
  <c r="AA252" i="1000"/>
  <c r="AA249" i="1000"/>
  <c r="AA248" i="1000"/>
  <c r="AA247" i="1000"/>
  <c r="AA240" i="1000"/>
  <c r="AA235" i="1000"/>
  <c r="AA230" i="1000"/>
  <c r="AA227" i="1000"/>
  <c r="AA225" i="1000"/>
  <c r="AA220" i="1000"/>
  <c r="AA216" i="1000"/>
  <c r="AA213" i="1000"/>
  <c r="AA212" i="1000"/>
  <c r="AA210" i="1000"/>
  <c r="AA208" i="1000"/>
  <c r="AA205" i="1000"/>
  <c r="AA202" i="1000"/>
  <c r="AA199" i="1000"/>
  <c r="AA197" i="1000"/>
  <c r="AA192" i="1000"/>
  <c r="AA188" i="1000"/>
  <c r="AA176" i="1000"/>
  <c r="AA174" i="1000"/>
  <c r="AA173" i="1000"/>
  <c r="AA167" i="1000"/>
  <c r="AA166" i="1000"/>
  <c r="AA164" i="1000"/>
  <c r="AA159" i="1000"/>
  <c r="AA157" i="1000"/>
  <c r="AA154" i="1000"/>
  <c r="AA152" i="1000"/>
  <c r="AA150" i="1000"/>
  <c r="AA147" i="1000"/>
  <c r="AA146" i="1000"/>
  <c r="AA142" i="1000"/>
  <c r="AA139" i="1000"/>
  <c r="AA136" i="1000"/>
  <c r="AA132" i="1000"/>
  <c r="AA129" i="1000"/>
  <c r="AA128" i="1000"/>
  <c r="AA126" i="1000"/>
  <c r="AA124" i="1000"/>
  <c r="AA118" i="1000"/>
  <c r="AA115" i="1000"/>
  <c r="AA113" i="1000"/>
  <c r="AA110" i="1000"/>
  <c r="AA105" i="1000"/>
  <c r="AA103" i="1000"/>
  <c r="AA94" i="1000"/>
  <c r="AA88" i="1000"/>
  <c r="AA86" i="1000"/>
  <c r="AA85" i="1000"/>
  <c r="AA81" i="1000"/>
  <c r="AA79" i="1000"/>
  <c r="AA78" i="1000"/>
  <c r="AA75" i="1000"/>
  <c r="AA70" i="1000"/>
  <c r="AA68" i="1000"/>
  <c r="AA66" i="1000"/>
  <c r="AA64" i="1000"/>
  <c r="AA50" i="1000"/>
  <c r="AA48" i="1000"/>
  <c r="AA46" i="1000"/>
  <c r="AA44" i="1000"/>
  <c r="AA42" i="1000"/>
  <c r="AA40" i="1000"/>
  <c r="AA36" i="1000"/>
  <c r="AA35" i="1000"/>
  <c r="AA34" i="1000"/>
  <c r="AA31" i="1000"/>
  <c r="AA28" i="1000"/>
  <c r="AA27" i="1000"/>
  <c r="AA26" i="1000"/>
  <c r="K28" i="992"/>
  <c r="L28" i="992"/>
  <c r="M28" i="992"/>
  <c r="N28" i="992"/>
  <c r="O28" i="992"/>
  <c r="G664" i="1000" l="1"/>
  <c r="Q21" i="1007"/>
  <c r="H642" i="1000"/>
  <c r="AA648" i="1000"/>
  <c r="H641" i="1000"/>
  <c r="AD592" i="1000"/>
  <c r="Z607" i="1000"/>
  <c r="H644" i="1000"/>
  <c r="AB592" i="1000"/>
  <c r="AC607" i="1000"/>
  <c r="AC592" i="1000"/>
  <c r="Z592" i="1000"/>
  <c r="H643" i="1000"/>
  <c r="AA592" i="1000"/>
  <c r="AB607" i="1000"/>
  <c r="H627" i="1000"/>
  <c r="G648" i="1000"/>
  <c r="F649" i="1000"/>
  <c r="F648" i="1000"/>
  <c r="G647" i="1000"/>
  <c r="G646" i="1000"/>
  <c r="F647" i="1000"/>
  <c r="F641" i="1000"/>
  <c r="F646" i="1000"/>
  <c r="G643" i="1000"/>
  <c r="AD607" i="1000"/>
  <c r="AD579" i="1000" s="1"/>
  <c r="AA607" i="1000"/>
  <c r="AA584" i="1000"/>
  <c r="AA580" i="1000" s="1"/>
  <c r="H930" i="1000"/>
  <c r="G589" i="1000"/>
  <c r="G599" i="1000"/>
  <c r="H611" i="1000"/>
  <c r="G616" i="1000"/>
  <c r="H575" i="1000"/>
  <c r="H622" i="1000"/>
  <c r="H610" i="1000"/>
  <c r="G576" i="1000"/>
  <c r="H585" i="1000"/>
  <c r="F575" i="1000"/>
  <c r="F576" i="1000"/>
  <c r="H569" i="1000"/>
  <c r="F589" i="1000"/>
  <c r="F590" i="1000"/>
  <c r="F570" i="1000"/>
  <c r="H630" i="1000"/>
  <c r="F631" i="1000"/>
  <c r="G608" i="1000"/>
  <c r="G622" i="1000"/>
  <c r="F622" i="1000"/>
  <c r="F599" i="1000"/>
  <c r="G593" i="1000"/>
  <c r="F611" i="1000"/>
  <c r="F597" i="1000"/>
  <c r="F598" i="1000"/>
  <c r="F586" i="1000"/>
  <c r="H616" i="1000"/>
  <c r="F614" i="1000"/>
  <c r="G584" i="1000"/>
  <c r="G630" i="1000"/>
  <c r="H568" i="1000"/>
  <c r="H594" i="1000"/>
  <c r="H589" i="1000"/>
  <c r="F617" i="1000"/>
  <c r="H581" i="1000"/>
  <c r="F609" i="1000"/>
  <c r="G611" i="1000"/>
  <c r="H599" i="1000"/>
  <c r="H600" i="1000"/>
  <c r="F581" i="1000"/>
  <c r="F572" i="1000"/>
  <c r="F573" i="1000"/>
  <c r="H593" i="1000"/>
  <c r="G581" i="1000"/>
  <c r="H576" i="1000"/>
  <c r="F930" i="1000"/>
  <c r="F917" i="1000"/>
  <c r="H917" i="1000"/>
  <c r="R891" i="1000"/>
  <c r="F891" i="1000" s="1"/>
  <c r="AA891" i="1000"/>
  <c r="H891" i="1000" s="1"/>
  <c r="G891" i="1000"/>
  <c r="R657" i="1000"/>
  <c r="R668" i="1000"/>
  <c r="F668" i="1000" s="1"/>
  <c r="F665" i="1000"/>
  <c r="H679" i="1000"/>
  <c r="T657" i="1000"/>
  <c r="AA668" i="1000"/>
  <c r="H668" i="1000" s="1"/>
  <c r="AD656" i="1000"/>
  <c r="AB656" i="1000"/>
  <c r="AB655" i="1000" s="1"/>
  <c r="AB653" i="1000" s="1"/>
  <c r="W656" i="1000"/>
  <c r="W655" i="1000" s="1"/>
  <c r="U656" i="1000"/>
  <c r="U655" i="1000" s="1"/>
  <c r="AC656" i="1000"/>
  <c r="AC655" i="1000" s="1"/>
  <c r="S656" i="1000"/>
  <c r="S655" i="1000" s="1"/>
  <c r="F659" i="1000"/>
  <c r="H659" i="1000"/>
  <c r="H665" i="1000"/>
  <c r="H662" i="1000"/>
  <c r="H664" i="1000"/>
  <c r="Q657" i="1000"/>
  <c r="G668" i="1000"/>
  <c r="T667" i="1000"/>
  <c r="G667" i="1000" s="1"/>
  <c r="R673" i="1000"/>
  <c r="F674" i="1000"/>
  <c r="Z667" i="1000"/>
  <c r="AA673" i="1000"/>
  <c r="H673" i="1000" s="1"/>
  <c r="H674" i="1000"/>
  <c r="H661" i="1000"/>
  <c r="Z657" i="1000"/>
  <c r="G678" i="1000"/>
  <c r="G677" i="1000"/>
  <c r="V657" i="1000"/>
  <c r="V656" i="1000" s="1"/>
  <c r="G661" i="1000"/>
  <c r="H671" i="1000"/>
  <c r="AA657" i="1000"/>
  <c r="H658" i="1000"/>
  <c r="F658" i="1000"/>
  <c r="AA84" i="1000"/>
  <c r="H12" i="997"/>
  <c r="I12" i="997"/>
  <c r="I11" i="997" s="1"/>
  <c r="I10" i="997" s="1"/>
  <c r="J12" i="997"/>
  <c r="K12" i="997"/>
  <c r="N12" i="997"/>
  <c r="O12" i="997"/>
  <c r="H13" i="997"/>
  <c r="I13" i="997"/>
  <c r="J13" i="997"/>
  <c r="K13" i="997"/>
  <c r="N13" i="997"/>
  <c r="O13" i="997"/>
  <c r="Q12" i="997"/>
  <c r="R12" i="997"/>
  <c r="Q13" i="997"/>
  <c r="R13" i="997"/>
  <c r="P13" i="997"/>
  <c r="P12" i="997"/>
  <c r="G13" i="997"/>
  <c r="G12" i="997"/>
  <c r="E13" i="997"/>
  <c r="E12" i="997"/>
  <c r="T86" i="1008"/>
  <c r="T85" i="1008" s="1"/>
  <c r="V86" i="1008"/>
  <c r="V85" i="1008" s="1"/>
  <c r="X86" i="1008"/>
  <c r="X85" i="1008" s="1"/>
  <c r="Z86" i="1008"/>
  <c r="Z85" i="1008" s="1"/>
  <c r="AC13" i="1008"/>
  <c r="AC12" i="1008" s="1"/>
  <c r="AC11" i="1008" s="1"/>
  <c r="AD13" i="1008"/>
  <c r="AD12" i="1008" s="1"/>
  <c r="AD11" i="1008" s="1"/>
  <c r="AC17" i="1008"/>
  <c r="AD17" i="1008"/>
  <c r="AC20" i="1008"/>
  <c r="AD20" i="1008"/>
  <c r="AC24" i="1008"/>
  <c r="AC23" i="1008" s="1"/>
  <c r="AD24" i="1008"/>
  <c r="AD23" i="1008" s="1"/>
  <c r="AC29" i="1008"/>
  <c r="AC28" i="1008" s="1"/>
  <c r="AD29" i="1008"/>
  <c r="AD28" i="1008" s="1"/>
  <c r="AC33" i="1008"/>
  <c r="AC32" i="1008" s="1"/>
  <c r="AC31" i="1008" s="1"/>
  <c r="Q17" i="994" s="1"/>
  <c r="AD33" i="1008"/>
  <c r="AD32" i="1008" s="1"/>
  <c r="AD31" i="1008" s="1"/>
  <c r="R17" i="994" s="1"/>
  <c r="AC37" i="1008"/>
  <c r="AC36" i="1008" s="1"/>
  <c r="AC35" i="1008" s="1"/>
  <c r="AD37" i="1008"/>
  <c r="AD36" i="1008" s="1"/>
  <c r="AD35" i="1008" s="1"/>
  <c r="AC42" i="1008"/>
  <c r="AC41" i="1008" s="1"/>
  <c r="AD42" i="1008"/>
  <c r="AD41" i="1008" s="1"/>
  <c r="AC46" i="1008"/>
  <c r="AC45" i="1008" s="1"/>
  <c r="AD46" i="1008"/>
  <c r="AD45" i="1008" s="1"/>
  <c r="AC51" i="1008"/>
  <c r="AD51" i="1008"/>
  <c r="AC55" i="1008"/>
  <c r="AD55" i="1008"/>
  <c r="AC60" i="1008"/>
  <c r="AC59" i="1008" s="1"/>
  <c r="AC58" i="1008" s="1"/>
  <c r="AC57" i="1008" s="1"/>
  <c r="P12" i="993" s="1"/>
  <c r="AD60" i="1008"/>
  <c r="AD59" i="1008" s="1"/>
  <c r="AD58" i="1008" s="1"/>
  <c r="AD57" i="1008" s="1"/>
  <c r="Q12" i="993" s="1"/>
  <c r="AC66" i="1008"/>
  <c r="AC65" i="1008" s="1"/>
  <c r="AC64" i="1008" s="1"/>
  <c r="AD66" i="1008"/>
  <c r="AD65" i="1008" s="1"/>
  <c r="AD64" i="1008" s="1"/>
  <c r="AC71" i="1008"/>
  <c r="AC70" i="1008" s="1"/>
  <c r="AC69" i="1008" s="1"/>
  <c r="AD71" i="1008"/>
  <c r="AD70" i="1008" s="1"/>
  <c r="AD69" i="1008" s="1"/>
  <c r="AC78" i="1008"/>
  <c r="AC77" i="1008" s="1"/>
  <c r="AC76" i="1008" s="1"/>
  <c r="AD78" i="1008"/>
  <c r="AD77" i="1008" s="1"/>
  <c r="AD76" i="1008" s="1"/>
  <c r="AC82" i="1008"/>
  <c r="AC81" i="1008" s="1"/>
  <c r="AC80" i="1008" s="1"/>
  <c r="AD82" i="1008"/>
  <c r="AD81" i="1008" s="1"/>
  <c r="AD80" i="1008" s="1"/>
  <c r="AC89" i="1008"/>
  <c r="AC88" i="1008" s="1"/>
  <c r="AC87" i="1008" s="1"/>
  <c r="AC86" i="1008" s="1"/>
  <c r="AC85" i="1008" s="1"/>
  <c r="AD89" i="1008"/>
  <c r="AD88" i="1008" s="1"/>
  <c r="AD87" i="1008" s="1"/>
  <c r="AD86" i="1008" s="1"/>
  <c r="AD85" i="1008" s="1"/>
  <c r="AB89" i="1008"/>
  <c r="AB88" i="1008" s="1"/>
  <c r="AB87" i="1008" s="1"/>
  <c r="AB86" i="1008" s="1"/>
  <c r="R91" i="1008"/>
  <c r="R90" i="1008"/>
  <c r="AA89" i="1008"/>
  <c r="AA88" i="1008" s="1"/>
  <c r="AA87" i="1008" s="1"/>
  <c r="AA86" i="1008" s="1"/>
  <c r="AA85" i="1008" s="1"/>
  <c r="Z89" i="1008"/>
  <c r="Z88" i="1008" s="1"/>
  <c r="Z87" i="1008" s="1"/>
  <c r="Y89" i="1008"/>
  <c r="Y88" i="1008" s="1"/>
  <c r="Y87" i="1008" s="1"/>
  <c r="Y86" i="1008" s="1"/>
  <c r="Y85" i="1008" s="1"/>
  <c r="X89" i="1008"/>
  <c r="X88" i="1008" s="1"/>
  <c r="X87" i="1008" s="1"/>
  <c r="W89" i="1008"/>
  <c r="V89" i="1008"/>
  <c r="V88" i="1008" s="1"/>
  <c r="V87" i="1008" s="1"/>
  <c r="U89" i="1008"/>
  <c r="U88" i="1008" s="1"/>
  <c r="U87" i="1008" s="1"/>
  <c r="U86" i="1008" s="1"/>
  <c r="U85" i="1008" s="1"/>
  <c r="T89" i="1008"/>
  <c r="T88" i="1008" s="1"/>
  <c r="T87" i="1008" s="1"/>
  <c r="S89" i="1008"/>
  <c r="S88" i="1008" s="1"/>
  <c r="S87" i="1008" s="1"/>
  <c r="S86" i="1008" s="1"/>
  <c r="S85" i="1008" s="1"/>
  <c r="R89" i="1008"/>
  <c r="R88" i="1008" s="1"/>
  <c r="R87" i="1008" s="1"/>
  <c r="R86" i="1008" s="1"/>
  <c r="R85" i="1008" s="1"/>
  <c r="Q89" i="1008"/>
  <c r="Q88" i="1008" s="1"/>
  <c r="Q87" i="1008" s="1"/>
  <c r="Q86" i="1008" s="1"/>
  <c r="Q85" i="1008" s="1"/>
  <c r="W88" i="1008"/>
  <c r="W87" i="1008" s="1"/>
  <c r="W86" i="1008" s="1"/>
  <c r="W85" i="1008" s="1"/>
  <c r="P11" i="997" l="1"/>
  <c r="P10" i="997" s="1"/>
  <c r="Q11" i="997"/>
  <c r="Q10" i="997" s="1"/>
  <c r="N11" i="997"/>
  <c r="N10" i="997" s="1"/>
  <c r="H11" i="997"/>
  <c r="H10" i="997" s="1"/>
  <c r="R11" i="997"/>
  <c r="R10" i="997" s="1"/>
  <c r="K11" i="997"/>
  <c r="K10" i="997" s="1"/>
  <c r="J11" i="997"/>
  <c r="J10" i="997" s="1"/>
  <c r="Z579" i="1000"/>
  <c r="Z566" i="1000" s="1"/>
  <c r="AB579" i="1000"/>
  <c r="AA647" i="1000"/>
  <c r="H648" i="1000"/>
  <c r="AC579" i="1000"/>
  <c r="G642" i="1000"/>
  <c r="AA579" i="1000"/>
  <c r="G568" i="1000"/>
  <c r="H584" i="1000"/>
  <c r="G575" i="1000"/>
  <c r="G607" i="1000"/>
  <c r="H580" i="1000"/>
  <c r="H592" i="1000"/>
  <c r="F585" i="1000"/>
  <c r="F630" i="1000"/>
  <c r="G592" i="1000"/>
  <c r="F607" i="1000"/>
  <c r="F608" i="1000"/>
  <c r="G580" i="1000"/>
  <c r="F568" i="1000"/>
  <c r="F569" i="1000"/>
  <c r="H609" i="1000"/>
  <c r="F616" i="1000"/>
  <c r="Z656" i="1000"/>
  <c r="W654" i="1000"/>
  <c r="W653" i="1000"/>
  <c r="T656" i="1000"/>
  <c r="T655" i="1000" s="1"/>
  <c r="U654" i="1000"/>
  <c r="U653" i="1000"/>
  <c r="S654" i="1000"/>
  <c r="S653" i="1000"/>
  <c r="F657" i="1000"/>
  <c r="Q656" i="1000"/>
  <c r="F678" i="1000"/>
  <c r="H677" i="1000"/>
  <c r="H678" i="1000"/>
  <c r="AD655" i="1000"/>
  <c r="AD653" i="1000" s="1"/>
  <c r="AB654" i="1000"/>
  <c r="H657" i="1000"/>
  <c r="F677" i="1000"/>
  <c r="G676" i="1000"/>
  <c r="AC653" i="1000"/>
  <c r="AC654" i="1000"/>
  <c r="F673" i="1000"/>
  <c r="R667" i="1000"/>
  <c r="R656" i="1000" s="1"/>
  <c r="V655" i="1000"/>
  <c r="G657" i="1000"/>
  <c r="H676" i="1000"/>
  <c r="AA667" i="1000"/>
  <c r="H667" i="1000" s="1"/>
  <c r="AD50" i="1008"/>
  <c r="AD49" i="1008" s="1"/>
  <c r="AD48" i="1008" s="1"/>
  <c r="Q11" i="993" s="1"/>
  <c r="O11" i="997"/>
  <c r="O10" i="997" s="1"/>
  <c r="AD22" i="1008"/>
  <c r="AD40" i="1008"/>
  <c r="AD39" i="1008" s="1"/>
  <c r="Q10" i="993" s="1"/>
  <c r="AC22" i="1008"/>
  <c r="AD16" i="1008"/>
  <c r="AD15" i="1008" s="1"/>
  <c r="AC16" i="1008"/>
  <c r="AC15" i="1008" s="1"/>
  <c r="AC50" i="1008"/>
  <c r="AC49" i="1008" s="1"/>
  <c r="AC48" i="1008" s="1"/>
  <c r="R19" i="994"/>
  <c r="AD75" i="1008"/>
  <c r="AC75" i="1008"/>
  <c r="Q19" i="994"/>
  <c r="AD63" i="1008"/>
  <c r="Q13" i="993" s="1"/>
  <c r="R9" i="994"/>
  <c r="R8" i="994" s="1"/>
  <c r="AC63" i="1008"/>
  <c r="P13" i="993" s="1"/>
  <c r="Q9" i="994"/>
  <c r="Q8" i="994" s="1"/>
  <c r="R13" i="994"/>
  <c r="R12" i="994" s="1"/>
  <c r="AC40" i="1008"/>
  <c r="AC39" i="1008" s="1"/>
  <c r="AB85" i="1008"/>
  <c r="AC10" i="1008" l="1"/>
  <c r="P9" i="993" s="1"/>
  <c r="R15" i="994"/>
  <c r="R14" i="994" s="1"/>
  <c r="Q15" i="994"/>
  <c r="Q14" i="994" s="1"/>
  <c r="AA646" i="1000"/>
  <c r="H647" i="1000"/>
  <c r="G641" i="1000"/>
  <c r="F592" i="1000"/>
  <c r="F593" i="1000"/>
  <c r="F584" i="1000"/>
  <c r="H608" i="1000"/>
  <c r="V654" i="1000"/>
  <c r="V653" i="1000"/>
  <c r="AA656" i="1000"/>
  <c r="AA655" i="1000" s="1"/>
  <c r="AD654" i="1000"/>
  <c r="F676" i="1000"/>
  <c r="Z655" i="1000"/>
  <c r="Z653" i="1000" s="1"/>
  <c r="Q655" i="1000"/>
  <c r="Q653" i="1000" s="1"/>
  <c r="F667" i="1000"/>
  <c r="R655" i="1000"/>
  <c r="G656" i="1000"/>
  <c r="T653" i="1000"/>
  <c r="R11" i="994"/>
  <c r="R10" i="994" s="1"/>
  <c r="AC74" i="1008"/>
  <c r="P15" i="993"/>
  <c r="P14" i="993" s="1"/>
  <c r="Q11" i="994"/>
  <c r="Q10" i="994" s="1"/>
  <c r="P10" i="993"/>
  <c r="AD74" i="1008"/>
  <c r="Q15" i="993"/>
  <c r="Q14" i="993" s="1"/>
  <c r="Q13" i="994"/>
  <c r="Q12" i="994" s="1"/>
  <c r="P11" i="993"/>
  <c r="AD10" i="1008"/>
  <c r="Q18" i="994"/>
  <c r="R18" i="994"/>
  <c r="AC9" i="1008" l="1"/>
  <c r="Q7" i="994"/>
  <c r="R7" i="994"/>
  <c r="AA640" i="1000"/>
  <c r="H646" i="1000"/>
  <c r="F580" i="1000"/>
  <c r="H607" i="1000"/>
  <c r="G653" i="1000"/>
  <c r="R654" i="1000"/>
  <c r="R653" i="1000"/>
  <c r="AA654" i="1000"/>
  <c r="AA653" i="1000"/>
  <c r="H653" i="1000" s="1"/>
  <c r="F656" i="1000"/>
  <c r="H656" i="1000"/>
  <c r="F655" i="1000"/>
  <c r="Q654" i="1000"/>
  <c r="G655" i="1000"/>
  <c r="T654" i="1000"/>
  <c r="G654" i="1000" s="1"/>
  <c r="H655" i="1000"/>
  <c r="Z654" i="1000"/>
  <c r="P8" i="993"/>
  <c r="N14" i="992" s="1"/>
  <c r="O15" i="992"/>
  <c r="N15" i="992"/>
  <c r="AD9" i="1008"/>
  <c r="Q9" i="993"/>
  <c r="Q8" i="993" s="1"/>
  <c r="O14" i="992" s="1"/>
  <c r="AD1346" i="1000"/>
  <c r="AD1345" i="1000" s="1"/>
  <c r="AD1344" i="1000" s="1"/>
  <c r="AD1342" i="1000"/>
  <c r="AD1341" i="1000" s="1"/>
  <c r="AD1340" i="1000" s="1"/>
  <c r="AD1338" i="1000"/>
  <c r="AD1333" i="1000"/>
  <c r="AD1331" i="1000"/>
  <c r="AD1328" i="1000"/>
  <c r="AD1326" i="1000"/>
  <c r="AD1324" i="1000"/>
  <c r="AD1322" i="1000"/>
  <c r="AD1320" i="1000"/>
  <c r="AD1318" i="1000"/>
  <c r="AD1316" i="1000"/>
  <c r="AD1311" i="1000"/>
  <c r="AD1310" i="1000" s="1"/>
  <c r="AD1309" i="1000" s="1"/>
  <c r="AD1307" i="1000"/>
  <c r="AD1305" i="1000"/>
  <c r="AD1301" i="1000"/>
  <c r="AD1300" i="1000" s="1"/>
  <c r="AD1298" i="1000"/>
  <c r="AD1297" i="1000" s="1"/>
  <c r="AD1290" i="1000"/>
  <c r="AD1289" i="1000" s="1"/>
  <c r="AD1288" i="1000" s="1"/>
  <c r="AD1286" i="1000"/>
  <c r="AD1285" i="1000" s="1"/>
  <c r="AD1283" i="1000"/>
  <c r="AD1282" i="1000" s="1"/>
  <c r="AD1280" i="1000"/>
  <c r="AD1278" i="1000"/>
  <c r="AD1275" i="1000"/>
  <c r="AD1274" i="1000" s="1"/>
  <c r="AD1272" i="1000"/>
  <c r="AD1270" i="1000"/>
  <c r="AD1267" i="1000"/>
  <c r="AD1265" i="1000"/>
  <c r="AD1263" i="1000"/>
  <c r="AD1261" i="1000"/>
  <c r="AD1257" i="1000"/>
  <c r="AD1255" i="1000"/>
  <c r="AD1252" i="1000"/>
  <c r="AD1249" i="1000"/>
  <c r="AD1247" i="1000"/>
  <c r="AD1244" i="1000"/>
  <c r="AD1242" i="1000"/>
  <c r="AD1240" i="1000"/>
  <c r="AD1237" i="1000"/>
  <c r="AD1233" i="1000"/>
  <c r="AD1230" i="1000"/>
  <c r="AD1227" i="1000"/>
  <c r="AD1225" i="1000"/>
  <c r="AD1223" i="1000"/>
  <c r="AD1221" i="1000"/>
  <c r="AD1216" i="1000"/>
  <c r="AD1215" i="1000" s="1"/>
  <c r="AD1213" i="1000"/>
  <c r="AD1211" i="1000"/>
  <c r="AD1207" i="1000"/>
  <c r="AD1205" i="1000"/>
  <c r="AD1204" i="1000" s="1"/>
  <c r="AD1202" i="1000"/>
  <c r="AD1201" i="1000" s="1"/>
  <c r="AD1191" i="1000"/>
  <c r="AD1189" i="1000" s="1"/>
  <c r="AD1187" i="1000"/>
  <c r="AD1186" i="1000" s="1"/>
  <c r="AD1185" i="1000" s="1"/>
  <c r="AD1184" i="1000" s="1"/>
  <c r="AD1182" i="1000"/>
  <c r="AD1181" i="1000" s="1"/>
  <c r="AD1179" i="1000"/>
  <c r="AD1177" i="1000"/>
  <c r="AD1173" i="1000"/>
  <c r="AD1172" i="1000" s="1"/>
  <c r="AD1171" i="1000" s="1"/>
  <c r="AD1164" i="1000"/>
  <c r="AD1160" i="1000"/>
  <c r="AD1159" i="1000" s="1"/>
  <c r="AD1157" i="1000"/>
  <c r="AD1156" i="1000" s="1"/>
  <c r="AD1154" i="1000"/>
  <c r="AD1153" i="1000" s="1"/>
  <c r="AD1145" i="1000"/>
  <c r="AD1144" i="1000" s="1"/>
  <c r="AD1140" i="1000"/>
  <c r="AD1137" i="1000"/>
  <c r="AD1134" i="1000"/>
  <c r="AD1132" i="1000"/>
  <c r="AD1129" i="1000"/>
  <c r="AD1127" i="1000"/>
  <c r="AD1122" i="1000"/>
  <c r="AD1115" i="1000"/>
  <c r="AD1114" i="1000" s="1"/>
  <c r="AD1106" i="1000"/>
  <c r="AD1105" i="1000" s="1"/>
  <c r="AD1101" i="1000"/>
  <c r="AD1100" i="1000" s="1"/>
  <c r="AD1098" i="1000"/>
  <c r="AD1096" i="1000"/>
  <c r="AD1092" i="1000"/>
  <c r="AD1090" i="1000"/>
  <c r="AD1088" i="1000"/>
  <c r="AD1086" i="1000"/>
  <c r="AD1084" i="1000"/>
  <c r="AD1080" i="1000"/>
  <c r="AD1079" i="1000" s="1"/>
  <c r="AD1077" i="1000"/>
  <c r="AD1076" i="1000" s="1"/>
  <c r="AD1074" i="1000"/>
  <c r="AD1073" i="1000" s="1"/>
  <c r="AD1065" i="1000"/>
  <c r="AD1057" i="1000"/>
  <c r="AD1055" i="1000"/>
  <c r="AD1053" i="1000"/>
  <c r="AD1051" i="1000"/>
  <c r="AD1048" i="1000"/>
  <c r="AD1047" i="1000" s="1"/>
  <c r="AD1044" i="1000"/>
  <c r="AD1042" i="1000"/>
  <c r="AD1040" i="1000"/>
  <c r="AD1037" i="1000"/>
  <c r="AD1035" i="1000"/>
  <c r="AD1031" i="1000"/>
  <c r="AD1029" i="1000"/>
  <c r="AD1027" i="1000"/>
  <c r="AD1024" i="1000"/>
  <c r="AD1023" i="1000" s="1"/>
  <c r="AD1021" i="1000"/>
  <c r="AD1019" i="1000"/>
  <c r="AD1017" i="1000"/>
  <c r="AD1015" i="1000"/>
  <c r="AD1011" i="1000"/>
  <c r="AD1009" i="1000"/>
  <c r="AD1006" i="1000"/>
  <c r="AD1003" i="1000"/>
  <c r="AD1001" i="1000"/>
  <c r="AD998" i="1000"/>
  <c r="AD996" i="1000"/>
  <c r="AD994" i="1000"/>
  <c r="AD991" i="1000"/>
  <c r="AD987" i="1000"/>
  <c r="AD984" i="1000"/>
  <c r="AD981" i="1000"/>
  <c r="AD979" i="1000"/>
  <c r="AD976" i="1000"/>
  <c r="AD974" i="1000"/>
  <c r="AD972" i="1000"/>
  <c r="AD970" i="1000"/>
  <c r="AD965" i="1000"/>
  <c r="AD964" i="1000" s="1"/>
  <c r="AD962" i="1000"/>
  <c r="AD960" i="1000"/>
  <c r="AD956" i="1000"/>
  <c r="AD954" i="1000"/>
  <c r="AD952" i="1000"/>
  <c r="AD950" i="1000"/>
  <c r="AD948" i="1000"/>
  <c r="AD944" i="1000"/>
  <c r="AD943" i="1000" s="1"/>
  <c r="AD941" i="1000"/>
  <c r="AD940" i="1000" s="1"/>
  <c r="AD938" i="1000"/>
  <c r="AD937" i="1000" s="1"/>
  <c r="AD925" i="1000"/>
  <c r="AD923" i="1000" s="1"/>
  <c r="AD921" i="1000"/>
  <c r="AD920" i="1000" s="1"/>
  <c r="AD919" i="1000" s="1"/>
  <c r="AD915" i="1000"/>
  <c r="AD914" i="1000" s="1"/>
  <c r="AD905" i="1000"/>
  <c r="AD904" i="1000" s="1"/>
  <c r="AD902" i="1000"/>
  <c r="AD900" i="1000"/>
  <c r="AD889" i="1000"/>
  <c r="AD888" i="1000" s="1"/>
  <c r="AD886" i="1000"/>
  <c r="AD885" i="1000" s="1"/>
  <c r="AD877" i="1000"/>
  <c r="AD876" i="1000" s="1"/>
  <c r="AD871" i="1000"/>
  <c r="AD868" i="1000"/>
  <c r="AD865" i="1000"/>
  <c r="AD863" i="1000"/>
  <c r="AD860" i="1000"/>
  <c r="AD858" i="1000"/>
  <c r="AD853" i="1000"/>
  <c r="AD846" i="1000"/>
  <c r="AD845" i="1000" s="1"/>
  <c r="AD842" i="1000" s="1"/>
  <c r="AD836" i="1000"/>
  <c r="AD834" i="1000"/>
  <c r="AD829" i="1000"/>
  <c r="AD828" i="1000" s="1"/>
  <c r="AD826" i="1000"/>
  <c r="AD824" i="1000"/>
  <c r="AD820" i="1000"/>
  <c r="AD818" i="1000"/>
  <c r="AD816" i="1000"/>
  <c r="AD814" i="1000"/>
  <c r="AD812" i="1000"/>
  <c r="AD808" i="1000"/>
  <c r="AD807" i="1000" s="1"/>
  <c r="AD805" i="1000"/>
  <c r="AD804" i="1000" s="1"/>
  <c r="AD802" i="1000"/>
  <c r="AD801" i="1000" s="1"/>
  <c r="AD793" i="1000"/>
  <c r="AD785" i="1000"/>
  <c r="AD783" i="1000"/>
  <c r="AD781" i="1000"/>
  <c r="AD779" i="1000"/>
  <c r="AD776" i="1000"/>
  <c r="AD775" i="1000" s="1"/>
  <c r="AD773" i="1000"/>
  <c r="AD771" i="1000"/>
  <c r="AD768" i="1000"/>
  <c r="AD767" i="1000" s="1"/>
  <c r="AD765" i="1000"/>
  <c r="AD764" i="1000" s="1"/>
  <c r="AD761" i="1000"/>
  <c r="AD759" i="1000"/>
  <c r="AD756" i="1000"/>
  <c r="AD753" i="1000"/>
  <c r="AD751" i="1000"/>
  <c r="AD748" i="1000"/>
  <c r="AD746" i="1000"/>
  <c r="AD744" i="1000"/>
  <c r="AD741" i="1000"/>
  <c r="AD737" i="1000"/>
  <c r="AD734" i="1000"/>
  <c r="AD731" i="1000"/>
  <c r="AD729" i="1000"/>
  <c r="AD726" i="1000"/>
  <c r="AD724" i="1000"/>
  <c r="AD722" i="1000"/>
  <c r="AD720" i="1000"/>
  <c r="AD715" i="1000"/>
  <c r="AD714" i="1000" s="1"/>
  <c r="AD712" i="1000"/>
  <c r="AD710" i="1000"/>
  <c r="AD706" i="1000"/>
  <c r="AD704" i="1000"/>
  <c r="AD702" i="1000"/>
  <c r="AD700" i="1000"/>
  <c r="AD698" i="1000"/>
  <c r="AD694" i="1000"/>
  <c r="AD693" i="1000" s="1"/>
  <c r="AD691" i="1000"/>
  <c r="AD690" i="1000" s="1"/>
  <c r="AD688" i="1000"/>
  <c r="AD687" i="1000" s="1"/>
  <c r="AD566" i="1000"/>
  <c r="AD565" i="1000" s="1"/>
  <c r="AD562" i="1000"/>
  <c r="AD561" i="1000" s="1"/>
  <c r="AD560" i="1000" s="1"/>
  <c r="AD558" i="1000"/>
  <c r="AD557" i="1000" s="1"/>
  <c r="AD556" i="1000" s="1"/>
  <c r="AD553" i="1000"/>
  <c r="AD552" i="1000" s="1"/>
  <c r="AD551" i="1000" s="1"/>
  <c r="AD550" i="1000" s="1"/>
  <c r="AD546" i="1000"/>
  <c r="AD545" i="1000" s="1"/>
  <c r="AD544" i="1000" s="1"/>
  <c r="AD543" i="1000" s="1"/>
  <c r="AD542" i="1000" s="1"/>
  <c r="AD541" i="1000" s="1"/>
  <c r="AD539" i="1000"/>
  <c r="AD538" i="1000" s="1"/>
  <c r="AD537" i="1000" s="1"/>
  <c r="AD536" i="1000" s="1"/>
  <c r="AD534" i="1000"/>
  <c r="AD533" i="1000" s="1"/>
  <c r="AD532" i="1000" s="1"/>
  <c r="AD530" i="1000"/>
  <c r="AD528" i="1000"/>
  <c r="AD525" i="1000"/>
  <c r="AD524" i="1000" s="1"/>
  <c r="AD522" i="1000"/>
  <c r="AD520" i="1000"/>
  <c r="AD515" i="1000"/>
  <c r="AD514" i="1000" s="1"/>
  <c r="AD513" i="1000" s="1"/>
  <c r="AD512" i="1000" s="1"/>
  <c r="AD508" i="1000"/>
  <c r="AD507" i="1000" s="1"/>
  <c r="AD506" i="1000" s="1"/>
  <c r="AD505" i="1000" s="1"/>
  <c r="AD503" i="1000"/>
  <c r="AD502" i="1000" s="1"/>
  <c r="AD501" i="1000" s="1"/>
  <c r="AD499" i="1000"/>
  <c r="AD498" i="1000" s="1"/>
  <c r="AD497" i="1000" s="1"/>
  <c r="AD495" i="1000"/>
  <c r="AD493" i="1000"/>
  <c r="AD490" i="1000"/>
  <c r="AD489" i="1000" s="1"/>
  <c r="AD487" i="1000"/>
  <c r="AD485" i="1000"/>
  <c r="AD483" i="1000"/>
  <c r="AD478" i="1000"/>
  <c r="AD477" i="1000" s="1"/>
  <c r="AD476" i="1000" s="1"/>
  <c r="AD475" i="1000" s="1"/>
  <c r="AD469" i="1000"/>
  <c r="AD465" i="1000" s="1"/>
  <c r="AD460" i="1000"/>
  <c r="AD456" i="1000"/>
  <c r="AD455" i="1000" s="1"/>
  <c r="AD454" i="1000" s="1"/>
  <c r="AD451" i="1000"/>
  <c r="AD450" i="1000" s="1"/>
  <c r="AD447" i="1000"/>
  <c r="AD446" i="1000" s="1"/>
  <c r="AD440" i="1000"/>
  <c r="AD439" i="1000" s="1"/>
  <c r="AD437" i="1000"/>
  <c r="AD435" i="1000"/>
  <c r="AD430" i="1000"/>
  <c r="AD428" i="1000" s="1"/>
  <c r="AD424" i="1000"/>
  <c r="AD422" i="1000"/>
  <c r="AD419" i="1000"/>
  <c r="AD418" i="1000" s="1"/>
  <c r="AD416" i="1000"/>
  <c r="AD415" i="1000" s="1"/>
  <c r="AD413" i="1000"/>
  <c r="AD411" i="1000"/>
  <c r="AD408" i="1000"/>
  <c r="AD407" i="1000" s="1"/>
  <c r="AD404" i="1000"/>
  <c r="AD403" i="1000" s="1"/>
  <c r="AD402" i="1000" s="1"/>
  <c r="AD396" i="1000"/>
  <c r="AD394" i="1000"/>
  <c r="AD392" i="1000"/>
  <c r="AD390" i="1000"/>
  <c r="AD387" i="1000"/>
  <c r="AD386" i="1000" s="1"/>
  <c r="AD383" i="1000"/>
  <c r="AD381" i="1000"/>
  <c r="AD379" i="1000"/>
  <c r="AD376" i="1000"/>
  <c r="AD374" i="1000"/>
  <c r="AD371" i="1000"/>
  <c r="AD369" i="1000"/>
  <c r="AD367" i="1000"/>
  <c r="AD363" i="1000"/>
  <c r="AD361" i="1000"/>
  <c r="AD359" i="1000"/>
  <c r="AD356" i="1000"/>
  <c r="AD355" i="1000" s="1"/>
  <c r="AD353" i="1000"/>
  <c r="AD351" i="1000"/>
  <c r="AD349" i="1000"/>
  <c r="AD346" i="1000"/>
  <c r="AD344" i="1000"/>
  <c r="AD342" i="1000"/>
  <c r="AD340" i="1000"/>
  <c r="AD336" i="1000"/>
  <c r="AD335" i="1000" s="1"/>
  <c r="AD333" i="1000"/>
  <c r="AD331" i="1000"/>
  <c r="AD328" i="1000"/>
  <c r="AD327" i="1000" s="1"/>
  <c r="AD325" i="1000"/>
  <c r="AD323" i="1000"/>
  <c r="AD320" i="1000"/>
  <c r="AD317" i="1000"/>
  <c r="AD315" i="1000"/>
  <c r="AD312" i="1000"/>
  <c r="AD310" i="1000"/>
  <c r="AD308" i="1000"/>
  <c r="AD306" i="1000"/>
  <c r="AD303" i="1000"/>
  <c r="AD299" i="1000"/>
  <c r="AD296" i="1000"/>
  <c r="AD293" i="1000"/>
  <c r="AD291" i="1000"/>
  <c r="AD288" i="1000"/>
  <c r="AD286" i="1000"/>
  <c r="AD284" i="1000"/>
  <c r="AD282" i="1000"/>
  <c r="AD277" i="1000"/>
  <c r="AD276" i="1000" s="1"/>
  <c r="AD274" i="1000"/>
  <c r="AD272" i="1000"/>
  <c r="AD268" i="1000"/>
  <c r="AD266" i="1000"/>
  <c r="AD264" i="1000"/>
  <c r="AD262" i="1000"/>
  <c r="AD260" i="1000"/>
  <c r="AD258" i="1000"/>
  <c r="AD254" i="1000"/>
  <c r="AD253" i="1000" s="1"/>
  <c r="AD251" i="1000"/>
  <c r="AD250" i="1000" s="1"/>
  <c r="AD246" i="1000"/>
  <c r="AD245" i="1000" s="1"/>
  <c r="AD239" i="1000"/>
  <c r="AD238" i="1000" s="1"/>
  <c r="AD237" i="1000" s="1"/>
  <c r="AD236" i="1000" s="1"/>
  <c r="AD234" i="1000"/>
  <c r="AD233" i="1000" s="1"/>
  <c r="AD232" i="1000" s="1"/>
  <c r="AD231" i="1000" s="1"/>
  <c r="AD229" i="1000"/>
  <c r="AD228" i="1000" s="1"/>
  <c r="AD226" i="1000"/>
  <c r="AD224" i="1000"/>
  <c r="AD219" i="1000"/>
  <c r="AD217" i="1000" s="1"/>
  <c r="AD215" i="1000"/>
  <c r="AD214" i="1000" s="1"/>
  <c r="AD211" i="1000"/>
  <c r="AD209" i="1000"/>
  <c r="AD207" i="1000"/>
  <c r="AD204" i="1000"/>
  <c r="AD203" i="1000" s="1"/>
  <c r="AD201" i="1000"/>
  <c r="AD200" i="1000" s="1"/>
  <c r="AD198" i="1000"/>
  <c r="AD196" i="1000"/>
  <c r="AD194" i="1000"/>
  <c r="AD191" i="1000"/>
  <c r="AD190" i="1000" s="1"/>
  <c r="AD187" i="1000"/>
  <c r="AD186" i="1000" s="1"/>
  <c r="AD185" i="1000" s="1"/>
  <c r="AD179" i="1000"/>
  <c r="AD177" i="1000"/>
  <c r="AD175" i="1000"/>
  <c r="AD172" i="1000"/>
  <c r="AD169" i="1000"/>
  <c r="AD168" i="1000" s="1"/>
  <c r="AD165" i="1000"/>
  <c r="AD163" i="1000"/>
  <c r="AD161" i="1000"/>
  <c r="AD158" i="1000"/>
  <c r="AD156" i="1000"/>
  <c r="AD153" i="1000"/>
  <c r="AD151" i="1000"/>
  <c r="AD149" i="1000"/>
  <c r="AD145" i="1000"/>
  <c r="AD141" i="1000"/>
  <c r="AD138" i="1000"/>
  <c r="AD137" i="1000" s="1"/>
  <c r="AD131" i="1000"/>
  <c r="AD127" i="1000"/>
  <c r="AD125" i="1000"/>
  <c r="AD123" i="1000"/>
  <c r="AD121" i="1000"/>
  <c r="AD117" i="1000"/>
  <c r="AD116" i="1000" s="1"/>
  <c r="AD114" i="1000"/>
  <c r="AD112" i="1000"/>
  <c r="AD109" i="1000"/>
  <c r="AD108" i="1000" s="1"/>
  <c r="AD106" i="1000"/>
  <c r="AD104" i="1000"/>
  <c r="AD101" i="1000"/>
  <c r="AD93" i="1000"/>
  <c r="AD89" i="1000"/>
  <c r="AD87" i="1000"/>
  <c r="AD80" i="1000"/>
  <c r="AD77" i="1000"/>
  <c r="AD74" i="1000"/>
  <c r="AD72" i="1000"/>
  <c r="AD69" i="1000"/>
  <c r="AD67" i="1000"/>
  <c r="AD65" i="1000"/>
  <c r="AD63" i="1000"/>
  <c r="AD58" i="1000"/>
  <c r="AD57" i="1000" s="1"/>
  <c r="AD55" i="1000"/>
  <c r="AD53" i="1000"/>
  <c r="AD49" i="1000"/>
  <c r="AD47" i="1000"/>
  <c r="AD45" i="1000"/>
  <c r="AD43" i="1000"/>
  <c r="AD41" i="1000"/>
  <c r="AD39" i="1000"/>
  <c r="AD33" i="1000"/>
  <c r="AD32" i="1000" s="1"/>
  <c r="AD30" i="1000"/>
  <c r="AD29" i="1000" s="1"/>
  <c r="AD24" i="1000"/>
  <c r="AD23" i="1000" s="1"/>
  <c r="AC1346" i="1000"/>
  <c r="AC1345" i="1000" s="1"/>
  <c r="AC1344" i="1000" s="1"/>
  <c r="AC1342" i="1000"/>
  <c r="AC1341" i="1000" s="1"/>
  <c r="AC1340" i="1000" s="1"/>
  <c r="AC1338" i="1000"/>
  <c r="AC1336" i="1000"/>
  <c r="AC1333" i="1000"/>
  <c r="AC1331" i="1000"/>
  <c r="AC1328" i="1000"/>
  <c r="AC1326" i="1000"/>
  <c r="AC1324" i="1000"/>
  <c r="AC1322" i="1000"/>
  <c r="AC1320" i="1000"/>
  <c r="AC1318" i="1000"/>
  <c r="AC1316" i="1000"/>
  <c r="AC1311" i="1000"/>
  <c r="AC1310" i="1000" s="1"/>
  <c r="AC1309" i="1000" s="1"/>
  <c r="AC1307" i="1000"/>
  <c r="AC1305" i="1000"/>
  <c r="AC1301" i="1000"/>
  <c r="AC1300" i="1000" s="1"/>
  <c r="AC1298" i="1000"/>
  <c r="AC1297" i="1000" s="1"/>
  <c r="AC1290" i="1000"/>
  <c r="AC1289" i="1000" s="1"/>
  <c r="AC1288" i="1000" s="1"/>
  <c r="AC1286" i="1000"/>
  <c r="AC1285" i="1000" s="1"/>
  <c r="AC1283" i="1000"/>
  <c r="AC1282" i="1000" s="1"/>
  <c r="AC1280" i="1000"/>
  <c r="AC1278" i="1000"/>
  <c r="AC1275" i="1000"/>
  <c r="AC1274" i="1000" s="1"/>
  <c r="AC1272" i="1000"/>
  <c r="AC1270" i="1000"/>
  <c r="AC1267" i="1000"/>
  <c r="AC1265" i="1000"/>
  <c r="AC1263" i="1000"/>
  <c r="AC1261" i="1000"/>
  <c r="AC1257" i="1000"/>
  <c r="AC1255" i="1000"/>
  <c r="AC1252" i="1000"/>
  <c r="AC1249" i="1000"/>
  <c r="AC1247" i="1000"/>
  <c r="AC1244" i="1000"/>
  <c r="AC1242" i="1000"/>
  <c r="AC1240" i="1000"/>
  <c r="AC1237" i="1000"/>
  <c r="AC1233" i="1000"/>
  <c r="AC1230" i="1000"/>
  <c r="AC1227" i="1000"/>
  <c r="AC1225" i="1000"/>
  <c r="AC1223" i="1000"/>
  <c r="AC1221" i="1000"/>
  <c r="AC1216" i="1000"/>
  <c r="AC1215" i="1000" s="1"/>
  <c r="AC1213" i="1000"/>
  <c r="AC1211" i="1000"/>
  <c r="AC1207" i="1000"/>
  <c r="AC1205" i="1000"/>
  <c r="AC1204" i="1000" s="1"/>
  <c r="AC1202" i="1000"/>
  <c r="AC1201" i="1000" s="1"/>
  <c r="AC1191" i="1000"/>
  <c r="AC1189" i="1000" s="1"/>
  <c r="AC1187" i="1000"/>
  <c r="AC1186" i="1000" s="1"/>
  <c r="AC1185" i="1000" s="1"/>
  <c r="AC1184" i="1000" s="1"/>
  <c r="AC1182" i="1000"/>
  <c r="AC1181" i="1000" s="1"/>
  <c r="AC1179" i="1000"/>
  <c r="AC1177" i="1000"/>
  <c r="AC1173" i="1000"/>
  <c r="AC1172" i="1000" s="1"/>
  <c r="AC1171" i="1000" s="1"/>
  <c r="AC1164" i="1000"/>
  <c r="AC1162" i="1000" s="1"/>
  <c r="AC1160" i="1000"/>
  <c r="AC1159" i="1000" s="1"/>
  <c r="AC1157" i="1000"/>
  <c r="AC1156" i="1000" s="1"/>
  <c r="AC1154" i="1000"/>
  <c r="AC1153" i="1000" s="1"/>
  <c r="AC1145" i="1000"/>
  <c r="AC1144" i="1000" s="1"/>
  <c r="AC1140" i="1000"/>
  <c r="AC1137" i="1000"/>
  <c r="AC1134" i="1000"/>
  <c r="AC1132" i="1000"/>
  <c r="AC1129" i="1000"/>
  <c r="AC1127" i="1000"/>
  <c r="AC1122" i="1000"/>
  <c r="AC1115" i="1000"/>
  <c r="AC1114" i="1000" s="1"/>
  <c r="AC1106" i="1000"/>
  <c r="AC1105" i="1000" s="1"/>
  <c r="AC1101" i="1000"/>
  <c r="AC1100" i="1000" s="1"/>
  <c r="AC1098" i="1000"/>
  <c r="AC1096" i="1000"/>
  <c r="AC1092" i="1000"/>
  <c r="AC1090" i="1000"/>
  <c r="AC1088" i="1000"/>
  <c r="AC1086" i="1000"/>
  <c r="AC1084" i="1000"/>
  <c r="AC1080" i="1000"/>
  <c r="AC1079" i="1000" s="1"/>
  <c r="AC1077" i="1000"/>
  <c r="AC1076" i="1000" s="1"/>
  <c r="AC1074" i="1000"/>
  <c r="AC1073" i="1000" s="1"/>
  <c r="AC1065" i="1000"/>
  <c r="AC1057" i="1000"/>
  <c r="AC1055" i="1000"/>
  <c r="AC1053" i="1000"/>
  <c r="AC1051" i="1000"/>
  <c r="AC1048" i="1000"/>
  <c r="AC1047" i="1000" s="1"/>
  <c r="AC1044" i="1000"/>
  <c r="AC1042" i="1000"/>
  <c r="AC1040" i="1000"/>
  <c r="AC1037" i="1000"/>
  <c r="AC1035" i="1000"/>
  <c r="AC1031" i="1000"/>
  <c r="AC1029" i="1000"/>
  <c r="AC1027" i="1000"/>
  <c r="AC1024" i="1000"/>
  <c r="AC1023" i="1000" s="1"/>
  <c r="AC1021" i="1000"/>
  <c r="AC1019" i="1000"/>
  <c r="AC1017" i="1000"/>
  <c r="AC1015" i="1000"/>
  <c r="AC1011" i="1000"/>
  <c r="AC1009" i="1000"/>
  <c r="AC1006" i="1000"/>
  <c r="AC1003" i="1000"/>
  <c r="AC1001" i="1000"/>
  <c r="AC998" i="1000"/>
  <c r="AC996" i="1000"/>
  <c r="AC994" i="1000"/>
  <c r="AC991" i="1000"/>
  <c r="AC987" i="1000"/>
  <c r="AC984" i="1000"/>
  <c r="AC981" i="1000"/>
  <c r="AC979" i="1000"/>
  <c r="AC976" i="1000"/>
  <c r="AC974" i="1000"/>
  <c r="AC972" i="1000"/>
  <c r="AC970" i="1000"/>
  <c r="AC965" i="1000"/>
  <c r="AC964" i="1000" s="1"/>
  <c r="AC962" i="1000"/>
  <c r="AC960" i="1000"/>
  <c r="AC956" i="1000"/>
  <c r="AC954" i="1000"/>
  <c r="AC952" i="1000"/>
  <c r="AC950" i="1000"/>
  <c r="AC948" i="1000"/>
  <c r="AC944" i="1000"/>
  <c r="AC943" i="1000" s="1"/>
  <c r="AC941" i="1000"/>
  <c r="AC940" i="1000" s="1"/>
  <c r="AC938" i="1000"/>
  <c r="AC937" i="1000" s="1"/>
  <c r="AC923" i="1000"/>
  <c r="AC921" i="1000"/>
  <c r="AC920" i="1000" s="1"/>
  <c r="AC919" i="1000" s="1"/>
  <c r="AC915" i="1000"/>
  <c r="AC914" i="1000" s="1"/>
  <c r="AC905" i="1000"/>
  <c r="AC904" i="1000" s="1"/>
  <c r="AC902" i="1000"/>
  <c r="AC900" i="1000"/>
  <c r="AC889" i="1000"/>
  <c r="AC888" i="1000" s="1"/>
  <c r="AC886" i="1000"/>
  <c r="AC885" i="1000" s="1"/>
  <c r="AC877" i="1000"/>
  <c r="AC876" i="1000" s="1"/>
  <c r="AC871" i="1000"/>
  <c r="AC868" i="1000"/>
  <c r="AC865" i="1000"/>
  <c r="AC863" i="1000"/>
  <c r="AC860" i="1000"/>
  <c r="AC858" i="1000"/>
  <c r="AC853" i="1000"/>
  <c r="AC846" i="1000"/>
  <c r="AC845" i="1000" s="1"/>
  <c r="AC842" i="1000" s="1"/>
  <c r="AC836" i="1000"/>
  <c r="AC834" i="1000"/>
  <c r="AC829" i="1000"/>
  <c r="AC828" i="1000" s="1"/>
  <c r="AC826" i="1000"/>
  <c r="AC824" i="1000"/>
  <c r="AC820" i="1000"/>
  <c r="AC818" i="1000"/>
  <c r="AC816" i="1000"/>
  <c r="AC814" i="1000"/>
  <c r="AC812" i="1000"/>
  <c r="AC808" i="1000"/>
  <c r="AC807" i="1000" s="1"/>
  <c r="AC805" i="1000"/>
  <c r="AC804" i="1000" s="1"/>
  <c r="AC802" i="1000"/>
  <c r="AC801" i="1000" s="1"/>
  <c r="AC793" i="1000"/>
  <c r="AC792" i="1000" s="1"/>
  <c r="AC785" i="1000"/>
  <c r="AC783" i="1000"/>
  <c r="AC781" i="1000"/>
  <c r="AC779" i="1000"/>
  <c r="AC776" i="1000"/>
  <c r="AC775" i="1000" s="1"/>
  <c r="AC773" i="1000"/>
  <c r="AC771" i="1000"/>
  <c r="AC768" i="1000"/>
  <c r="AC767" i="1000" s="1"/>
  <c r="AC765" i="1000"/>
  <c r="AC764" i="1000" s="1"/>
  <c r="AC761" i="1000"/>
  <c r="AC759" i="1000"/>
  <c r="AC756" i="1000"/>
  <c r="AC753" i="1000"/>
  <c r="AC751" i="1000"/>
  <c r="AC748" i="1000"/>
  <c r="AC746" i="1000"/>
  <c r="AC744" i="1000"/>
  <c r="AC741" i="1000"/>
  <c r="AC737" i="1000"/>
  <c r="AC734" i="1000"/>
  <c r="AC731" i="1000"/>
  <c r="AC729" i="1000"/>
  <c r="AC726" i="1000"/>
  <c r="AC724" i="1000"/>
  <c r="AC722" i="1000"/>
  <c r="AC720" i="1000"/>
  <c r="AC715" i="1000"/>
  <c r="AC714" i="1000" s="1"/>
  <c r="AC712" i="1000"/>
  <c r="AC710" i="1000"/>
  <c r="AC706" i="1000"/>
  <c r="AC704" i="1000"/>
  <c r="AC702" i="1000"/>
  <c r="AC700" i="1000"/>
  <c r="AC698" i="1000"/>
  <c r="AC694" i="1000"/>
  <c r="AC693" i="1000" s="1"/>
  <c r="AC691" i="1000"/>
  <c r="AC690" i="1000" s="1"/>
  <c r="AC688" i="1000"/>
  <c r="AC687" i="1000" s="1"/>
  <c r="AC566" i="1000"/>
  <c r="AC565" i="1000" s="1"/>
  <c r="AC562" i="1000"/>
  <c r="AC561" i="1000" s="1"/>
  <c r="AC560" i="1000" s="1"/>
  <c r="AC558" i="1000"/>
  <c r="AC557" i="1000" s="1"/>
  <c r="AC556" i="1000" s="1"/>
  <c r="AC553" i="1000"/>
  <c r="AC552" i="1000" s="1"/>
  <c r="AC551" i="1000" s="1"/>
  <c r="AC550" i="1000" s="1"/>
  <c r="AC546" i="1000"/>
  <c r="AC545" i="1000" s="1"/>
  <c r="AC544" i="1000" s="1"/>
  <c r="AC543" i="1000" s="1"/>
  <c r="AC542" i="1000" s="1"/>
  <c r="AC541" i="1000" s="1"/>
  <c r="AC539" i="1000"/>
  <c r="AC538" i="1000" s="1"/>
  <c r="AC537" i="1000" s="1"/>
  <c r="AC536" i="1000" s="1"/>
  <c r="AC534" i="1000"/>
  <c r="AC533" i="1000" s="1"/>
  <c r="AC532" i="1000" s="1"/>
  <c r="AC530" i="1000"/>
  <c r="AC528" i="1000"/>
  <c r="AC525" i="1000"/>
  <c r="AC524" i="1000" s="1"/>
  <c r="AC522" i="1000"/>
  <c r="AC520" i="1000"/>
  <c r="AC515" i="1000"/>
  <c r="AC514" i="1000" s="1"/>
  <c r="AC513" i="1000" s="1"/>
  <c r="AC512" i="1000" s="1"/>
  <c r="AC508" i="1000"/>
  <c r="AC507" i="1000" s="1"/>
  <c r="AC506" i="1000" s="1"/>
  <c r="AC505" i="1000" s="1"/>
  <c r="AC503" i="1000"/>
  <c r="AC502" i="1000" s="1"/>
  <c r="AC501" i="1000" s="1"/>
  <c r="AC499" i="1000"/>
  <c r="AC498" i="1000" s="1"/>
  <c r="AC497" i="1000" s="1"/>
  <c r="AC495" i="1000"/>
  <c r="AC493" i="1000"/>
  <c r="AC490" i="1000"/>
  <c r="AC489" i="1000" s="1"/>
  <c r="AC487" i="1000"/>
  <c r="AC485" i="1000"/>
  <c r="AC483" i="1000"/>
  <c r="AC478" i="1000"/>
  <c r="AC477" i="1000" s="1"/>
  <c r="AC476" i="1000" s="1"/>
  <c r="AC475" i="1000" s="1"/>
  <c r="AC469" i="1000"/>
  <c r="AC465" i="1000" s="1"/>
  <c r="AC460" i="1000"/>
  <c r="AC456" i="1000"/>
  <c r="AC455" i="1000" s="1"/>
  <c r="AC454" i="1000" s="1"/>
  <c r="AC451" i="1000"/>
  <c r="AC450" i="1000" s="1"/>
  <c r="AC447" i="1000"/>
  <c r="AC446" i="1000" s="1"/>
  <c r="AC440" i="1000"/>
  <c r="AC439" i="1000" s="1"/>
  <c r="AC437" i="1000"/>
  <c r="AC435" i="1000"/>
  <c r="AC430" i="1000"/>
  <c r="AC428" i="1000" s="1"/>
  <c r="AC424" i="1000"/>
  <c r="AC422" i="1000"/>
  <c r="AC419" i="1000"/>
  <c r="AC418" i="1000" s="1"/>
  <c r="AC416" i="1000"/>
  <c r="AC415" i="1000" s="1"/>
  <c r="AC413" i="1000"/>
  <c r="AC411" i="1000"/>
  <c r="AC408" i="1000"/>
  <c r="AC407" i="1000" s="1"/>
  <c r="AC404" i="1000"/>
  <c r="AC403" i="1000" s="1"/>
  <c r="AC402" i="1000" s="1"/>
  <c r="AC396" i="1000"/>
  <c r="AC394" i="1000"/>
  <c r="AC392" i="1000"/>
  <c r="AC390" i="1000"/>
  <c r="AC387" i="1000"/>
  <c r="AC386" i="1000" s="1"/>
  <c r="AC383" i="1000"/>
  <c r="AC381" i="1000"/>
  <c r="AC379" i="1000"/>
  <c r="AC376" i="1000"/>
  <c r="AC374" i="1000"/>
  <c r="AC371" i="1000"/>
  <c r="AC369" i="1000"/>
  <c r="AC367" i="1000"/>
  <c r="AC363" i="1000"/>
  <c r="AC361" i="1000"/>
  <c r="AC359" i="1000"/>
  <c r="AC356" i="1000"/>
  <c r="AC355" i="1000" s="1"/>
  <c r="AC353" i="1000"/>
  <c r="AC351" i="1000"/>
  <c r="AC349" i="1000"/>
  <c r="AC346" i="1000"/>
  <c r="AC344" i="1000"/>
  <c r="AC342" i="1000"/>
  <c r="AC340" i="1000"/>
  <c r="AC336" i="1000"/>
  <c r="AC335" i="1000" s="1"/>
  <c r="AC333" i="1000"/>
  <c r="AC331" i="1000"/>
  <c r="AC328" i="1000"/>
  <c r="AC327" i="1000" s="1"/>
  <c r="AC325" i="1000"/>
  <c r="AC323" i="1000"/>
  <c r="AC320" i="1000"/>
  <c r="AC317" i="1000"/>
  <c r="AC315" i="1000"/>
  <c r="AC312" i="1000"/>
  <c r="AC310" i="1000"/>
  <c r="AC308" i="1000"/>
  <c r="AC306" i="1000"/>
  <c r="AC303" i="1000"/>
  <c r="AC299" i="1000"/>
  <c r="AC296" i="1000"/>
  <c r="AC293" i="1000"/>
  <c r="AC291" i="1000"/>
  <c r="AC288" i="1000"/>
  <c r="AC286" i="1000"/>
  <c r="AC284" i="1000"/>
  <c r="AC282" i="1000"/>
  <c r="AC277" i="1000"/>
  <c r="AC276" i="1000" s="1"/>
  <c r="AC274" i="1000"/>
  <c r="AC272" i="1000"/>
  <c r="AC268" i="1000"/>
  <c r="AC266" i="1000"/>
  <c r="AC264" i="1000"/>
  <c r="AC262" i="1000"/>
  <c r="AC260" i="1000"/>
  <c r="AC258" i="1000"/>
  <c r="AC254" i="1000"/>
  <c r="AC253" i="1000" s="1"/>
  <c r="AC251" i="1000"/>
  <c r="AC250" i="1000" s="1"/>
  <c r="AC246" i="1000"/>
  <c r="AC245" i="1000" s="1"/>
  <c r="AC239" i="1000"/>
  <c r="AC238" i="1000" s="1"/>
  <c r="AC237" i="1000" s="1"/>
  <c r="AC236" i="1000" s="1"/>
  <c r="AC234" i="1000"/>
  <c r="AC233" i="1000" s="1"/>
  <c r="AC232" i="1000" s="1"/>
  <c r="AC231" i="1000" s="1"/>
  <c r="AC229" i="1000"/>
  <c r="AC228" i="1000" s="1"/>
  <c r="AC226" i="1000"/>
  <c r="AC224" i="1000"/>
  <c r="AC219" i="1000"/>
  <c r="AC217" i="1000" s="1"/>
  <c r="AC215" i="1000"/>
  <c r="AC214" i="1000" s="1"/>
  <c r="AC211" i="1000"/>
  <c r="AC209" i="1000"/>
  <c r="AC207" i="1000"/>
  <c r="AC204" i="1000"/>
  <c r="AC203" i="1000" s="1"/>
  <c r="AC201" i="1000"/>
  <c r="AC200" i="1000" s="1"/>
  <c r="AC198" i="1000"/>
  <c r="AC196" i="1000"/>
  <c r="AC194" i="1000"/>
  <c r="AC191" i="1000"/>
  <c r="AC190" i="1000" s="1"/>
  <c r="AC187" i="1000"/>
  <c r="AC186" i="1000" s="1"/>
  <c r="AC185" i="1000" s="1"/>
  <c r="AC179" i="1000"/>
  <c r="AC177" i="1000"/>
  <c r="AC175" i="1000"/>
  <c r="AC172" i="1000"/>
  <c r="AC169" i="1000"/>
  <c r="AC168" i="1000" s="1"/>
  <c r="AC165" i="1000"/>
  <c r="AC163" i="1000"/>
  <c r="AC161" i="1000"/>
  <c r="AC158" i="1000"/>
  <c r="AC156" i="1000"/>
  <c r="AC153" i="1000"/>
  <c r="AC151" i="1000"/>
  <c r="AC149" i="1000"/>
  <c r="AC145" i="1000"/>
  <c r="AC141" i="1000"/>
  <c r="AC138" i="1000"/>
  <c r="AC137" i="1000" s="1"/>
  <c r="AC131" i="1000"/>
  <c r="AC127" i="1000"/>
  <c r="AC125" i="1000"/>
  <c r="AC123" i="1000"/>
  <c r="AC121" i="1000"/>
  <c r="AC117" i="1000"/>
  <c r="AC116" i="1000" s="1"/>
  <c r="AC114" i="1000"/>
  <c r="AC112" i="1000"/>
  <c r="AC109" i="1000"/>
  <c r="AC108" i="1000" s="1"/>
  <c r="AC106" i="1000"/>
  <c r="AC104" i="1000"/>
  <c r="AC101" i="1000"/>
  <c r="AC93" i="1000"/>
  <c r="AC89" i="1000"/>
  <c r="AC87" i="1000"/>
  <c r="AC80" i="1000"/>
  <c r="AC77" i="1000"/>
  <c r="AC74" i="1000"/>
  <c r="AC72" i="1000"/>
  <c r="AC69" i="1000"/>
  <c r="AC67" i="1000"/>
  <c r="AC65" i="1000"/>
  <c r="AC58" i="1000"/>
  <c r="AC57" i="1000" s="1"/>
  <c r="AC55" i="1000"/>
  <c r="AC53" i="1000"/>
  <c r="AC49" i="1000"/>
  <c r="AC47" i="1000"/>
  <c r="AC45" i="1000"/>
  <c r="AC43" i="1000"/>
  <c r="AC41" i="1000"/>
  <c r="AC39" i="1000"/>
  <c r="AC33" i="1000"/>
  <c r="AC32" i="1000" s="1"/>
  <c r="AC30" i="1000"/>
  <c r="AC29" i="1000" s="1"/>
  <c r="AC24" i="1000"/>
  <c r="AC23" i="1000" s="1"/>
  <c r="O13" i="992" l="1"/>
  <c r="P7" i="993"/>
  <c r="N13" i="992"/>
  <c r="AC638" i="1000"/>
  <c r="AE579" i="1000"/>
  <c r="AD639" i="1000"/>
  <c r="AC740" i="1000"/>
  <c r="AD740" i="1000"/>
  <c r="H654" i="1000"/>
  <c r="F653" i="1000"/>
  <c r="F654" i="1000"/>
  <c r="AD867" i="1000"/>
  <c r="AD983" i="1000"/>
  <c r="AD76" i="1000"/>
  <c r="AC833" i="1000"/>
  <c r="AC832" i="1000" s="1"/>
  <c r="AC1304" i="1000"/>
  <c r="AC1303" i="1000" s="1"/>
  <c r="AC1335" i="1000"/>
  <c r="AD71" i="1000"/>
  <c r="Q7" i="993"/>
  <c r="AC1269" i="1000"/>
  <c r="AC71" i="1000"/>
  <c r="AC1220" i="1000"/>
  <c r="AC1229" i="1000"/>
  <c r="AD155" i="1000"/>
  <c r="AC223" i="1000"/>
  <c r="AC222" i="1000" s="1"/>
  <c r="AC221" i="1000" s="1"/>
  <c r="AC852" i="1000"/>
  <c r="AC924" i="1000"/>
  <c r="AD271" i="1000"/>
  <c r="AD270" i="1000" s="1"/>
  <c r="AC811" i="1000"/>
  <c r="AC810" i="1000" s="1"/>
  <c r="AD1005" i="1000"/>
  <c r="AC899" i="1000"/>
  <c r="AC875" i="1000" s="1"/>
  <c r="AD244" i="1000"/>
  <c r="AD290" i="1000"/>
  <c r="AC160" i="1000"/>
  <c r="AC314" i="1000"/>
  <c r="AC421" i="1000"/>
  <c r="AC434" i="1000"/>
  <c r="AC433" i="1000" s="1"/>
  <c r="AC432" i="1000" s="1"/>
  <c r="AC823" i="1000"/>
  <c r="AC822" i="1000" s="1"/>
  <c r="AC978" i="1000"/>
  <c r="AC1095" i="1000"/>
  <c r="AC1094" i="1000" s="1"/>
  <c r="AD281" i="1000"/>
  <c r="AD638" i="1000"/>
  <c r="AD1026" i="1000"/>
  <c r="AD1315" i="1000"/>
  <c r="AC564" i="1000"/>
  <c r="AD120" i="1000"/>
  <c r="AD770" i="1000"/>
  <c r="AC52" i="1000"/>
  <c r="AC51" i="1000" s="1"/>
  <c r="AC733" i="1000"/>
  <c r="AC862" i="1000"/>
  <c r="AC1190" i="1000"/>
  <c r="AC1330" i="1000"/>
  <c r="AD978" i="1000"/>
  <c r="AD1131" i="1000"/>
  <c r="AC271" i="1000"/>
  <c r="AC270" i="1000" s="1"/>
  <c r="AC410" i="1000"/>
  <c r="AC406" i="1000" s="1"/>
  <c r="AC76" i="1000"/>
  <c r="AC148" i="1000"/>
  <c r="AC482" i="1000"/>
  <c r="AC639" i="1000"/>
  <c r="AC778" i="1000"/>
  <c r="AD1176" i="1000"/>
  <c r="AD1175" i="1000" s="1"/>
  <c r="AD1170" i="1000" s="1"/>
  <c r="AD1169" i="1000" s="1"/>
  <c r="AD1168" i="1000" s="1"/>
  <c r="AC1026" i="1000"/>
  <c r="AC1277" i="1000"/>
  <c r="AD223" i="1000"/>
  <c r="AD222" i="1000" s="1"/>
  <c r="AD221" i="1000" s="1"/>
  <c r="AD1277" i="1000"/>
  <c r="AC290" i="1000"/>
  <c r="AC319" i="1000"/>
  <c r="AC527" i="1000"/>
  <c r="AC969" i="1000"/>
  <c r="AD52" i="1000"/>
  <c r="AD51" i="1000" s="1"/>
  <c r="AD733" i="1000"/>
  <c r="AC389" i="1000"/>
  <c r="AC800" i="1000"/>
  <c r="AC959" i="1000"/>
  <c r="AC958" i="1000" s="1"/>
  <c r="AC1176" i="1000"/>
  <c r="AC1175" i="1000" s="1"/>
  <c r="AC1170" i="1000" s="1"/>
  <c r="AC1169" i="1000" s="1"/>
  <c r="AD130" i="1000"/>
  <c r="AD330" i="1000"/>
  <c r="AD348" i="1000"/>
  <c r="AD389" i="1000"/>
  <c r="AD969" i="1000"/>
  <c r="AD1014" i="1000"/>
  <c r="AD1246" i="1000"/>
  <c r="AC83" i="1000"/>
  <c r="AC140" i="1000"/>
  <c r="AC257" i="1000"/>
  <c r="AC256" i="1000" s="1"/>
  <c r="AC281" i="1000"/>
  <c r="AC366" i="1000"/>
  <c r="AC445" i="1000"/>
  <c r="AC444" i="1000" s="1"/>
  <c r="AC459" i="1000"/>
  <c r="AC458" i="1000" s="1"/>
  <c r="AC1000" i="1000"/>
  <c r="AC1121" i="1000"/>
  <c r="AD38" i="1000"/>
  <c r="AD37" i="1000" s="1"/>
  <c r="AD314" i="1000"/>
  <c r="AD366" i="1000"/>
  <c r="AD434" i="1000"/>
  <c r="AD433" i="1000" s="1"/>
  <c r="AD432" i="1000" s="1"/>
  <c r="AD459" i="1000"/>
  <c r="AD458" i="1000" s="1"/>
  <c r="AD555" i="1000"/>
  <c r="AD549" i="1000" s="1"/>
  <c r="AD548" i="1000" s="1"/>
  <c r="R37" i="994" s="1"/>
  <c r="AD728" i="1000"/>
  <c r="AD750" i="1000"/>
  <c r="AD778" i="1000"/>
  <c r="AD823" i="1000"/>
  <c r="AD822" i="1000" s="1"/>
  <c r="AD1000" i="1000"/>
  <c r="AD1229" i="1000"/>
  <c r="AD1236" i="1000"/>
  <c r="AC62" i="1000"/>
  <c r="AC95" i="1000"/>
  <c r="AC100" i="1000"/>
  <c r="AC120" i="1000"/>
  <c r="AC155" i="1000"/>
  <c r="AC171" i="1000"/>
  <c r="AC339" i="1000"/>
  <c r="AC519" i="1000"/>
  <c r="AC518" i="1000" s="1"/>
  <c r="AC517" i="1000" s="1"/>
  <c r="AC511" i="1000" s="1"/>
  <c r="AC510" i="1000" s="1"/>
  <c r="AC709" i="1000"/>
  <c r="AC708" i="1000" s="1"/>
  <c r="AC947" i="1000"/>
  <c r="AC946" i="1000" s="1"/>
  <c r="AC983" i="1000"/>
  <c r="AC1005" i="1000"/>
  <c r="AC1034" i="1000"/>
  <c r="AC1050" i="1000"/>
  <c r="AC1104" i="1000"/>
  <c r="AC1210" i="1000"/>
  <c r="AC1209" i="1000" s="1"/>
  <c r="AD100" i="1000"/>
  <c r="AD148" i="1000"/>
  <c r="AD257" i="1000"/>
  <c r="AD256" i="1000" s="1"/>
  <c r="AD339" i="1000"/>
  <c r="AD421" i="1000"/>
  <c r="AD1034" i="1000"/>
  <c r="AD1050" i="1000"/>
  <c r="AD1095" i="1000"/>
  <c r="AD1094" i="1000" s="1"/>
  <c r="AD1210" i="1000"/>
  <c r="AD1209" i="1000" s="1"/>
  <c r="AD1330" i="1000"/>
  <c r="AC206" i="1000"/>
  <c r="AC302" i="1000"/>
  <c r="AD62" i="1000"/>
  <c r="AC244" i="1000"/>
  <c r="AC348" i="1000"/>
  <c r="AC728" i="1000"/>
  <c r="AC990" i="1000"/>
  <c r="AC1014" i="1000"/>
  <c r="AC1083" i="1000"/>
  <c r="AC1082" i="1000" s="1"/>
  <c r="AC1251" i="1000"/>
  <c r="AD111" i="1000"/>
  <c r="AD319" i="1000"/>
  <c r="AD792" i="1000"/>
  <c r="AD791" i="1000"/>
  <c r="AD1162" i="1000"/>
  <c r="AD1163" i="1000"/>
  <c r="AC38" i="1000"/>
  <c r="AC37" i="1000" s="1"/>
  <c r="AC111" i="1000"/>
  <c r="AC130" i="1000"/>
  <c r="AC295" i="1000"/>
  <c r="AC330" i="1000"/>
  <c r="AC358" i="1000"/>
  <c r="AC492" i="1000"/>
  <c r="AC719" i="1000"/>
  <c r="AC750" i="1000"/>
  <c r="AC770" i="1000"/>
  <c r="AC763" i="1000" s="1"/>
  <c r="AC791" i="1000"/>
  <c r="AC867" i="1000"/>
  <c r="AC1131" i="1000"/>
  <c r="AC1315" i="1000"/>
  <c r="AD95" i="1000"/>
  <c r="AD171" i="1000"/>
  <c r="AD482" i="1000"/>
  <c r="AD811" i="1000"/>
  <c r="AD810" i="1000" s="1"/>
  <c r="AC697" i="1000"/>
  <c r="AC696" i="1000" s="1"/>
  <c r="AD899" i="1000"/>
  <c r="AD875" i="1000" s="1"/>
  <c r="AD959" i="1000"/>
  <c r="AD958" i="1000" s="1"/>
  <c r="AD990" i="1000"/>
  <c r="AD1220" i="1000"/>
  <c r="AC1039" i="1000"/>
  <c r="AC1136" i="1000"/>
  <c r="AC1163" i="1000"/>
  <c r="AC1246" i="1000"/>
  <c r="AC1296" i="1000"/>
  <c r="AD83" i="1000"/>
  <c r="AD140" i="1000"/>
  <c r="AD302" i="1000"/>
  <c r="AD564" i="1000"/>
  <c r="AD719" i="1000"/>
  <c r="AD1083" i="1000"/>
  <c r="AD1082" i="1000" s="1"/>
  <c r="AD1260" i="1000"/>
  <c r="AC1200" i="1000"/>
  <c r="AC1236" i="1000"/>
  <c r="AD22" i="1000"/>
  <c r="AD160" i="1000"/>
  <c r="AD378" i="1000"/>
  <c r="AD527" i="1000"/>
  <c r="AD686" i="1000"/>
  <c r="AD862" i="1000"/>
  <c r="AD924" i="1000"/>
  <c r="AD1121" i="1000"/>
  <c r="AD1251" i="1000"/>
  <c r="AD1304" i="1000"/>
  <c r="AD1303" i="1000" s="1"/>
  <c r="AD206" i="1000"/>
  <c r="AD295" i="1000"/>
  <c r="AD445" i="1000"/>
  <c r="AD444" i="1000" s="1"/>
  <c r="AD492" i="1000"/>
  <c r="AD519" i="1000"/>
  <c r="AD709" i="1000"/>
  <c r="AD708" i="1000" s="1"/>
  <c r="AD800" i="1000"/>
  <c r="AD852" i="1000"/>
  <c r="AD1072" i="1000"/>
  <c r="AD1104" i="1000"/>
  <c r="AD1136" i="1000"/>
  <c r="AD1269" i="1000"/>
  <c r="AD1296" i="1000"/>
  <c r="AD697" i="1000"/>
  <c r="AD696" i="1000" s="1"/>
  <c r="AD1064" i="1000"/>
  <c r="AD1063" i="1000"/>
  <c r="AD358" i="1000"/>
  <c r="AD1143" i="1000"/>
  <c r="AD193" i="1000"/>
  <c r="AD373" i="1000"/>
  <c r="AD755" i="1000"/>
  <c r="AD936" i="1000"/>
  <c r="AD410" i="1000"/>
  <c r="AD833" i="1000"/>
  <c r="AD832" i="1000" s="1"/>
  <c r="AD947" i="1000"/>
  <c r="AD946" i="1000" s="1"/>
  <c r="AD1039" i="1000"/>
  <c r="AD1190" i="1000"/>
  <c r="AD1200" i="1000"/>
  <c r="AD1335" i="1000"/>
  <c r="AC22" i="1000"/>
  <c r="AC936" i="1000"/>
  <c r="AC1143" i="1000"/>
  <c r="AC373" i="1000"/>
  <c r="AC555" i="1000"/>
  <c r="AC549" i="1000" s="1"/>
  <c r="AC548" i="1000" s="1"/>
  <c r="Q37" i="994" s="1"/>
  <c r="AC1072" i="1000"/>
  <c r="AC1260" i="1000"/>
  <c r="AC1064" i="1000"/>
  <c r="AC1063" i="1000"/>
  <c r="AC193" i="1000"/>
  <c r="AC378" i="1000"/>
  <c r="AC686" i="1000"/>
  <c r="AC755" i="1000"/>
  <c r="C47" i="992"/>
  <c r="C46" i="992"/>
  <c r="C37" i="992"/>
  <c r="C36" i="992"/>
  <c r="C27" i="992"/>
  <c r="C26" i="992"/>
  <c r="R36" i="994" l="1"/>
  <c r="AD518" i="1000"/>
  <c r="AD517" i="1000" s="1"/>
  <c r="AD511" i="1000" s="1"/>
  <c r="AD510" i="1000" s="1"/>
  <c r="AD851" i="1000"/>
  <c r="AC1219" i="1000"/>
  <c r="AC189" i="1000"/>
  <c r="AC1199" i="1000"/>
  <c r="AD763" i="1000"/>
  <c r="AD61" i="1000"/>
  <c r="AC1295" i="1000"/>
  <c r="AD1219" i="1000"/>
  <c r="AC851" i="1000"/>
  <c r="Q36" i="994"/>
  <c r="AD406" i="1000"/>
  <c r="AC61" i="1000"/>
  <c r="AD799" i="1000"/>
  <c r="AC1259" i="1000"/>
  <c r="AC243" i="1000"/>
  <c r="AD443" i="1000"/>
  <c r="AD442" i="1000" s="1"/>
  <c r="AD1235" i="1000"/>
  <c r="AD301" i="1000"/>
  <c r="AD1295" i="1000"/>
  <c r="AD1071" i="1000"/>
  <c r="AC481" i="1000"/>
  <c r="AC480" i="1000" s="1"/>
  <c r="AC1314" i="1000"/>
  <c r="AC1313" i="1000" s="1"/>
  <c r="AC82" i="1000"/>
  <c r="AD1199" i="1000"/>
  <c r="AD189" i="1000"/>
  <c r="AC443" i="1000"/>
  <c r="AC442" i="1000" s="1"/>
  <c r="AC799" i="1000"/>
  <c r="AD243" i="1000"/>
  <c r="AC968" i="1000"/>
  <c r="AD21" i="1000"/>
  <c r="AD968" i="1000"/>
  <c r="AC338" i="1000"/>
  <c r="AC718" i="1000"/>
  <c r="AC280" i="1000"/>
  <c r="AC739" i="1000"/>
  <c r="AD1167" i="1000"/>
  <c r="AC685" i="1000"/>
  <c r="AD280" i="1000"/>
  <c r="AC301" i="1000"/>
  <c r="AD82" i="1000"/>
  <c r="AC1120" i="1000"/>
  <c r="AC1103" i="1000" s="1"/>
  <c r="AC1071" i="1000"/>
  <c r="AC935" i="1000"/>
  <c r="AC21" i="1000"/>
  <c r="AD1013" i="1000"/>
  <c r="AC119" i="1000"/>
  <c r="AC1013" i="1000"/>
  <c r="AD1314" i="1000"/>
  <c r="AD1313" i="1000" s="1"/>
  <c r="AD338" i="1000"/>
  <c r="AD718" i="1000"/>
  <c r="AD481" i="1000"/>
  <c r="AD480" i="1000" s="1"/>
  <c r="AC989" i="1000"/>
  <c r="AD119" i="1000"/>
  <c r="AD989" i="1000"/>
  <c r="AC1167" i="1000"/>
  <c r="AC1168" i="1000"/>
  <c r="AD685" i="1000"/>
  <c r="AD1120" i="1000"/>
  <c r="AD1103" i="1000" s="1"/>
  <c r="AD1259" i="1000"/>
  <c r="AD739" i="1000"/>
  <c r="AC1235" i="1000"/>
  <c r="AD935" i="1000"/>
  <c r="R82" i="1008"/>
  <c r="R81" i="1008" s="1"/>
  <c r="R80" i="1008" s="1"/>
  <c r="S82" i="1008"/>
  <c r="S81" i="1008" s="1"/>
  <c r="S80" i="1008" s="1"/>
  <c r="X82" i="1008"/>
  <c r="Y82" i="1008"/>
  <c r="S78" i="1008"/>
  <c r="S77" i="1008" s="1"/>
  <c r="S76" i="1008" s="1"/>
  <c r="G19" i="994" s="1"/>
  <c r="S71" i="1008"/>
  <c r="S70" i="1008" s="1"/>
  <c r="S69" i="1008" s="1"/>
  <c r="S66" i="1008"/>
  <c r="S65" i="1008" s="1"/>
  <c r="S64" i="1008" s="1"/>
  <c r="G9" i="994" s="1"/>
  <c r="G8" i="994" s="1"/>
  <c r="S60" i="1008"/>
  <c r="S59" i="1008" s="1"/>
  <c r="S58" i="1008" s="1"/>
  <c r="S57" i="1008" s="1"/>
  <c r="F12" i="993" s="1"/>
  <c r="X60" i="1008"/>
  <c r="Y60" i="1008"/>
  <c r="S55" i="1008"/>
  <c r="X55" i="1008"/>
  <c r="Y55" i="1008"/>
  <c r="S51" i="1008"/>
  <c r="X51" i="1008"/>
  <c r="Y51" i="1008"/>
  <c r="S46" i="1008"/>
  <c r="S45" i="1008" s="1"/>
  <c r="S42" i="1008"/>
  <c r="S41" i="1008" s="1"/>
  <c r="X42" i="1008"/>
  <c r="Y42" i="1008"/>
  <c r="S37" i="1008"/>
  <c r="S36" i="1008" s="1"/>
  <c r="S35" i="1008" s="1"/>
  <c r="X37" i="1008"/>
  <c r="Y37" i="1008"/>
  <c r="S33" i="1008"/>
  <c r="S32" i="1008" s="1"/>
  <c r="S31" i="1008" s="1"/>
  <c r="G17" i="994" s="1"/>
  <c r="X33" i="1008"/>
  <c r="Y33" i="1008"/>
  <c r="S29" i="1008"/>
  <c r="S28" i="1008" s="1"/>
  <c r="X29" i="1008"/>
  <c r="Y29" i="1008"/>
  <c r="S24" i="1008"/>
  <c r="S23" i="1008" s="1"/>
  <c r="S20" i="1008"/>
  <c r="T17" i="1008"/>
  <c r="U17" i="1008"/>
  <c r="V17" i="1008"/>
  <c r="W17" i="1008"/>
  <c r="W16" i="1008" s="1"/>
  <c r="X17" i="1008"/>
  <c r="Y17" i="1008"/>
  <c r="Z17" i="1008"/>
  <c r="AA17" i="1008"/>
  <c r="AB17" i="1008"/>
  <c r="S13" i="1008"/>
  <c r="S12" i="1008" s="1"/>
  <c r="S11" i="1008" s="1"/>
  <c r="T13" i="1008"/>
  <c r="T12" i="1008" s="1"/>
  <c r="T11" i="1008" s="1"/>
  <c r="U13" i="1008"/>
  <c r="U12" i="1008" s="1"/>
  <c r="U11" i="1008" s="1"/>
  <c r="V13" i="1008"/>
  <c r="V12" i="1008" s="1"/>
  <c r="V11" i="1008" s="1"/>
  <c r="W13" i="1008"/>
  <c r="W12" i="1008" s="1"/>
  <c r="W11" i="1008" s="1"/>
  <c r="X13" i="1008"/>
  <c r="Y13" i="1008"/>
  <c r="Z13" i="1008"/>
  <c r="Z12" i="1008" s="1"/>
  <c r="Z11" i="1008" s="1"/>
  <c r="AA13" i="1008"/>
  <c r="AA12" i="1008" s="1"/>
  <c r="AA11" i="1008" s="1"/>
  <c r="AB13" i="1008"/>
  <c r="AB12" i="1008" s="1"/>
  <c r="AB11" i="1008" s="1"/>
  <c r="Q78" i="1008"/>
  <c r="Q77" i="1008" s="1"/>
  <c r="Q76" i="1008" s="1"/>
  <c r="E19" i="994" s="1"/>
  <c r="Q71" i="1008"/>
  <c r="Q70" i="1008" s="1"/>
  <c r="Q69" i="1008" s="1"/>
  <c r="Q66" i="1008"/>
  <c r="Q65" i="1008" s="1"/>
  <c r="Q64" i="1008" s="1"/>
  <c r="E9" i="994" s="1"/>
  <c r="Q60" i="1008"/>
  <c r="Q59" i="1008" s="1"/>
  <c r="Q58" i="1008" s="1"/>
  <c r="Q57" i="1008" s="1"/>
  <c r="D12" i="993" s="1"/>
  <c r="Q55" i="1008"/>
  <c r="Q51" i="1008"/>
  <c r="Q46" i="1008"/>
  <c r="Q45" i="1008" s="1"/>
  <c r="Q37" i="1008"/>
  <c r="Q36" i="1008" s="1"/>
  <c r="Q35" i="1008" s="1"/>
  <c r="Q33" i="1008"/>
  <c r="Q32" i="1008" s="1"/>
  <c r="Q31" i="1008" s="1"/>
  <c r="E17" i="994" s="1"/>
  <c r="Q29" i="1008"/>
  <c r="Q28" i="1008" s="1"/>
  <c r="Q20" i="1008"/>
  <c r="R79" i="1008"/>
  <c r="R78" i="1008" s="1"/>
  <c r="R77" i="1008" s="1"/>
  <c r="R76" i="1008" s="1"/>
  <c r="R72" i="1008"/>
  <c r="R71" i="1008" s="1"/>
  <c r="R70" i="1008" s="1"/>
  <c r="R69" i="1008" s="1"/>
  <c r="R68" i="1008"/>
  <c r="R67" i="1008"/>
  <c r="R61" i="1008"/>
  <c r="R60" i="1008" s="1"/>
  <c r="R59" i="1008" s="1"/>
  <c r="R58" i="1008" s="1"/>
  <c r="R57" i="1008" s="1"/>
  <c r="R56" i="1008"/>
  <c r="R55" i="1008" s="1"/>
  <c r="R52" i="1008"/>
  <c r="R51" i="1008" s="1"/>
  <c r="R47" i="1008"/>
  <c r="R46" i="1008" s="1"/>
  <c r="R45" i="1008" s="1"/>
  <c r="R43" i="1008"/>
  <c r="R42" i="1008" s="1"/>
  <c r="R41" i="1008" s="1"/>
  <c r="Q42" i="1008"/>
  <c r="Q41" i="1008" s="1"/>
  <c r="R38" i="1008"/>
  <c r="R37" i="1008" s="1"/>
  <c r="R36" i="1008" s="1"/>
  <c r="R35" i="1008" s="1"/>
  <c r="R34" i="1008"/>
  <c r="R33" i="1008" s="1"/>
  <c r="R32" i="1008" s="1"/>
  <c r="R31" i="1008" s="1"/>
  <c r="R30" i="1008"/>
  <c r="R29" i="1008" s="1"/>
  <c r="R28" i="1008" s="1"/>
  <c r="Q25" i="1008"/>
  <c r="R25" i="1008" s="1"/>
  <c r="R24" i="1008" s="1"/>
  <c r="R23" i="1008" s="1"/>
  <c r="R21" i="1008"/>
  <c r="R20" i="1008" s="1"/>
  <c r="S18" i="1008"/>
  <c r="S17" i="1008" s="1"/>
  <c r="Q18" i="1008"/>
  <c r="Q17" i="1008" s="1"/>
  <c r="R14" i="1008"/>
  <c r="R13" i="1008" s="1"/>
  <c r="R12" i="1008" s="1"/>
  <c r="R11" i="1008" s="1"/>
  <c r="Q13" i="1008"/>
  <c r="X16" i="1008" l="1"/>
  <c r="AC1218" i="1000"/>
  <c r="AC1198" i="1000" s="1"/>
  <c r="AC831" i="1000"/>
  <c r="AC798" i="1000" s="1"/>
  <c r="AC796" i="1000" s="1"/>
  <c r="AD831" i="1000"/>
  <c r="AD798" i="1000" s="1"/>
  <c r="AD796" i="1000" s="1"/>
  <c r="AC1294" i="1000"/>
  <c r="AC1293" i="1000" s="1"/>
  <c r="Q35" i="994" s="1"/>
  <c r="AD474" i="1000"/>
  <c r="AD473" i="1000" s="1"/>
  <c r="AC474" i="1000"/>
  <c r="AC472" i="1000" s="1"/>
  <c r="AD717" i="1000"/>
  <c r="AD684" i="1000" s="1"/>
  <c r="AD279" i="1000"/>
  <c r="AC1070" i="1000"/>
  <c r="AC1068" i="1000" s="1"/>
  <c r="AD1070" i="1000"/>
  <c r="AD1069" i="1000" s="1"/>
  <c r="AC717" i="1000"/>
  <c r="AC684" i="1000" s="1"/>
  <c r="AC682" i="1000" s="1"/>
  <c r="AD1294" i="1000"/>
  <c r="AD1293" i="1000" s="1"/>
  <c r="R35" i="994" s="1"/>
  <c r="AC60" i="1000"/>
  <c r="AD1218" i="1000"/>
  <c r="AD1198" i="1000" s="1"/>
  <c r="AD1196" i="1000" s="1"/>
  <c r="AD60" i="1000"/>
  <c r="AC279" i="1000"/>
  <c r="AD967" i="1000"/>
  <c r="AD934" i="1000" s="1"/>
  <c r="AD932" i="1000" s="1"/>
  <c r="AC967" i="1000"/>
  <c r="AC934" i="1000" s="1"/>
  <c r="AC932" i="1000" s="1"/>
  <c r="R50" i="1008"/>
  <c r="R49" i="1008" s="1"/>
  <c r="R48" i="1008" s="1"/>
  <c r="G18" i="994"/>
  <c r="Q24" i="1008"/>
  <c r="R66" i="1008"/>
  <c r="R65" i="1008" s="1"/>
  <c r="R64" i="1008" s="1"/>
  <c r="R63" i="1008" s="1"/>
  <c r="S50" i="1008"/>
  <c r="S49" i="1008" s="1"/>
  <c r="S48" i="1008" s="1"/>
  <c r="S16" i="1008"/>
  <c r="S15" i="1008" s="1"/>
  <c r="R75" i="1008"/>
  <c r="R74" i="1008" s="1"/>
  <c r="S75" i="1008"/>
  <c r="S63" i="1008"/>
  <c r="F13" i="993" s="1"/>
  <c r="S40" i="1008"/>
  <c r="S39" i="1008" s="1"/>
  <c r="G11" i="994" s="1"/>
  <c r="R40" i="1008"/>
  <c r="R39" i="1008" s="1"/>
  <c r="R22" i="1008"/>
  <c r="S22" i="1008"/>
  <c r="Q40" i="1008"/>
  <c r="Q39" i="1008" s="1"/>
  <c r="E11" i="994" s="1"/>
  <c r="Q63" i="1008"/>
  <c r="D13" i="993" s="1"/>
  <c r="Q16" i="1008"/>
  <c r="Q15" i="1008" s="1"/>
  <c r="Q50" i="1008"/>
  <c r="Q49" i="1008" s="1"/>
  <c r="Q48" i="1008" s="1"/>
  <c r="Q12" i="1008"/>
  <c r="Q11" i="1008" s="1"/>
  <c r="Q82" i="1008"/>
  <c r="R18" i="1008"/>
  <c r="R17" i="1008" s="1"/>
  <c r="R16" i="1008" s="1"/>
  <c r="R15" i="1008" s="1"/>
  <c r="Q23" i="1008"/>
  <c r="Q22" i="1008" s="1"/>
  <c r="AC1196" i="1000" l="1"/>
  <c r="AC1197" i="1000"/>
  <c r="Q27" i="994" s="1"/>
  <c r="Q26" i="994" s="1"/>
  <c r="AC1292" i="1000"/>
  <c r="AD797" i="1000"/>
  <c r="AC473" i="1000"/>
  <c r="AD472" i="1000"/>
  <c r="AD242" i="1000"/>
  <c r="AD241" i="1000" s="1"/>
  <c r="R31" i="994" s="1"/>
  <c r="R30" i="994" s="1"/>
  <c r="AC242" i="1000"/>
  <c r="AC241" i="1000" s="1"/>
  <c r="Q31" i="994" s="1"/>
  <c r="Q30" i="994" s="1"/>
  <c r="AD20" i="1000"/>
  <c r="AD19" i="1000" s="1"/>
  <c r="AC20" i="1000"/>
  <c r="AC19" i="1000" s="1"/>
  <c r="AD1068" i="1000"/>
  <c r="AD1292" i="1000"/>
  <c r="AC683" i="1000"/>
  <c r="F11" i="993"/>
  <c r="G13" i="994"/>
  <c r="G12" i="994" s="1"/>
  <c r="D11" i="993"/>
  <c r="E13" i="994"/>
  <c r="AC933" i="1000"/>
  <c r="AC1069" i="1000"/>
  <c r="AD1197" i="1000"/>
  <c r="R27" i="994" s="1"/>
  <c r="AC797" i="1000"/>
  <c r="AD933" i="1000"/>
  <c r="AD683" i="1000"/>
  <c r="AD682" i="1000"/>
  <c r="S10" i="1008"/>
  <c r="F9" i="993" s="1"/>
  <c r="E15" i="994"/>
  <c r="D10" i="993"/>
  <c r="S74" i="1008"/>
  <c r="F15" i="993"/>
  <c r="F14" i="993" s="1"/>
  <c r="D15" i="992" s="1"/>
  <c r="F10" i="993"/>
  <c r="G10" i="994"/>
  <c r="G15" i="994"/>
  <c r="R10" i="1008"/>
  <c r="R9" i="1008" s="1"/>
  <c r="R8" i="1008" s="1"/>
  <c r="Q10" i="1008"/>
  <c r="Q81" i="1008"/>
  <c r="Q80" i="1008" s="1"/>
  <c r="Q75" i="1008" s="1"/>
  <c r="R33" i="994" l="1"/>
  <c r="R32" i="994" s="1"/>
  <c r="Q33" i="994"/>
  <c r="Q32" i="994" s="1"/>
  <c r="S9" i="1008"/>
  <c r="S8" i="1008" s="1"/>
  <c r="AD18" i="1000"/>
  <c r="AD17" i="1000" s="1"/>
  <c r="R29" i="994"/>
  <c r="AC18" i="1000"/>
  <c r="AC17" i="1000" s="1"/>
  <c r="Q29" i="994"/>
  <c r="R26" i="994"/>
  <c r="F8" i="993"/>
  <c r="D14" i="992" s="1"/>
  <c r="D13" i="992" s="1"/>
  <c r="Q9" i="1008"/>
  <c r="Q8" i="1008" s="1"/>
  <c r="D9" i="993"/>
  <c r="D8" i="993" s="1"/>
  <c r="B14" i="992" s="1"/>
  <c r="G14" i="994"/>
  <c r="G7" i="994"/>
  <c r="Q74" i="1008"/>
  <c r="D15" i="993"/>
  <c r="AB82" i="1008"/>
  <c r="AB81" i="1008" s="1"/>
  <c r="AB80" i="1008" s="1"/>
  <c r="AA82" i="1008"/>
  <c r="AA81" i="1008" s="1"/>
  <c r="AA80" i="1008" s="1"/>
  <c r="Z82" i="1008"/>
  <c r="Z81" i="1008" s="1"/>
  <c r="Z80" i="1008" s="1"/>
  <c r="W82" i="1008"/>
  <c r="W81" i="1008" s="1"/>
  <c r="W80" i="1008" s="1"/>
  <c r="V82" i="1008"/>
  <c r="V81" i="1008" s="1"/>
  <c r="V80" i="1008" s="1"/>
  <c r="U82" i="1008"/>
  <c r="U81" i="1008" s="1"/>
  <c r="U80" i="1008" s="1"/>
  <c r="T82" i="1008"/>
  <c r="T81" i="1008" s="1"/>
  <c r="T80" i="1008" s="1"/>
  <c r="Y78" i="1008"/>
  <c r="X78" i="1008"/>
  <c r="X71" i="1008"/>
  <c r="AB66" i="1008"/>
  <c r="AB65" i="1008" s="1"/>
  <c r="AB64" i="1008" s="1"/>
  <c r="P9" i="994" s="1"/>
  <c r="P8" i="994" s="1"/>
  <c r="AA66" i="1008"/>
  <c r="AA65" i="1008" s="1"/>
  <c r="AA64" i="1008" s="1"/>
  <c r="O9" i="994" s="1"/>
  <c r="O8" i="994" s="1"/>
  <c r="Z66" i="1008"/>
  <c r="Z65" i="1008" s="1"/>
  <c r="Z64" i="1008" s="1"/>
  <c r="N9" i="994" s="1"/>
  <c r="N8" i="994" s="1"/>
  <c r="W66" i="1008"/>
  <c r="W65" i="1008" s="1"/>
  <c r="V66" i="1008"/>
  <c r="V65" i="1008" s="1"/>
  <c r="V64" i="1008" s="1"/>
  <c r="J9" i="994" s="1"/>
  <c r="J8" i="994" s="1"/>
  <c r="U66" i="1008"/>
  <c r="U65" i="1008" s="1"/>
  <c r="U64" i="1008" s="1"/>
  <c r="I9" i="994" s="1"/>
  <c r="I8" i="994" s="1"/>
  <c r="T66" i="1008"/>
  <c r="T64" i="1008" s="1"/>
  <c r="H9" i="994" s="1"/>
  <c r="H8" i="994" s="1"/>
  <c r="Y66" i="1008"/>
  <c r="X66" i="1008"/>
  <c r="AB60" i="1008"/>
  <c r="AB59" i="1008" s="1"/>
  <c r="AB58" i="1008" s="1"/>
  <c r="AB57" i="1008" s="1"/>
  <c r="O12" i="993" s="1"/>
  <c r="AA60" i="1008"/>
  <c r="AA59" i="1008" s="1"/>
  <c r="AA58" i="1008" s="1"/>
  <c r="AA57" i="1008" s="1"/>
  <c r="N12" i="993" s="1"/>
  <c r="Z60" i="1008"/>
  <c r="Z59" i="1008" s="1"/>
  <c r="Z58" i="1008" s="1"/>
  <c r="Z57" i="1008" s="1"/>
  <c r="M12" i="993" s="1"/>
  <c r="W60" i="1008"/>
  <c r="W59" i="1008" s="1"/>
  <c r="V60" i="1008"/>
  <c r="V59" i="1008" s="1"/>
  <c r="V58" i="1008" s="1"/>
  <c r="V57" i="1008" s="1"/>
  <c r="I12" i="993" s="1"/>
  <c r="U60" i="1008"/>
  <c r="U59" i="1008" s="1"/>
  <c r="U58" i="1008" s="1"/>
  <c r="U57" i="1008" s="1"/>
  <c r="H12" i="993" s="1"/>
  <c r="T60" i="1008"/>
  <c r="T58" i="1008" s="1"/>
  <c r="T57" i="1008" s="1"/>
  <c r="AB55" i="1008"/>
  <c r="AA55" i="1008"/>
  <c r="Z55" i="1008"/>
  <c r="W55" i="1008"/>
  <c r="V55" i="1008"/>
  <c r="U55" i="1008"/>
  <c r="T55" i="1008"/>
  <c r="AB51" i="1008"/>
  <c r="AA51" i="1008"/>
  <c r="Z51" i="1008"/>
  <c r="W51" i="1008"/>
  <c r="V51" i="1008"/>
  <c r="U51" i="1008"/>
  <c r="T51" i="1008"/>
  <c r="AB46" i="1008"/>
  <c r="AB45" i="1008" s="1"/>
  <c r="AA46" i="1008"/>
  <c r="AA45" i="1008" s="1"/>
  <c r="Z46" i="1008"/>
  <c r="Z45" i="1008" s="1"/>
  <c r="W46" i="1008"/>
  <c r="W45" i="1008" s="1"/>
  <c r="V46" i="1008"/>
  <c r="V45" i="1008" s="1"/>
  <c r="U46" i="1008"/>
  <c r="U45" i="1008" s="1"/>
  <c r="T46" i="1008"/>
  <c r="T45" i="1008" s="1"/>
  <c r="Y46" i="1008"/>
  <c r="X46" i="1008"/>
  <c r="AB42" i="1008"/>
  <c r="AB41" i="1008" s="1"/>
  <c r="AA42" i="1008"/>
  <c r="AA41" i="1008" s="1"/>
  <c r="Z42" i="1008"/>
  <c r="Z41" i="1008" s="1"/>
  <c r="W42" i="1008"/>
  <c r="W41" i="1008" s="1"/>
  <c r="V42" i="1008"/>
  <c r="V41" i="1008" s="1"/>
  <c r="U42" i="1008"/>
  <c r="U41" i="1008" s="1"/>
  <c r="T42" i="1008"/>
  <c r="AB37" i="1008"/>
  <c r="AB36" i="1008" s="1"/>
  <c r="AB35" i="1008" s="1"/>
  <c r="AA37" i="1008"/>
  <c r="AA36" i="1008" s="1"/>
  <c r="AA35" i="1008" s="1"/>
  <c r="Z37" i="1008"/>
  <c r="Z36" i="1008" s="1"/>
  <c r="Z35" i="1008" s="1"/>
  <c r="W37" i="1008"/>
  <c r="W36" i="1008" s="1"/>
  <c r="V37" i="1008"/>
  <c r="V36" i="1008" s="1"/>
  <c r="V35" i="1008" s="1"/>
  <c r="U37" i="1008"/>
  <c r="U36" i="1008" s="1"/>
  <c r="U35" i="1008" s="1"/>
  <c r="T37" i="1008"/>
  <c r="T35" i="1008" s="1"/>
  <c r="AB33" i="1008"/>
  <c r="AB32" i="1008" s="1"/>
  <c r="AB31" i="1008" s="1"/>
  <c r="P17" i="994" s="1"/>
  <c r="AA33" i="1008"/>
  <c r="AA32" i="1008" s="1"/>
  <c r="AA31" i="1008" s="1"/>
  <c r="O17" i="994" s="1"/>
  <c r="Z33" i="1008"/>
  <c r="Z32" i="1008" s="1"/>
  <c r="Z31" i="1008" s="1"/>
  <c r="N17" i="994" s="1"/>
  <c r="W33" i="1008"/>
  <c r="W32" i="1008" s="1"/>
  <c r="V33" i="1008"/>
  <c r="V32" i="1008" s="1"/>
  <c r="V31" i="1008" s="1"/>
  <c r="J17" i="994" s="1"/>
  <c r="U33" i="1008"/>
  <c r="U32" i="1008" s="1"/>
  <c r="U31" i="1008" s="1"/>
  <c r="I17" i="994" s="1"/>
  <c r="T33" i="1008"/>
  <c r="T31" i="1008" s="1"/>
  <c r="H17" i="994" s="1"/>
  <c r="AB29" i="1008"/>
  <c r="AB28" i="1008" s="1"/>
  <c r="AA29" i="1008"/>
  <c r="AA28" i="1008" s="1"/>
  <c r="Z29" i="1008"/>
  <c r="Z28" i="1008" s="1"/>
  <c r="W29" i="1008"/>
  <c r="W28" i="1008" s="1"/>
  <c r="X28" i="1008" s="1"/>
  <c r="V29" i="1008"/>
  <c r="V28" i="1008" s="1"/>
  <c r="U29" i="1008"/>
  <c r="U28" i="1008" s="1"/>
  <c r="T29" i="1008"/>
  <c r="S916" i="1000"/>
  <c r="S922" i="1000"/>
  <c r="U157" i="1007"/>
  <c r="V157" i="1007"/>
  <c r="U117" i="1007"/>
  <c r="V117" i="1007"/>
  <c r="U115" i="1007"/>
  <c r="V115" i="1007"/>
  <c r="U111" i="1007"/>
  <c r="V111" i="1007"/>
  <c r="U108" i="1007"/>
  <c r="V108" i="1007"/>
  <c r="U106" i="1007"/>
  <c r="V106" i="1007"/>
  <c r="U103" i="1007"/>
  <c r="V103" i="1007"/>
  <c r="U100" i="1007"/>
  <c r="V100" i="1007"/>
  <c r="U98" i="1007"/>
  <c r="V98" i="1007"/>
  <c r="U95" i="1007"/>
  <c r="V95" i="1007"/>
  <c r="U92" i="1007"/>
  <c r="V92" i="1007"/>
  <c r="U90" i="1007"/>
  <c r="V90" i="1007"/>
  <c r="U87" i="1007"/>
  <c r="V87" i="1007"/>
  <c r="U85" i="1007"/>
  <c r="V85" i="1007"/>
  <c r="U83" i="1007"/>
  <c r="V83" i="1007"/>
  <c r="U81" i="1007"/>
  <c r="V81" i="1007"/>
  <c r="U78" i="1007"/>
  <c r="V78" i="1007"/>
  <c r="U74" i="1007"/>
  <c r="V74" i="1007"/>
  <c r="U71" i="1007"/>
  <c r="V71" i="1007"/>
  <c r="U68" i="1007"/>
  <c r="V68" i="1007"/>
  <c r="U66" i="1007"/>
  <c r="V66" i="1007"/>
  <c r="U63" i="1007"/>
  <c r="V63" i="1007"/>
  <c r="U61" i="1007"/>
  <c r="V61" i="1007"/>
  <c r="U59" i="1007"/>
  <c r="V59" i="1007"/>
  <c r="U57" i="1007"/>
  <c r="V57" i="1007"/>
  <c r="U55" i="1007"/>
  <c r="V55" i="1007"/>
  <c r="U53" i="1007"/>
  <c r="V53" i="1007"/>
  <c r="U51" i="1007"/>
  <c r="V51" i="1007"/>
  <c r="U46" i="1007"/>
  <c r="U45" i="1007" s="1"/>
  <c r="V46" i="1007"/>
  <c r="V45" i="1007" s="1"/>
  <c r="U43" i="1007"/>
  <c r="V43" i="1007"/>
  <c r="U41" i="1007"/>
  <c r="V41" i="1007"/>
  <c r="U37" i="1007"/>
  <c r="V37" i="1007"/>
  <c r="U35" i="1007"/>
  <c r="V35" i="1007"/>
  <c r="U33" i="1007"/>
  <c r="V33" i="1007"/>
  <c r="U31" i="1007"/>
  <c r="V31" i="1007"/>
  <c r="U29" i="1007"/>
  <c r="V29" i="1007"/>
  <c r="U27" i="1007"/>
  <c r="V27" i="1007"/>
  <c r="U22" i="1007"/>
  <c r="V22" i="1007"/>
  <c r="U19" i="1007"/>
  <c r="V19" i="1007"/>
  <c r="U13" i="1007"/>
  <c r="V13" i="1007"/>
  <c r="U119" i="1007"/>
  <c r="V119" i="1007"/>
  <c r="U121" i="1007"/>
  <c r="V121" i="1007"/>
  <c r="U132" i="1007"/>
  <c r="V132" i="1007"/>
  <c r="U135" i="1007"/>
  <c r="V135" i="1007"/>
  <c r="U137" i="1007"/>
  <c r="V137" i="1007"/>
  <c r="U139" i="1007"/>
  <c r="V139" i="1007"/>
  <c r="U143" i="1007"/>
  <c r="V143" i="1007"/>
  <c r="U145" i="1007"/>
  <c r="V145" i="1007"/>
  <c r="U147" i="1007"/>
  <c r="V147" i="1007"/>
  <c r="U150" i="1007"/>
  <c r="V150" i="1007"/>
  <c r="U152" i="1007"/>
  <c r="V152" i="1007"/>
  <c r="U159" i="1007"/>
  <c r="V159" i="1007"/>
  <c r="U166" i="1007"/>
  <c r="V166" i="1007"/>
  <c r="U169" i="1007"/>
  <c r="V169" i="1007"/>
  <c r="U173" i="1007"/>
  <c r="V173" i="1007"/>
  <c r="U262" i="1007"/>
  <c r="V262" i="1007"/>
  <c r="U256" i="1007"/>
  <c r="V256" i="1007"/>
  <c r="U254" i="1007"/>
  <c r="V254" i="1007"/>
  <c r="U251" i="1007"/>
  <c r="V251" i="1007"/>
  <c r="U248" i="1007"/>
  <c r="V248" i="1007"/>
  <c r="U246" i="1007"/>
  <c r="V246" i="1007"/>
  <c r="U244" i="1007"/>
  <c r="V244" i="1007"/>
  <c r="U232" i="1007"/>
  <c r="V232" i="1007"/>
  <c r="U226" i="1007"/>
  <c r="V226" i="1007"/>
  <c r="U212" i="1007"/>
  <c r="V212" i="1007"/>
  <c r="U209" i="1007"/>
  <c r="V209" i="1007"/>
  <c r="U205" i="1007"/>
  <c r="V205" i="1007"/>
  <c r="U203" i="1007"/>
  <c r="V203" i="1007"/>
  <c r="U201" i="1007"/>
  <c r="V201" i="1007"/>
  <c r="U198" i="1007"/>
  <c r="V198" i="1007"/>
  <c r="U195" i="1007"/>
  <c r="V195" i="1007"/>
  <c r="U192" i="1007"/>
  <c r="V192" i="1007"/>
  <c r="U190" i="1007"/>
  <c r="V190" i="1007"/>
  <c r="U188" i="1007"/>
  <c r="V188" i="1007"/>
  <c r="U185" i="1007"/>
  <c r="V185" i="1007"/>
  <c r="U181" i="1007"/>
  <c r="V181" i="1007"/>
  <c r="V125" i="1007"/>
  <c r="U125" i="1007"/>
  <c r="T694" i="1000"/>
  <c r="U694" i="1000"/>
  <c r="V694" i="1000"/>
  <c r="W694" i="1000"/>
  <c r="Z694" i="1000"/>
  <c r="AA694" i="1000"/>
  <c r="AB694" i="1000"/>
  <c r="T376" i="1000"/>
  <c r="U376" i="1000"/>
  <c r="V376" i="1000"/>
  <c r="W376" i="1000"/>
  <c r="Z376" i="1000"/>
  <c r="AA376" i="1000"/>
  <c r="AB376" i="1000"/>
  <c r="T131" i="1000"/>
  <c r="U131" i="1000"/>
  <c r="V131" i="1000"/>
  <c r="W131" i="1000"/>
  <c r="Z131" i="1000"/>
  <c r="AA131" i="1000"/>
  <c r="AB131" i="1000"/>
  <c r="G25" i="1000"/>
  <c r="G26" i="1000"/>
  <c r="H26" i="1000"/>
  <c r="G27" i="1000"/>
  <c r="H27" i="1000"/>
  <c r="G28" i="1000"/>
  <c r="H28" i="1000"/>
  <c r="G31" i="1000"/>
  <c r="H31" i="1000"/>
  <c r="G34" i="1000"/>
  <c r="H34" i="1000"/>
  <c r="G35" i="1000"/>
  <c r="H35" i="1000"/>
  <c r="G36" i="1000"/>
  <c r="H36" i="1000"/>
  <c r="G40" i="1000"/>
  <c r="H40" i="1000"/>
  <c r="G42" i="1000"/>
  <c r="H42" i="1000"/>
  <c r="G44" i="1000"/>
  <c r="H44" i="1000"/>
  <c r="G46" i="1000"/>
  <c r="H46" i="1000"/>
  <c r="G48" i="1000"/>
  <c r="H48" i="1000"/>
  <c r="G50" i="1000"/>
  <c r="H50" i="1000"/>
  <c r="G54" i="1000"/>
  <c r="G56" i="1000"/>
  <c r="G59" i="1000"/>
  <c r="G64" i="1000"/>
  <c r="H64" i="1000"/>
  <c r="G66" i="1000"/>
  <c r="H66" i="1000"/>
  <c r="G68" i="1000"/>
  <c r="H68" i="1000"/>
  <c r="G70" i="1000"/>
  <c r="H70" i="1000"/>
  <c r="G73" i="1000"/>
  <c r="G75" i="1000"/>
  <c r="H75" i="1000"/>
  <c r="G78" i="1000"/>
  <c r="H78" i="1000"/>
  <c r="G79" i="1000"/>
  <c r="H79" i="1000"/>
  <c r="G81" i="1000"/>
  <c r="H81" i="1000"/>
  <c r="G85" i="1000"/>
  <c r="H85" i="1000"/>
  <c r="G86" i="1000"/>
  <c r="H86" i="1000"/>
  <c r="G88" i="1000"/>
  <c r="H88" i="1000"/>
  <c r="G90" i="1000"/>
  <c r="G92" i="1000"/>
  <c r="G94" i="1000"/>
  <c r="H94" i="1000"/>
  <c r="G97" i="1000"/>
  <c r="G99" i="1000"/>
  <c r="G102" i="1000"/>
  <c r="G103" i="1000"/>
  <c r="H103" i="1000"/>
  <c r="G105" i="1000"/>
  <c r="H105" i="1000"/>
  <c r="G107" i="1000"/>
  <c r="G110" i="1000"/>
  <c r="H110" i="1000"/>
  <c r="G113" i="1000"/>
  <c r="H113" i="1000"/>
  <c r="G115" i="1000"/>
  <c r="H115" i="1000"/>
  <c r="G118" i="1000"/>
  <c r="H118" i="1000"/>
  <c r="G122" i="1000"/>
  <c r="G124" i="1000"/>
  <c r="H124" i="1000"/>
  <c r="G126" i="1000"/>
  <c r="H126" i="1000"/>
  <c r="G128" i="1000"/>
  <c r="H128" i="1000"/>
  <c r="G129" i="1000"/>
  <c r="H129" i="1000"/>
  <c r="G132" i="1000"/>
  <c r="H132" i="1000"/>
  <c r="G134" i="1000"/>
  <c r="G136" i="1000"/>
  <c r="H136" i="1000"/>
  <c r="G139" i="1000"/>
  <c r="H139" i="1000"/>
  <c r="G142" i="1000"/>
  <c r="H142" i="1000"/>
  <c r="G144" i="1000"/>
  <c r="G146" i="1000"/>
  <c r="H146" i="1000"/>
  <c r="G147" i="1000"/>
  <c r="H147" i="1000"/>
  <c r="G150" i="1000"/>
  <c r="H150" i="1000"/>
  <c r="G152" i="1000"/>
  <c r="H152" i="1000"/>
  <c r="G154" i="1000"/>
  <c r="H154" i="1000"/>
  <c r="G157" i="1000"/>
  <c r="H157" i="1000"/>
  <c r="G159" i="1000"/>
  <c r="H159" i="1000"/>
  <c r="G162" i="1000"/>
  <c r="G164" i="1000"/>
  <c r="H164" i="1000"/>
  <c r="G166" i="1000"/>
  <c r="H166" i="1000"/>
  <c r="G167" i="1000"/>
  <c r="H167" i="1000"/>
  <c r="G170" i="1000"/>
  <c r="G173" i="1000"/>
  <c r="H173" i="1000"/>
  <c r="G174" i="1000"/>
  <c r="H174" i="1000"/>
  <c r="G176" i="1000"/>
  <c r="H176" i="1000"/>
  <c r="G178" i="1000"/>
  <c r="G180" i="1000"/>
  <c r="G181" i="1000"/>
  <c r="G182" i="1000"/>
  <c r="G183" i="1000"/>
  <c r="G184" i="1000"/>
  <c r="G188" i="1000"/>
  <c r="H188" i="1000"/>
  <c r="G192" i="1000"/>
  <c r="H192" i="1000"/>
  <c r="G195" i="1000"/>
  <c r="G197" i="1000"/>
  <c r="H197" i="1000"/>
  <c r="G199" i="1000"/>
  <c r="H199" i="1000"/>
  <c r="G202" i="1000"/>
  <c r="H202" i="1000"/>
  <c r="G205" i="1000"/>
  <c r="H205" i="1000"/>
  <c r="G208" i="1000"/>
  <c r="H208" i="1000"/>
  <c r="G210" i="1000"/>
  <c r="H210" i="1000"/>
  <c r="G212" i="1000"/>
  <c r="H212" i="1000"/>
  <c r="G213" i="1000"/>
  <c r="H213" i="1000"/>
  <c r="G216" i="1000"/>
  <c r="H216" i="1000"/>
  <c r="F218" i="1000"/>
  <c r="G218" i="1000"/>
  <c r="H218" i="1000"/>
  <c r="G220" i="1000"/>
  <c r="H220" i="1000"/>
  <c r="G225" i="1000"/>
  <c r="H225" i="1000"/>
  <c r="F227" i="1000"/>
  <c r="G227" i="1000"/>
  <c r="H227" i="1000"/>
  <c r="G230" i="1000"/>
  <c r="H230" i="1000"/>
  <c r="G235" i="1000"/>
  <c r="H235" i="1000"/>
  <c r="G240" i="1000"/>
  <c r="H240" i="1000"/>
  <c r="G247" i="1000"/>
  <c r="H247" i="1000"/>
  <c r="G248" i="1000"/>
  <c r="H248" i="1000"/>
  <c r="G249" i="1000"/>
  <c r="H249" i="1000"/>
  <c r="G252" i="1000"/>
  <c r="H252" i="1000"/>
  <c r="G255" i="1000"/>
  <c r="H255" i="1000"/>
  <c r="G259" i="1000"/>
  <c r="H259" i="1000"/>
  <c r="G261" i="1000"/>
  <c r="H261" i="1000"/>
  <c r="G263" i="1000"/>
  <c r="H263" i="1000"/>
  <c r="F265" i="1000"/>
  <c r="G265" i="1000"/>
  <c r="H265" i="1000"/>
  <c r="G267" i="1000"/>
  <c r="H267" i="1000"/>
  <c r="G269" i="1000"/>
  <c r="H269" i="1000"/>
  <c r="G273" i="1000"/>
  <c r="H273" i="1000"/>
  <c r="G275" i="1000"/>
  <c r="H275" i="1000"/>
  <c r="G278" i="1000"/>
  <c r="H278" i="1000"/>
  <c r="G283" i="1000"/>
  <c r="H283" i="1000"/>
  <c r="G285" i="1000"/>
  <c r="H285" i="1000"/>
  <c r="G287" i="1000"/>
  <c r="H287" i="1000"/>
  <c r="G289" i="1000"/>
  <c r="H289" i="1000"/>
  <c r="G292" i="1000"/>
  <c r="H292" i="1000"/>
  <c r="G294" i="1000"/>
  <c r="H294" i="1000"/>
  <c r="G297" i="1000"/>
  <c r="H297" i="1000"/>
  <c r="G298" i="1000"/>
  <c r="H298" i="1000"/>
  <c r="F300" i="1000"/>
  <c r="G300" i="1000"/>
  <c r="H300" i="1000"/>
  <c r="G304" i="1000"/>
  <c r="H304" i="1000"/>
  <c r="G305" i="1000"/>
  <c r="H305" i="1000"/>
  <c r="F307" i="1000"/>
  <c r="G307" i="1000"/>
  <c r="H307" i="1000"/>
  <c r="G309" i="1000"/>
  <c r="H309" i="1000"/>
  <c r="G311" i="1000"/>
  <c r="H311" i="1000"/>
  <c r="F313" i="1000"/>
  <c r="G313" i="1000"/>
  <c r="H313" i="1000"/>
  <c r="G316" i="1000"/>
  <c r="H316" i="1000"/>
  <c r="G318" i="1000"/>
  <c r="H318" i="1000"/>
  <c r="G321" i="1000"/>
  <c r="H321" i="1000"/>
  <c r="G322" i="1000"/>
  <c r="H322" i="1000"/>
  <c r="G324" i="1000"/>
  <c r="H324" i="1000"/>
  <c r="G326" i="1000"/>
  <c r="H326" i="1000"/>
  <c r="F329" i="1000"/>
  <c r="G329" i="1000"/>
  <c r="H329" i="1000"/>
  <c r="G332" i="1000"/>
  <c r="H332" i="1000"/>
  <c r="F334" i="1000"/>
  <c r="G334" i="1000"/>
  <c r="H334" i="1000"/>
  <c r="G337" i="1000"/>
  <c r="H337" i="1000"/>
  <c r="G341" i="1000"/>
  <c r="H341" i="1000"/>
  <c r="F343" i="1000"/>
  <c r="G343" i="1000"/>
  <c r="H343" i="1000"/>
  <c r="G345" i="1000"/>
  <c r="H345" i="1000"/>
  <c r="F347" i="1000"/>
  <c r="G347" i="1000"/>
  <c r="H347" i="1000"/>
  <c r="G350" i="1000"/>
  <c r="H350" i="1000"/>
  <c r="G352" i="1000"/>
  <c r="H352" i="1000"/>
  <c r="G354" i="1000"/>
  <c r="H354" i="1000"/>
  <c r="F357" i="1000"/>
  <c r="G357" i="1000"/>
  <c r="H357" i="1000"/>
  <c r="G360" i="1000"/>
  <c r="H360" i="1000"/>
  <c r="G362" i="1000"/>
  <c r="H362" i="1000"/>
  <c r="G364" i="1000"/>
  <c r="H364" i="1000"/>
  <c r="G365" i="1000"/>
  <c r="H365" i="1000"/>
  <c r="F368" i="1000"/>
  <c r="G368" i="1000"/>
  <c r="H368" i="1000"/>
  <c r="G370" i="1000"/>
  <c r="H370" i="1000"/>
  <c r="F372" i="1000"/>
  <c r="G372" i="1000"/>
  <c r="H372" i="1000"/>
  <c r="F375" i="1000"/>
  <c r="G375" i="1000"/>
  <c r="H375" i="1000"/>
  <c r="G377" i="1000"/>
  <c r="H377" i="1000"/>
  <c r="G380" i="1000"/>
  <c r="H380" i="1000"/>
  <c r="F382" i="1000"/>
  <c r="G382" i="1000"/>
  <c r="H382" i="1000"/>
  <c r="F384" i="1000"/>
  <c r="G384" i="1000"/>
  <c r="H384" i="1000"/>
  <c r="F385" i="1000"/>
  <c r="G385" i="1000"/>
  <c r="H385" i="1000"/>
  <c r="G388" i="1000"/>
  <c r="H388" i="1000"/>
  <c r="F391" i="1000"/>
  <c r="G391" i="1000"/>
  <c r="H391" i="1000"/>
  <c r="G393" i="1000"/>
  <c r="H393" i="1000"/>
  <c r="G395" i="1000"/>
  <c r="H395" i="1000"/>
  <c r="G397" i="1000"/>
  <c r="H397" i="1000"/>
  <c r="G398" i="1000"/>
  <c r="H398" i="1000"/>
  <c r="G399" i="1000"/>
  <c r="H399" i="1000"/>
  <c r="G400" i="1000"/>
  <c r="H400" i="1000"/>
  <c r="G401" i="1000"/>
  <c r="H401" i="1000"/>
  <c r="F405" i="1000"/>
  <c r="G405" i="1000"/>
  <c r="H405" i="1000"/>
  <c r="F409" i="1000"/>
  <c r="G409" i="1000"/>
  <c r="H409" i="1000"/>
  <c r="G412" i="1000"/>
  <c r="H412" i="1000"/>
  <c r="G414" i="1000"/>
  <c r="H414" i="1000"/>
  <c r="F417" i="1000"/>
  <c r="G417" i="1000"/>
  <c r="H417" i="1000"/>
  <c r="F420" i="1000"/>
  <c r="G420" i="1000"/>
  <c r="H420" i="1000"/>
  <c r="F423" i="1000"/>
  <c r="G423" i="1000"/>
  <c r="H423" i="1000"/>
  <c r="F425" i="1000"/>
  <c r="G425" i="1000"/>
  <c r="H425" i="1000"/>
  <c r="F426" i="1000"/>
  <c r="G426" i="1000"/>
  <c r="H426" i="1000"/>
  <c r="F427" i="1000"/>
  <c r="G427" i="1000"/>
  <c r="H427" i="1000"/>
  <c r="F429" i="1000"/>
  <c r="G429" i="1000"/>
  <c r="H429" i="1000"/>
  <c r="F431" i="1000"/>
  <c r="G431" i="1000"/>
  <c r="H431" i="1000"/>
  <c r="G436" i="1000"/>
  <c r="H436" i="1000"/>
  <c r="F438" i="1000"/>
  <c r="G438" i="1000"/>
  <c r="H438" i="1000"/>
  <c r="F441" i="1000"/>
  <c r="G441" i="1000"/>
  <c r="H441" i="1000"/>
  <c r="G448" i="1000"/>
  <c r="H448" i="1000"/>
  <c r="G449" i="1000"/>
  <c r="H449" i="1000"/>
  <c r="G452" i="1000"/>
  <c r="H452" i="1000"/>
  <c r="G453" i="1000"/>
  <c r="H453" i="1000"/>
  <c r="G457" i="1000"/>
  <c r="H457" i="1000"/>
  <c r="G462" i="1000"/>
  <c r="H462" i="1000"/>
  <c r="G470" i="1000"/>
  <c r="H470" i="1000"/>
  <c r="G479" i="1000"/>
  <c r="H479" i="1000"/>
  <c r="G484" i="1000"/>
  <c r="H484" i="1000"/>
  <c r="G486" i="1000"/>
  <c r="H486" i="1000"/>
  <c r="G488" i="1000"/>
  <c r="H488" i="1000"/>
  <c r="G491" i="1000"/>
  <c r="H491" i="1000"/>
  <c r="G494" i="1000"/>
  <c r="H494" i="1000"/>
  <c r="G496" i="1000"/>
  <c r="G500" i="1000"/>
  <c r="H500" i="1000"/>
  <c r="G504" i="1000"/>
  <c r="H504" i="1000"/>
  <c r="G509" i="1000"/>
  <c r="G516" i="1000"/>
  <c r="H516" i="1000"/>
  <c r="G521" i="1000"/>
  <c r="H521" i="1000"/>
  <c r="G523" i="1000"/>
  <c r="H523" i="1000"/>
  <c r="G526" i="1000"/>
  <c r="H526" i="1000"/>
  <c r="G529" i="1000"/>
  <c r="H529" i="1000"/>
  <c r="G531" i="1000"/>
  <c r="H531" i="1000"/>
  <c r="G535" i="1000"/>
  <c r="H535" i="1000"/>
  <c r="G540" i="1000"/>
  <c r="H540" i="1000"/>
  <c r="G547" i="1000"/>
  <c r="H547" i="1000"/>
  <c r="G554" i="1000"/>
  <c r="H554" i="1000"/>
  <c r="G559" i="1000"/>
  <c r="H559" i="1000"/>
  <c r="F563" i="1000"/>
  <c r="G563" i="1000"/>
  <c r="H563" i="1000"/>
  <c r="F567" i="1000"/>
  <c r="G567" i="1000"/>
  <c r="H567" i="1000"/>
  <c r="G689" i="1000"/>
  <c r="F692" i="1000"/>
  <c r="G692" i="1000"/>
  <c r="H692" i="1000"/>
  <c r="G695" i="1000"/>
  <c r="H695" i="1000"/>
  <c r="F699" i="1000"/>
  <c r="G699" i="1000"/>
  <c r="H699" i="1000"/>
  <c r="F701" i="1000"/>
  <c r="G701" i="1000"/>
  <c r="H701" i="1000"/>
  <c r="F703" i="1000"/>
  <c r="G703" i="1000"/>
  <c r="H703" i="1000"/>
  <c r="F705" i="1000"/>
  <c r="G705" i="1000"/>
  <c r="H705" i="1000"/>
  <c r="G707" i="1000"/>
  <c r="H707" i="1000"/>
  <c r="G711" i="1000"/>
  <c r="H711" i="1000"/>
  <c r="F713" i="1000"/>
  <c r="G713" i="1000"/>
  <c r="H713" i="1000"/>
  <c r="G716" i="1000"/>
  <c r="H716" i="1000"/>
  <c r="F721" i="1000"/>
  <c r="G721" i="1000"/>
  <c r="H721" i="1000"/>
  <c r="F723" i="1000"/>
  <c r="G723" i="1000"/>
  <c r="H723" i="1000"/>
  <c r="F725" i="1000"/>
  <c r="G725" i="1000"/>
  <c r="H725" i="1000"/>
  <c r="F727" i="1000"/>
  <c r="G727" i="1000"/>
  <c r="H727" i="1000"/>
  <c r="G730" i="1000"/>
  <c r="H730" i="1000"/>
  <c r="F732" i="1000"/>
  <c r="G732" i="1000"/>
  <c r="H732" i="1000"/>
  <c r="F735" i="1000"/>
  <c r="G735" i="1000"/>
  <c r="H735" i="1000"/>
  <c r="F736" i="1000"/>
  <c r="G736" i="1000"/>
  <c r="H736" i="1000"/>
  <c r="F738" i="1000"/>
  <c r="G738" i="1000"/>
  <c r="H738" i="1000"/>
  <c r="F742" i="1000"/>
  <c r="G742" i="1000"/>
  <c r="H742" i="1000"/>
  <c r="F743" i="1000"/>
  <c r="G743" i="1000"/>
  <c r="H743" i="1000"/>
  <c r="F745" i="1000"/>
  <c r="G745" i="1000"/>
  <c r="H745" i="1000"/>
  <c r="F747" i="1000"/>
  <c r="G747" i="1000"/>
  <c r="H747" i="1000"/>
  <c r="G749" i="1000"/>
  <c r="H749" i="1000"/>
  <c r="G752" i="1000"/>
  <c r="H752" i="1000"/>
  <c r="G754" i="1000"/>
  <c r="H754" i="1000"/>
  <c r="G757" i="1000"/>
  <c r="H757" i="1000"/>
  <c r="G758" i="1000"/>
  <c r="H758" i="1000"/>
  <c r="G760" i="1000"/>
  <c r="H760" i="1000"/>
  <c r="F762" i="1000"/>
  <c r="G762" i="1000"/>
  <c r="H762" i="1000"/>
  <c r="G766" i="1000"/>
  <c r="H766" i="1000"/>
  <c r="G769" i="1000"/>
  <c r="H769" i="1000"/>
  <c r="F772" i="1000"/>
  <c r="G772" i="1000"/>
  <c r="H772" i="1000"/>
  <c r="F774" i="1000"/>
  <c r="G774" i="1000"/>
  <c r="H774" i="1000"/>
  <c r="G777" i="1000"/>
  <c r="H777" i="1000"/>
  <c r="F780" i="1000"/>
  <c r="G780" i="1000"/>
  <c r="H780" i="1000"/>
  <c r="F782" i="1000"/>
  <c r="G782" i="1000"/>
  <c r="H782" i="1000"/>
  <c r="G784" i="1000"/>
  <c r="H784" i="1000"/>
  <c r="F786" i="1000"/>
  <c r="G786" i="1000"/>
  <c r="H786" i="1000"/>
  <c r="F787" i="1000"/>
  <c r="G787" i="1000"/>
  <c r="H787" i="1000"/>
  <c r="F788" i="1000"/>
  <c r="G788" i="1000"/>
  <c r="H788" i="1000"/>
  <c r="F789" i="1000"/>
  <c r="G789" i="1000"/>
  <c r="H789" i="1000"/>
  <c r="F790" i="1000"/>
  <c r="G790" i="1000"/>
  <c r="H790" i="1000"/>
  <c r="F794" i="1000"/>
  <c r="G794" i="1000"/>
  <c r="H794" i="1000"/>
  <c r="F795" i="1000"/>
  <c r="G795" i="1000"/>
  <c r="H795" i="1000"/>
  <c r="G803" i="1000"/>
  <c r="H803" i="1000"/>
  <c r="G806" i="1000"/>
  <c r="H806" i="1000"/>
  <c r="G809" i="1000"/>
  <c r="H809" i="1000"/>
  <c r="F813" i="1000"/>
  <c r="G813" i="1000"/>
  <c r="H813" i="1000"/>
  <c r="F815" i="1000"/>
  <c r="G815" i="1000"/>
  <c r="H815" i="1000"/>
  <c r="F817" i="1000"/>
  <c r="G817" i="1000"/>
  <c r="H817" i="1000"/>
  <c r="F819" i="1000"/>
  <c r="G819" i="1000"/>
  <c r="H819" i="1000"/>
  <c r="F821" i="1000"/>
  <c r="G821" i="1000"/>
  <c r="H821" i="1000"/>
  <c r="G825" i="1000"/>
  <c r="H825" i="1000"/>
  <c r="G827" i="1000"/>
  <c r="H827" i="1000"/>
  <c r="G830" i="1000"/>
  <c r="H830" i="1000"/>
  <c r="G835" i="1000"/>
  <c r="H835" i="1000"/>
  <c r="G837" i="1000"/>
  <c r="H837" i="1000"/>
  <c r="F838" i="1000"/>
  <c r="G838" i="1000"/>
  <c r="H838" i="1000"/>
  <c r="G839" i="1000"/>
  <c r="H839" i="1000"/>
  <c r="F840" i="1000"/>
  <c r="G840" i="1000"/>
  <c r="H840" i="1000"/>
  <c r="G841" i="1000"/>
  <c r="H841" i="1000"/>
  <c r="F847" i="1000"/>
  <c r="G847" i="1000"/>
  <c r="H847" i="1000"/>
  <c r="G848" i="1000"/>
  <c r="H848" i="1000"/>
  <c r="F849" i="1000"/>
  <c r="G849" i="1000"/>
  <c r="H849" i="1000"/>
  <c r="G850" i="1000"/>
  <c r="H850" i="1000"/>
  <c r="G854" i="1000"/>
  <c r="H854" i="1000"/>
  <c r="G855" i="1000"/>
  <c r="H855" i="1000"/>
  <c r="G856" i="1000"/>
  <c r="H856" i="1000"/>
  <c r="G857" i="1000"/>
  <c r="H857" i="1000"/>
  <c r="G859" i="1000"/>
  <c r="H859" i="1000"/>
  <c r="G861" i="1000"/>
  <c r="H861" i="1000"/>
  <c r="G864" i="1000"/>
  <c r="H864" i="1000"/>
  <c r="G866" i="1000"/>
  <c r="H866" i="1000"/>
  <c r="G869" i="1000"/>
  <c r="H869" i="1000"/>
  <c r="G870" i="1000"/>
  <c r="H870" i="1000"/>
  <c r="G872" i="1000"/>
  <c r="H872" i="1000"/>
  <c r="F873" i="1000"/>
  <c r="G873" i="1000"/>
  <c r="H873" i="1000"/>
  <c r="G878" i="1000"/>
  <c r="H878" i="1000"/>
  <c r="F879" i="1000"/>
  <c r="G879" i="1000"/>
  <c r="H879" i="1000"/>
  <c r="G880" i="1000"/>
  <c r="H880" i="1000"/>
  <c r="F881" i="1000"/>
  <c r="G881" i="1000"/>
  <c r="H881" i="1000"/>
  <c r="G882" i="1000"/>
  <c r="H882" i="1000"/>
  <c r="F883" i="1000"/>
  <c r="G883" i="1000"/>
  <c r="H883" i="1000"/>
  <c r="G884" i="1000"/>
  <c r="H884" i="1000"/>
  <c r="G887" i="1000"/>
  <c r="H887" i="1000"/>
  <c r="G890" i="1000"/>
  <c r="H890" i="1000"/>
  <c r="G901" i="1000"/>
  <c r="H901" i="1000"/>
  <c r="G903" i="1000"/>
  <c r="H903" i="1000"/>
  <c r="G906" i="1000"/>
  <c r="H906" i="1000"/>
  <c r="G907" i="1000"/>
  <c r="H907" i="1000"/>
  <c r="G908" i="1000"/>
  <c r="H908" i="1000"/>
  <c r="G916" i="1000"/>
  <c r="H916" i="1000"/>
  <c r="G922" i="1000"/>
  <c r="H922" i="1000"/>
  <c r="F926" i="1000"/>
  <c r="G926" i="1000"/>
  <c r="H926" i="1000"/>
  <c r="F927" i="1000"/>
  <c r="G927" i="1000"/>
  <c r="H927" i="1000"/>
  <c r="G939" i="1000"/>
  <c r="G942" i="1000"/>
  <c r="H942" i="1000"/>
  <c r="G945" i="1000"/>
  <c r="H945" i="1000"/>
  <c r="G949" i="1000"/>
  <c r="H949" i="1000"/>
  <c r="G951" i="1000"/>
  <c r="H951" i="1000"/>
  <c r="G953" i="1000"/>
  <c r="H953" i="1000"/>
  <c r="G955" i="1000"/>
  <c r="H955" i="1000"/>
  <c r="G957" i="1000"/>
  <c r="H957" i="1000"/>
  <c r="G961" i="1000"/>
  <c r="H961" i="1000"/>
  <c r="F963" i="1000"/>
  <c r="G963" i="1000"/>
  <c r="H963" i="1000"/>
  <c r="F966" i="1000"/>
  <c r="G966" i="1000"/>
  <c r="H966" i="1000"/>
  <c r="G971" i="1000"/>
  <c r="H971" i="1000"/>
  <c r="F973" i="1000"/>
  <c r="G973" i="1000"/>
  <c r="H973" i="1000"/>
  <c r="F975" i="1000"/>
  <c r="G975" i="1000"/>
  <c r="H975" i="1000"/>
  <c r="F977" i="1000"/>
  <c r="G977" i="1000"/>
  <c r="H977" i="1000"/>
  <c r="F980" i="1000"/>
  <c r="G980" i="1000"/>
  <c r="H980" i="1000"/>
  <c r="F982" i="1000"/>
  <c r="G982" i="1000"/>
  <c r="H982" i="1000"/>
  <c r="G985" i="1000"/>
  <c r="H985" i="1000"/>
  <c r="F986" i="1000"/>
  <c r="G986" i="1000"/>
  <c r="H986" i="1000"/>
  <c r="F988" i="1000"/>
  <c r="G988" i="1000"/>
  <c r="H988" i="1000"/>
  <c r="G992" i="1000"/>
  <c r="H992" i="1000"/>
  <c r="G993" i="1000"/>
  <c r="H993" i="1000"/>
  <c r="F995" i="1000"/>
  <c r="G995" i="1000"/>
  <c r="H995" i="1000"/>
  <c r="G997" i="1000"/>
  <c r="H997" i="1000"/>
  <c r="G999" i="1000"/>
  <c r="H999" i="1000"/>
  <c r="G1002" i="1000"/>
  <c r="H1002" i="1000"/>
  <c r="G1004" i="1000"/>
  <c r="H1004" i="1000"/>
  <c r="G1007" i="1000"/>
  <c r="H1007" i="1000"/>
  <c r="G1008" i="1000"/>
  <c r="H1008" i="1000"/>
  <c r="G1010" i="1000"/>
  <c r="H1010" i="1000"/>
  <c r="G1012" i="1000"/>
  <c r="H1012" i="1000"/>
  <c r="G1016" i="1000"/>
  <c r="H1016" i="1000"/>
  <c r="F1018" i="1000"/>
  <c r="G1018" i="1000"/>
  <c r="H1018" i="1000"/>
  <c r="F1020" i="1000"/>
  <c r="G1020" i="1000"/>
  <c r="H1020" i="1000"/>
  <c r="F1022" i="1000"/>
  <c r="G1022" i="1000"/>
  <c r="H1022" i="1000"/>
  <c r="G1025" i="1000"/>
  <c r="H1025" i="1000"/>
  <c r="G1028" i="1000"/>
  <c r="H1028" i="1000"/>
  <c r="G1030" i="1000"/>
  <c r="H1030" i="1000"/>
  <c r="G1032" i="1000"/>
  <c r="H1032" i="1000"/>
  <c r="G1033" i="1000"/>
  <c r="H1033" i="1000"/>
  <c r="F1036" i="1000"/>
  <c r="G1036" i="1000"/>
  <c r="H1036" i="1000"/>
  <c r="F1038" i="1000"/>
  <c r="G1038" i="1000"/>
  <c r="H1038" i="1000"/>
  <c r="G1041" i="1000"/>
  <c r="H1041" i="1000"/>
  <c r="F1043" i="1000"/>
  <c r="G1043" i="1000"/>
  <c r="H1043" i="1000"/>
  <c r="F1045" i="1000"/>
  <c r="G1045" i="1000"/>
  <c r="H1045" i="1000"/>
  <c r="F1046" i="1000"/>
  <c r="G1046" i="1000"/>
  <c r="H1046" i="1000"/>
  <c r="G1049" i="1000"/>
  <c r="H1049" i="1000"/>
  <c r="F1052" i="1000"/>
  <c r="G1052" i="1000"/>
  <c r="H1052" i="1000"/>
  <c r="F1054" i="1000"/>
  <c r="G1054" i="1000"/>
  <c r="H1054" i="1000"/>
  <c r="G1056" i="1000"/>
  <c r="H1056" i="1000"/>
  <c r="F1058" i="1000"/>
  <c r="G1058" i="1000"/>
  <c r="H1058" i="1000"/>
  <c r="F1059" i="1000"/>
  <c r="G1059" i="1000"/>
  <c r="H1059" i="1000"/>
  <c r="F1060" i="1000"/>
  <c r="G1060" i="1000"/>
  <c r="H1060" i="1000"/>
  <c r="F1061" i="1000"/>
  <c r="G1061" i="1000"/>
  <c r="H1061" i="1000"/>
  <c r="G1062" i="1000"/>
  <c r="H1062" i="1000"/>
  <c r="F1066" i="1000"/>
  <c r="G1066" i="1000"/>
  <c r="H1066" i="1000"/>
  <c r="F1067" i="1000"/>
  <c r="G1067" i="1000"/>
  <c r="H1067" i="1000"/>
  <c r="G1075" i="1000"/>
  <c r="H1075" i="1000"/>
  <c r="G1078" i="1000"/>
  <c r="H1078" i="1000"/>
  <c r="G1081" i="1000"/>
  <c r="H1081" i="1000"/>
  <c r="F1085" i="1000"/>
  <c r="G1085" i="1000"/>
  <c r="H1085" i="1000"/>
  <c r="F1087" i="1000"/>
  <c r="G1087" i="1000"/>
  <c r="H1087" i="1000"/>
  <c r="F1089" i="1000"/>
  <c r="G1089" i="1000"/>
  <c r="H1089" i="1000"/>
  <c r="F1091" i="1000"/>
  <c r="G1091" i="1000"/>
  <c r="H1091" i="1000"/>
  <c r="F1093" i="1000"/>
  <c r="G1093" i="1000"/>
  <c r="H1093" i="1000"/>
  <c r="G1097" i="1000"/>
  <c r="H1097" i="1000"/>
  <c r="G1099" i="1000"/>
  <c r="H1099" i="1000"/>
  <c r="G1102" i="1000"/>
  <c r="H1102" i="1000"/>
  <c r="G1107" i="1000"/>
  <c r="H1107" i="1000"/>
  <c r="F1108" i="1000"/>
  <c r="G1108" i="1000"/>
  <c r="H1108" i="1000"/>
  <c r="G1109" i="1000"/>
  <c r="H1109" i="1000"/>
  <c r="F1110" i="1000"/>
  <c r="G1110" i="1000"/>
  <c r="H1110" i="1000"/>
  <c r="G1111" i="1000"/>
  <c r="H1111" i="1000"/>
  <c r="F1112" i="1000"/>
  <c r="G1112" i="1000"/>
  <c r="H1112" i="1000"/>
  <c r="G1113" i="1000"/>
  <c r="H1113" i="1000"/>
  <c r="G1116" i="1000"/>
  <c r="H1116" i="1000"/>
  <c r="G1117" i="1000"/>
  <c r="H1117" i="1000"/>
  <c r="F1118" i="1000"/>
  <c r="G1118" i="1000"/>
  <c r="H1118" i="1000"/>
  <c r="G1119" i="1000"/>
  <c r="H1119" i="1000"/>
  <c r="G1123" i="1000"/>
  <c r="H1123" i="1000"/>
  <c r="G1124" i="1000"/>
  <c r="H1124" i="1000"/>
  <c r="F1125" i="1000"/>
  <c r="G1125" i="1000"/>
  <c r="H1125" i="1000"/>
  <c r="G1126" i="1000"/>
  <c r="H1126" i="1000"/>
  <c r="G1128" i="1000"/>
  <c r="H1128" i="1000"/>
  <c r="G1130" i="1000"/>
  <c r="H1130" i="1000"/>
  <c r="G1133" i="1000"/>
  <c r="H1133" i="1000"/>
  <c r="G1135" i="1000"/>
  <c r="H1135" i="1000"/>
  <c r="G1138" i="1000"/>
  <c r="H1138" i="1000"/>
  <c r="G1139" i="1000"/>
  <c r="H1139" i="1000"/>
  <c r="G1141" i="1000"/>
  <c r="H1141" i="1000"/>
  <c r="F1142" i="1000"/>
  <c r="G1142" i="1000"/>
  <c r="H1142" i="1000"/>
  <c r="G1146" i="1000"/>
  <c r="H1146" i="1000"/>
  <c r="F1147" i="1000"/>
  <c r="G1147" i="1000"/>
  <c r="H1147" i="1000"/>
  <c r="G1148" i="1000"/>
  <c r="H1148" i="1000"/>
  <c r="F1149" i="1000"/>
  <c r="G1149" i="1000"/>
  <c r="H1149" i="1000"/>
  <c r="G1150" i="1000"/>
  <c r="H1150" i="1000"/>
  <c r="F1151" i="1000"/>
  <c r="G1151" i="1000"/>
  <c r="H1151" i="1000"/>
  <c r="G1152" i="1000"/>
  <c r="H1152" i="1000"/>
  <c r="G1155" i="1000"/>
  <c r="H1155" i="1000"/>
  <c r="G1158" i="1000"/>
  <c r="H1158" i="1000"/>
  <c r="G1161" i="1000"/>
  <c r="H1161" i="1000"/>
  <c r="F1165" i="1000"/>
  <c r="G1165" i="1000"/>
  <c r="H1165" i="1000"/>
  <c r="F1166" i="1000"/>
  <c r="G1166" i="1000"/>
  <c r="H1166" i="1000"/>
  <c r="G1174" i="1000"/>
  <c r="H1174" i="1000"/>
  <c r="G1178" i="1000"/>
  <c r="H1178" i="1000"/>
  <c r="G1180" i="1000"/>
  <c r="H1180" i="1000"/>
  <c r="G1183" i="1000"/>
  <c r="H1183" i="1000"/>
  <c r="G1188" i="1000"/>
  <c r="H1188" i="1000"/>
  <c r="F1192" i="1000"/>
  <c r="G1192" i="1000"/>
  <c r="H1192" i="1000"/>
  <c r="F1193" i="1000"/>
  <c r="G1193" i="1000"/>
  <c r="H1193" i="1000"/>
  <c r="F1194" i="1000"/>
  <c r="G1194" i="1000"/>
  <c r="H1194" i="1000"/>
  <c r="F1195" i="1000"/>
  <c r="G1195" i="1000"/>
  <c r="H1195" i="1000"/>
  <c r="G1203" i="1000"/>
  <c r="G1206" i="1000"/>
  <c r="H1206" i="1000"/>
  <c r="F1208" i="1000"/>
  <c r="G1208" i="1000"/>
  <c r="H1208" i="1000"/>
  <c r="G1212" i="1000"/>
  <c r="H1212" i="1000"/>
  <c r="G1214" i="1000"/>
  <c r="H1214" i="1000"/>
  <c r="G1217" i="1000"/>
  <c r="H1217" i="1000"/>
  <c r="G1222" i="1000"/>
  <c r="H1222" i="1000"/>
  <c r="G1224" i="1000"/>
  <c r="H1224" i="1000"/>
  <c r="F1226" i="1000"/>
  <c r="G1226" i="1000"/>
  <c r="H1226" i="1000"/>
  <c r="F1228" i="1000"/>
  <c r="G1228" i="1000"/>
  <c r="H1228" i="1000"/>
  <c r="G1231" i="1000"/>
  <c r="H1231" i="1000"/>
  <c r="F1232" i="1000"/>
  <c r="G1232" i="1000"/>
  <c r="H1232" i="1000"/>
  <c r="F1234" i="1000"/>
  <c r="G1234" i="1000"/>
  <c r="H1234" i="1000"/>
  <c r="G1238" i="1000"/>
  <c r="H1238" i="1000"/>
  <c r="G1239" i="1000"/>
  <c r="H1239" i="1000"/>
  <c r="F1241" i="1000"/>
  <c r="G1241" i="1000"/>
  <c r="H1241" i="1000"/>
  <c r="G1243" i="1000"/>
  <c r="H1243" i="1000"/>
  <c r="G1245" i="1000"/>
  <c r="H1245" i="1000"/>
  <c r="G1248" i="1000"/>
  <c r="H1248" i="1000"/>
  <c r="G1250" i="1000"/>
  <c r="H1250" i="1000"/>
  <c r="G1253" i="1000"/>
  <c r="H1253" i="1000"/>
  <c r="G1254" i="1000"/>
  <c r="H1254" i="1000"/>
  <c r="G1256" i="1000"/>
  <c r="H1256" i="1000"/>
  <c r="G1258" i="1000"/>
  <c r="H1258" i="1000"/>
  <c r="G1262" i="1000"/>
  <c r="H1262" i="1000"/>
  <c r="F1264" i="1000"/>
  <c r="G1264" i="1000"/>
  <c r="H1264" i="1000"/>
  <c r="G1266" i="1000"/>
  <c r="H1266" i="1000"/>
  <c r="F1268" i="1000"/>
  <c r="G1268" i="1000"/>
  <c r="H1268" i="1000"/>
  <c r="G1271" i="1000"/>
  <c r="H1271" i="1000"/>
  <c r="G1273" i="1000"/>
  <c r="H1273" i="1000"/>
  <c r="F1276" i="1000"/>
  <c r="G1276" i="1000"/>
  <c r="H1276" i="1000"/>
  <c r="G1279" i="1000"/>
  <c r="H1279" i="1000"/>
  <c r="F1281" i="1000"/>
  <c r="G1281" i="1000"/>
  <c r="H1281" i="1000"/>
  <c r="G1284" i="1000"/>
  <c r="H1284" i="1000"/>
  <c r="G1287" i="1000"/>
  <c r="H1287" i="1000"/>
  <c r="G1291" i="1000"/>
  <c r="H1291" i="1000"/>
  <c r="G1299" i="1000"/>
  <c r="G1302" i="1000"/>
  <c r="H1302" i="1000"/>
  <c r="G1306" i="1000"/>
  <c r="H1306" i="1000"/>
  <c r="G1308" i="1000"/>
  <c r="H1308" i="1000"/>
  <c r="G1312" i="1000"/>
  <c r="H1312" i="1000"/>
  <c r="G1317" i="1000"/>
  <c r="H1317" i="1000"/>
  <c r="G1319" i="1000"/>
  <c r="H1319" i="1000"/>
  <c r="G1321" i="1000"/>
  <c r="H1321" i="1000"/>
  <c r="G1323" i="1000"/>
  <c r="H1323" i="1000"/>
  <c r="G1325" i="1000"/>
  <c r="H1325" i="1000"/>
  <c r="G1327" i="1000"/>
  <c r="H1327" i="1000"/>
  <c r="G1329" i="1000"/>
  <c r="H1329" i="1000"/>
  <c r="G1332" i="1000"/>
  <c r="H1332" i="1000"/>
  <c r="G1334" i="1000"/>
  <c r="H1334" i="1000"/>
  <c r="G1337" i="1000"/>
  <c r="H1337" i="1000"/>
  <c r="G1339" i="1000"/>
  <c r="H1339" i="1000"/>
  <c r="G1343" i="1000"/>
  <c r="H1343" i="1000"/>
  <c r="G1347" i="1000"/>
  <c r="H1347" i="1000"/>
  <c r="T349" i="1000"/>
  <c r="U349" i="1000"/>
  <c r="V349" i="1000"/>
  <c r="Z349" i="1000"/>
  <c r="AA349" i="1000"/>
  <c r="AB349" i="1000"/>
  <c r="R350" i="1000"/>
  <c r="S349" i="1000"/>
  <c r="Q349" i="1000"/>
  <c r="S316" i="1000"/>
  <c r="Q162" i="1000"/>
  <c r="AA162" i="1000" s="1"/>
  <c r="H162" i="1000" s="1"/>
  <c r="S131" i="1000"/>
  <c r="Q131" i="1000"/>
  <c r="R132" i="1000"/>
  <c r="S128" i="1000"/>
  <c r="S115" i="1000"/>
  <c r="S110" i="1000"/>
  <c r="S97" i="1000"/>
  <c r="S96" i="1000" s="1"/>
  <c r="S90" i="1000"/>
  <c r="S88" i="1000"/>
  <c r="Y41" i="1008" l="1"/>
  <c r="X41" i="1008"/>
  <c r="W35" i="1008"/>
  <c r="X35" i="1008" s="1"/>
  <c r="X36" i="1008"/>
  <c r="W31" i="1008"/>
  <c r="Y32" i="1008"/>
  <c r="X32" i="1008"/>
  <c r="W58" i="1008"/>
  <c r="Y59" i="1008"/>
  <c r="X59" i="1008"/>
  <c r="G12" i="993"/>
  <c r="W64" i="1008"/>
  <c r="X65" i="1008"/>
  <c r="Y65" i="1008"/>
  <c r="R28" i="994"/>
  <c r="R25" i="994"/>
  <c r="Q28" i="994"/>
  <c r="Q25" i="994"/>
  <c r="F7" i="993"/>
  <c r="V50" i="1008"/>
  <c r="V49" i="1008" s="1"/>
  <c r="V48" i="1008" s="1"/>
  <c r="I11" i="993" s="1"/>
  <c r="AB50" i="1008"/>
  <c r="AB49" i="1008" s="1"/>
  <c r="AB48" i="1008" s="1"/>
  <c r="O11" i="993" s="1"/>
  <c r="W40" i="1008"/>
  <c r="AA50" i="1008"/>
  <c r="AA49" i="1008" s="1"/>
  <c r="AA48" i="1008" s="1"/>
  <c r="N11" i="993" s="1"/>
  <c r="T40" i="1008"/>
  <c r="T39" i="1008" s="1"/>
  <c r="H11" i="994" s="1"/>
  <c r="Z40" i="1008"/>
  <c r="Z39" i="1008" s="1"/>
  <c r="U40" i="1008"/>
  <c r="U39" i="1008" s="1"/>
  <c r="AA40" i="1008"/>
  <c r="AA39" i="1008" s="1"/>
  <c r="T49" i="1008"/>
  <c r="T48" i="1008" s="1"/>
  <c r="G11" i="993" s="1"/>
  <c r="Z50" i="1008"/>
  <c r="Z49" i="1008" s="1"/>
  <c r="Z48" i="1008" s="1"/>
  <c r="M11" i="993" s="1"/>
  <c r="W50" i="1008"/>
  <c r="V40" i="1008"/>
  <c r="V39" i="1008" s="1"/>
  <c r="AB40" i="1008"/>
  <c r="AB39" i="1008" s="1"/>
  <c r="U50" i="1008"/>
  <c r="U49" i="1008" s="1"/>
  <c r="U48" i="1008" s="1"/>
  <c r="H11" i="993" s="1"/>
  <c r="W78" i="1008"/>
  <c r="W77" i="1008" s="1"/>
  <c r="T24" i="1008"/>
  <c r="T22" i="1008" s="1"/>
  <c r="V78" i="1008"/>
  <c r="V77" i="1008" s="1"/>
  <c r="V76" i="1008" s="1"/>
  <c r="Y24" i="1008"/>
  <c r="Y20" i="1008" s="1"/>
  <c r="W71" i="1008"/>
  <c r="W70" i="1008" s="1"/>
  <c r="U78" i="1008"/>
  <c r="U77" i="1008" s="1"/>
  <c r="U76" i="1008" s="1"/>
  <c r="AA78" i="1008"/>
  <c r="AA77" i="1008" s="1"/>
  <c r="AA76" i="1008" s="1"/>
  <c r="AA24" i="1008"/>
  <c r="AA23" i="1008" s="1"/>
  <c r="AA22" i="1008" s="1"/>
  <c r="AA20" i="1008" s="1"/>
  <c r="AA16" i="1008" s="1"/>
  <c r="AA15" i="1008" s="1"/>
  <c r="AB78" i="1008"/>
  <c r="AB77" i="1008" s="1"/>
  <c r="AB76" i="1008" s="1"/>
  <c r="T20" i="1008"/>
  <c r="V24" i="1008"/>
  <c r="V23" i="1008" s="1"/>
  <c r="V22" i="1008" s="1"/>
  <c r="V20" i="1008" s="1"/>
  <c r="AB24" i="1008"/>
  <c r="AB23" i="1008" s="1"/>
  <c r="AB22" i="1008" s="1"/>
  <c r="AB20" i="1008" s="1"/>
  <c r="AB16" i="1008" s="1"/>
  <c r="AB15" i="1008" s="1"/>
  <c r="X24" i="1008"/>
  <c r="X20" i="1008" s="1"/>
  <c r="Z78" i="1008"/>
  <c r="Z77" i="1008" s="1"/>
  <c r="Z76" i="1008" s="1"/>
  <c r="U24" i="1008"/>
  <c r="U23" i="1008" s="1"/>
  <c r="U22" i="1008" s="1"/>
  <c r="U20" i="1008" s="1"/>
  <c r="W24" i="1008"/>
  <c r="W23" i="1008" s="1"/>
  <c r="X23" i="1008" s="1"/>
  <c r="Z24" i="1008"/>
  <c r="Z23" i="1008" s="1"/>
  <c r="Z22" i="1008" s="1"/>
  <c r="Z20" i="1008" s="1"/>
  <c r="Z16" i="1008" s="1"/>
  <c r="Z15" i="1008" s="1"/>
  <c r="T78" i="1008"/>
  <c r="T76" i="1008" s="1"/>
  <c r="G694" i="1000"/>
  <c r="H694" i="1000"/>
  <c r="H376" i="1000"/>
  <c r="H131" i="1000"/>
  <c r="G131" i="1000"/>
  <c r="G376" i="1000"/>
  <c r="H349" i="1000"/>
  <c r="R131" i="1000"/>
  <c r="F131" i="1000" s="1"/>
  <c r="F132" i="1000"/>
  <c r="R349" i="1000"/>
  <c r="F349" i="1000" s="1"/>
  <c r="F350" i="1000"/>
  <c r="G349" i="1000"/>
  <c r="V239" i="1007"/>
  <c r="U239" i="1007"/>
  <c r="V221" i="1007"/>
  <c r="U221" i="1007"/>
  <c r="V219" i="1007"/>
  <c r="V217" i="1007" s="1"/>
  <c r="U219" i="1007"/>
  <c r="U217" i="1007" s="1"/>
  <c r="V171" i="1007"/>
  <c r="U171" i="1007"/>
  <c r="V163" i="1007"/>
  <c r="U163" i="1007"/>
  <c r="V155" i="1007"/>
  <c r="U155" i="1007"/>
  <c r="V129" i="1007"/>
  <c r="U129" i="1007"/>
  <c r="V127" i="1007"/>
  <c r="U127" i="1007"/>
  <c r="U693" i="1000"/>
  <c r="V693" i="1000"/>
  <c r="W693" i="1000"/>
  <c r="Z693" i="1000"/>
  <c r="AA693" i="1000"/>
  <c r="AB693" i="1000"/>
  <c r="T24" i="1000"/>
  <c r="U24" i="1000"/>
  <c r="U23" i="1000" s="1"/>
  <c r="V24" i="1000"/>
  <c r="V23" i="1000" s="1"/>
  <c r="W24" i="1000"/>
  <c r="W23" i="1000" s="1"/>
  <c r="Z24" i="1000"/>
  <c r="AB24" i="1000"/>
  <c r="AB23" i="1000" s="1"/>
  <c r="R419" i="1000"/>
  <c r="R418" i="1000" s="1"/>
  <c r="S419" i="1000"/>
  <c r="S418" i="1000" s="1"/>
  <c r="T419" i="1000"/>
  <c r="U419" i="1000"/>
  <c r="U418" i="1000" s="1"/>
  <c r="V419" i="1000"/>
  <c r="V418" i="1000" s="1"/>
  <c r="W419" i="1000"/>
  <c r="W418" i="1000" s="1"/>
  <c r="Z419" i="1000"/>
  <c r="AA419" i="1000"/>
  <c r="AA418" i="1000" s="1"/>
  <c r="AB419" i="1000"/>
  <c r="AB418" i="1000" s="1"/>
  <c r="Q419" i="1000"/>
  <c r="R416" i="1000"/>
  <c r="R415" i="1000" s="1"/>
  <c r="S416" i="1000"/>
  <c r="S415" i="1000" s="1"/>
  <c r="T416" i="1000"/>
  <c r="U416" i="1000"/>
  <c r="U415" i="1000" s="1"/>
  <c r="V416" i="1000"/>
  <c r="V415" i="1000" s="1"/>
  <c r="W416" i="1000"/>
  <c r="W415" i="1000" s="1"/>
  <c r="Z416" i="1000"/>
  <c r="AA416" i="1000"/>
  <c r="AA415" i="1000" s="1"/>
  <c r="AB416" i="1000"/>
  <c r="AB415" i="1000" s="1"/>
  <c r="Q416" i="1000"/>
  <c r="S413" i="1000"/>
  <c r="T413" i="1000"/>
  <c r="U413" i="1000"/>
  <c r="V413" i="1000"/>
  <c r="W413" i="1000"/>
  <c r="Z413" i="1000"/>
  <c r="AA413" i="1000"/>
  <c r="AB413" i="1000"/>
  <c r="S411" i="1000"/>
  <c r="T411" i="1000"/>
  <c r="U411" i="1000"/>
  <c r="V411" i="1000"/>
  <c r="W411" i="1000"/>
  <c r="Z411" i="1000"/>
  <c r="AA411" i="1000"/>
  <c r="AB411" i="1000"/>
  <c r="R408" i="1000"/>
  <c r="R407" i="1000" s="1"/>
  <c r="S408" i="1000"/>
  <c r="S407" i="1000" s="1"/>
  <c r="T408" i="1000"/>
  <c r="U408" i="1000"/>
  <c r="U407" i="1000" s="1"/>
  <c r="V408" i="1000"/>
  <c r="V407" i="1000" s="1"/>
  <c r="W408" i="1000"/>
  <c r="W407" i="1000" s="1"/>
  <c r="Z408" i="1000"/>
  <c r="AA408" i="1000"/>
  <c r="AA407" i="1000" s="1"/>
  <c r="AB408" i="1000"/>
  <c r="AB407" i="1000" s="1"/>
  <c r="Q408" i="1000"/>
  <c r="R404" i="1000"/>
  <c r="R403" i="1000" s="1"/>
  <c r="R402" i="1000" s="1"/>
  <c r="S404" i="1000"/>
  <c r="S403" i="1000" s="1"/>
  <c r="S402" i="1000" s="1"/>
  <c r="T404" i="1000"/>
  <c r="U404" i="1000"/>
  <c r="U403" i="1000" s="1"/>
  <c r="U402" i="1000" s="1"/>
  <c r="V404" i="1000"/>
  <c r="V403" i="1000" s="1"/>
  <c r="V402" i="1000" s="1"/>
  <c r="W404" i="1000"/>
  <c r="W403" i="1000" s="1"/>
  <c r="W402" i="1000" s="1"/>
  <c r="Z404" i="1000"/>
  <c r="AA404" i="1000"/>
  <c r="AA403" i="1000" s="1"/>
  <c r="AA402" i="1000" s="1"/>
  <c r="AB404" i="1000"/>
  <c r="AB403" i="1000" s="1"/>
  <c r="AB402" i="1000" s="1"/>
  <c r="Q404" i="1000"/>
  <c r="T396" i="1000"/>
  <c r="U396" i="1000"/>
  <c r="V396" i="1000"/>
  <c r="W396" i="1000"/>
  <c r="Z396" i="1000"/>
  <c r="AA396" i="1000"/>
  <c r="AB396" i="1000"/>
  <c r="T394" i="1000"/>
  <c r="U394" i="1000"/>
  <c r="V394" i="1000"/>
  <c r="W394" i="1000"/>
  <c r="Z394" i="1000"/>
  <c r="AA394" i="1000"/>
  <c r="AB394" i="1000"/>
  <c r="S392" i="1000"/>
  <c r="T392" i="1000"/>
  <c r="U392" i="1000"/>
  <c r="V392" i="1000"/>
  <c r="W392" i="1000"/>
  <c r="Z392" i="1000"/>
  <c r="AA392" i="1000"/>
  <c r="AB392" i="1000"/>
  <c r="R390" i="1000"/>
  <c r="S390" i="1000"/>
  <c r="T390" i="1000"/>
  <c r="U390" i="1000"/>
  <c r="V390" i="1000"/>
  <c r="W390" i="1000"/>
  <c r="Z390" i="1000"/>
  <c r="AA390" i="1000"/>
  <c r="AB390" i="1000"/>
  <c r="Q390" i="1000"/>
  <c r="S387" i="1000"/>
  <c r="S386" i="1000" s="1"/>
  <c r="T387" i="1000"/>
  <c r="U387" i="1000"/>
  <c r="U386" i="1000" s="1"/>
  <c r="V387" i="1000"/>
  <c r="V386" i="1000" s="1"/>
  <c r="W387" i="1000"/>
  <c r="W386" i="1000" s="1"/>
  <c r="Z387" i="1000"/>
  <c r="AA387" i="1000"/>
  <c r="AA386" i="1000" s="1"/>
  <c r="AB387" i="1000"/>
  <c r="AB386" i="1000" s="1"/>
  <c r="R383" i="1000"/>
  <c r="S383" i="1000"/>
  <c r="T383" i="1000"/>
  <c r="U383" i="1000"/>
  <c r="V383" i="1000"/>
  <c r="W383" i="1000"/>
  <c r="Z383" i="1000"/>
  <c r="AA383" i="1000"/>
  <c r="AB383" i="1000"/>
  <c r="Q383" i="1000"/>
  <c r="R381" i="1000"/>
  <c r="S381" i="1000"/>
  <c r="T381" i="1000"/>
  <c r="U381" i="1000"/>
  <c r="V381" i="1000"/>
  <c r="W381" i="1000"/>
  <c r="Z381" i="1000"/>
  <c r="AA381" i="1000"/>
  <c r="AB381" i="1000"/>
  <c r="Q381" i="1000"/>
  <c r="S379" i="1000"/>
  <c r="T379" i="1000"/>
  <c r="U379" i="1000"/>
  <c r="V379" i="1000"/>
  <c r="W379" i="1000"/>
  <c r="Z379" i="1000"/>
  <c r="AA379" i="1000"/>
  <c r="AB379" i="1000"/>
  <c r="R374" i="1000"/>
  <c r="S374" i="1000"/>
  <c r="T374" i="1000"/>
  <c r="U374" i="1000"/>
  <c r="U373" i="1000" s="1"/>
  <c r="V374" i="1000"/>
  <c r="V373" i="1000" s="1"/>
  <c r="W374" i="1000"/>
  <c r="W373" i="1000" s="1"/>
  <c r="Z374" i="1000"/>
  <c r="AA374" i="1000"/>
  <c r="AA373" i="1000" s="1"/>
  <c r="AB374" i="1000"/>
  <c r="AB373" i="1000" s="1"/>
  <c r="Q374" i="1000"/>
  <c r="R371" i="1000"/>
  <c r="S371" i="1000"/>
  <c r="T371" i="1000"/>
  <c r="U371" i="1000"/>
  <c r="V371" i="1000"/>
  <c r="W371" i="1000"/>
  <c r="Z371" i="1000"/>
  <c r="AA371" i="1000"/>
  <c r="AB371" i="1000"/>
  <c r="Q371" i="1000"/>
  <c r="S369" i="1000"/>
  <c r="T369" i="1000"/>
  <c r="U369" i="1000"/>
  <c r="V369" i="1000"/>
  <c r="W369" i="1000"/>
  <c r="Z369" i="1000"/>
  <c r="AA369" i="1000"/>
  <c r="AB369" i="1000"/>
  <c r="R367" i="1000"/>
  <c r="S367" i="1000"/>
  <c r="T367" i="1000"/>
  <c r="U367" i="1000"/>
  <c r="V367" i="1000"/>
  <c r="Z367" i="1000"/>
  <c r="AA367" i="1000"/>
  <c r="AB367" i="1000"/>
  <c r="Q367" i="1000"/>
  <c r="T363" i="1000"/>
  <c r="U363" i="1000"/>
  <c r="V363" i="1000"/>
  <c r="W363" i="1000"/>
  <c r="Z363" i="1000"/>
  <c r="AA363" i="1000"/>
  <c r="AB363" i="1000"/>
  <c r="T361" i="1000"/>
  <c r="U361" i="1000"/>
  <c r="V361" i="1000"/>
  <c r="W361" i="1000"/>
  <c r="Z361" i="1000"/>
  <c r="AA361" i="1000"/>
  <c r="AB361" i="1000"/>
  <c r="T359" i="1000"/>
  <c r="U359" i="1000"/>
  <c r="V359" i="1000"/>
  <c r="W359" i="1000"/>
  <c r="Z359" i="1000"/>
  <c r="AA359" i="1000"/>
  <c r="AB359" i="1000"/>
  <c r="R356" i="1000"/>
  <c r="R355" i="1000" s="1"/>
  <c r="S356" i="1000"/>
  <c r="S355" i="1000" s="1"/>
  <c r="T356" i="1000"/>
  <c r="U356" i="1000"/>
  <c r="U355" i="1000" s="1"/>
  <c r="V356" i="1000"/>
  <c r="V355" i="1000" s="1"/>
  <c r="W356" i="1000"/>
  <c r="W355" i="1000" s="1"/>
  <c r="Z356" i="1000"/>
  <c r="AA356" i="1000"/>
  <c r="AA355" i="1000" s="1"/>
  <c r="AB356" i="1000"/>
  <c r="AB355" i="1000" s="1"/>
  <c r="Q356" i="1000"/>
  <c r="S353" i="1000"/>
  <c r="T353" i="1000"/>
  <c r="U353" i="1000"/>
  <c r="V353" i="1000"/>
  <c r="W353" i="1000"/>
  <c r="Z353" i="1000"/>
  <c r="AA353" i="1000"/>
  <c r="AB353" i="1000"/>
  <c r="S351" i="1000"/>
  <c r="T351" i="1000"/>
  <c r="U351" i="1000"/>
  <c r="V351" i="1000"/>
  <c r="W351" i="1000"/>
  <c r="Z351" i="1000"/>
  <c r="AA351" i="1000"/>
  <c r="AB351" i="1000"/>
  <c r="R346" i="1000"/>
  <c r="S346" i="1000"/>
  <c r="T346" i="1000"/>
  <c r="U346" i="1000"/>
  <c r="V346" i="1000"/>
  <c r="W346" i="1000"/>
  <c r="Z346" i="1000"/>
  <c r="AA346" i="1000"/>
  <c r="AB346" i="1000"/>
  <c r="Q346" i="1000"/>
  <c r="S344" i="1000"/>
  <c r="T344" i="1000"/>
  <c r="U344" i="1000"/>
  <c r="V344" i="1000"/>
  <c r="W344" i="1000"/>
  <c r="Z344" i="1000"/>
  <c r="AA344" i="1000"/>
  <c r="AB344" i="1000"/>
  <c r="R342" i="1000"/>
  <c r="S342" i="1000"/>
  <c r="T342" i="1000"/>
  <c r="U342" i="1000"/>
  <c r="V342" i="1000"/>
  <c r="W342" i="1000"/>
  <c r="Z342" i="1000"/>
  <c r="AA342" i="1000"/>
  <c r="AB342" i="1000"/>
  <c r="Q342" i="1000"/>
  <c r="S340" i="1000"/>
  <c r="T340" i="1000"/>
  <c r="U340" i="1000"/>
  <c r="V340" i="1000"/>
  <c r="W340" i="1000"/>
  <c r="Z340" i="1000"/>
  <c r="AA340" i="1000"/>
  <c r="AB340" i="1000"/>
  <c r="S336" i="1000"/>
  <c r="S335" i="1000" s="1"/>
  <c r="T336" i="1000"/>
  <c r="U336" i="1000"/>
  <c r="U335" i="1000" s="1"/>
  <c r="V336" i="1000"/>
  <c r="V335" i="1000" s="1"/>
  <c r="W336" i="1000"/>
  <c r="W335" i="1000" s="1"/>
  <c r="Z336" i="1000"/>
  <c r="AA336" i="1000"/>
  <c r="AA335" i="1000" s="1"/>
  <c r="AB336" i="1000"/>
  <c r="AB335" i="1000" s="1"/>
  <c r="R333" i="1000"/>
  <c r="S333" i="1000"/>
  <c r="T333" i="1000"/>
  <c r="U333" i="1000"/>
  <c r="V333" i="1000"/>
  <c r="W333" i="1000"/>
  <c r="Z333" i="1000"/>
  <c r="AA333" i="1000"/>
  <c r="AB333" i="1000"/>
  <c r="Q333" i="1000"/>
  <c r="S331" i="1000"/>
  <c r="T331" i="1000"/>
  <c r="U331" i="1000"/>
  <c r="V331" i="1000"/>
  <c r="Z331" i="1000"/>
  <c r="AA331" i="1000"/>
  <c r="AB331" i="1000"/>
  <c r="R328" i="1000"/>
  <c r="R327" i="1000" s="1"/>
  <c r="S328" i="1000"/>
  <c r="S327" i="1000" s="1"/>
  <c r="T328" i="1000"/>
  <c r="U328" i="1000"/>
  <c r="U327" i="1000" s="1"/>
  <c r="V328" i="1000"/>
  <c r="V327" i="1000" s="1"/>
  <c r="W328" i="1000"/>
  <c r="W327" i="1000" s="1"/>
  <c r="Z328" i="1000"/>
  <c r="AA328" i="1000"/>
  <c r="AA327" i="1000" s="1"/>
  <c r="AB328" i="1000"/>
  <c r="AB327" i="1000" s="1"/>
  <c r="Q328" i="1000"/>
  <c r="T325" i="1000"/>
  <c r="U325" i="1000"/>
  <c r="V325" i="1000"/>
  <c r="W325" i="1000"/>
  <c r="Z325" i="1000"/>
  <c r="AA325" i="1000"/>
  <c r="AB325" i="1000"/>
  <c r="T323" i="1000"/>
  <c r="U323" i="1000"/>
  <c r="V323" i="1000"/>
  <c r="W323" i="1000"/>
  <c r="Z323" i="1000"/>
  <c r="AA323" i="1000"/>
  <c r="AB323" i="1000"/>
  <c r="T320" i="1000"/>
  <c r="U320" i="1000"/>
  <c r="V320" i="1000"/>
  <c r="Z320" i="1000"/>
  <c r="AA320" i="1000"/>
  <c r="AB320" i="1000"/>
  <c r="T317" i="1000"/>
  <c r="U317" i="1000"/>
  <c r="V317" i="1000"/>
  <c r="W317" i="1000"/>
  <c r="Z317" i="1000"/>
  <c r="AA317" i="1000"/>
  <c r="AB317" i="1000"/>
  <c r="T315" i="1000"/>
  <c r="U315" i="1000"/>
  <c r="V315" i="1000"/>
  <c r="Z315" i="1000"/>
  <c r="AA315" i="1000"/>
  <c r="AB315" i="1000"/>
  <c r="R312" i="1000"/>
  <c r="S312" i="1000"/>
  <c r="T312" i="1000"/>
  <c r="U312" i="1000"/>
  <c r="V312" i="1000"/>
  <c r="W312" i="1000"/>
  <c r="Z312" i="1000"/>
  <c r="AA312" i="1000"/>
  <c r="AB312" i="1000"/>
  <c r="Q312" i="1000"/>
  <c r="S310" i="1000"/>
  <c r="T310" i="1000"/>
  <c r="U310" i="1000"/>
  <c r="V310" i="1000"/>
  <c r="W310" i="1000"/>
  <c r="Z310" i="1000"/>
  <c r="AA310" i="1000"/>
  <c r="AB310" i="1000"/>
  <c r="S308" i="1000"/>
  <c r="T308" i="1000"/>
  <c r="U308" i="1000"/>
  <c r="V308" i="1000"/>
  <c r="W308" i="1000"/>
  <c r="Z308" i="1000"/>
  <c r="AA308" i="1000"/>
  <c r="AB308" i="1000"/>
  <c r="R306" i="1000"/>
  <c r="S306" i="1000"/>
  <c r="T306" i="1000"/>
  <c r="U306" i="1000"/>
  <c r="V306" i="1000"/>
  <c r="W306" i="1000"/>
  <c r="Z306" i="1000"/>
  <c r="AA306" i="1000"/>
  <c r="AB306" i="1000"/>
  <c r="Q306" i="1000"/>
  <c r="T303" i="1000"/>
  <c r="U303" i="1000"/>
  <c r="V303" i="1000"/>
  <c r="W303" i="1000"/>
  <c r="Z303" i="1000"/>
  <c r="AA303" i="1000"/>
  <c r="AB303" i="1000"/>
  <c r="R299" i="1000"/>
  <c r="S299" i="1000"/>
  <c r="T299" i="1000"/>
  <c r="U299" i="1000"/>
  <c r="V299" i="1000"/>
  <c r="W299" i="1000"/>
  <c r="Z299" i="1000"/>
  <c r="AA299" i="1000"/>
  <c r="AB299" i="1000"/>
  <c r="Q299" i="1000"/>
  <c r="T296" i="1000"/>
  <c r="U296" i="1000"/>
  <c r="V296" i="1000"/>
  <c r="W296" i="1000"/>
  <c r="Z296" i="1000"/>
  <c r="AA296" i="1000"/>
  <c r="AB296" i="1000"/>
  <c r="T293" i="1000"/>
  <c r="U293" i="1000"/>
  <c r="V293" i="1000"/>
  <c r="W293" i="1000"/>
  <c r="Z293" i="1000"/>
  <c r="AA293" i="1000"/>
  <c r="AB293" i="1000"/>
  <c r="T291" i="1000"/>
  <c r="U291" i="1000"/>
  <c r="V291" i="1000"/>
  <c r="W291" i="1000"/>
  <c r="Z291" i="1000"/>
  <c r="AA291" i="1000"/>
  <c r="AB291" i="1000"/>
  <c r="T288" i="1000"/>
  <c r="U288" i="1000"/>
  <c r="V288" i="1000"/>
  <c r="W288" i="1000"/>
  <c r="Z288" i="1000"/>
  <c r="AA288" i="1000"/>
  <c r="AB288" i="1000"/>
  <c r="T286" i="1000"/>
  <c r="U286" i="1000"/>
  <c r="V286" i="1000"/>
  <c r="W286" i="1000"/>
  <c r="Z286" i="1000"/>
  <c r="AA286" i="1000"/>
  <c r="AB286" i="1000"/>
  <c r="T284" i="1000"/>
  <c r="U284" i="1000"/>
  <c r="V284" i="1000"/>
  <c r="W284" i="1000"/>
  <c r="Z284" i="1000"/>
  <c r="AA284" i="1000"/>
  <c r="AB284" i="1000"/>
  <c r="T282" i="1000"/>
  <c r="U282" i="1000"/>
  <c r="V282" i="1000"/>
  <c r="W282" i="1000"/>
  <c r="Z282" i="1000"/>
  <c r="AA282" i="1000"/>
  <c r="AB282" i="1000"/>
  <c r="T277" i="1000"/>
  <c r="U277" i="1000"/>
  <c r="U276" i="1000" s="1"/>
  <c r="V277" i="1000"/>
  <c r="V276" i="1000" s="1"/>
  <c r="W277" i="1000"/>
  <c r="W276" i="1000" s="1"/>
  <c r="Z277" i="1000"/>
  <c r="AA277" i="1000"/>
  <c r="AA276" i="1000" s="1"/>
  <c r="AB277" i="1000"/>
  <c r="AB276" i="1000" s="1"/>
  <c r="T274" i="1000"/>
  <c r="U274" i="1000"/>
  <c r="V274" i="1000"/>
  <c r="W274" i="1000"/>
  <c r="Z274" i="1000"/>
  <c r="AA274" i="1000"/>
  <c r="AB274" i="1000"/>
  <c r="T272" i="1000"/>
  <c r="U272" i="1000"/>
  <c r="V272" i="1000"/>
  <c r="W272" i="1000"/>
  <c r="Z272" i="1000"/>
  <c r="AA272" i="1000"/>
  <c r="AB272" i="1000"/>
  <c r="T268" i="1000"/>
  <c r="U268" i="1000"/>
  <c r="V268" i="1000"/>
  <c r="W268" i="1000"/>
  <c r="Z268" i="1000"/>
  <c r="AA268" i="1000"/>
  <c r="AB268" i="1000"/>
  <c r="T266" i="1000"/>
  <c r="U266" i="1000"/>
  <c r="V266" i="1000"/>
  <c r="W266" i="1000"/>
  <c r="Z266" i="1000"/>
  <c r="AA266" i="1000"/>
  <c r="AB266" i="1000"/>
  <c r="R264" i="1000"/>
  <c r="S264" i="1000"/>
  <c r="T264" i="1000"/>
  <c r="U264" i="1000"/>
  <c r="V264" i="1000"/>
  <c r="W264" i="1000"/>
  <c r="Z264" i="1000"/>
  <c r="AA264" i="1000"/>
  <c r="AB264" i="1000"/>
  <c r="Q264" i="1000"/>
  <c r="T262" i="1000"/>
  <c r="U262" i="1000"/>
  <c r="V262" i="1000"/>
  <c r="W262" i="1000"/>
  <c r="Z262" i="1000"/>
  <c r="AA262" i="1000"/>
  <c r="AB262" i="1000"/>
  <c r="T260" i="1000"/>
  <c r="U260" i="1000"/>
  <c r="V260" i="1000"/>
  <c r="W260" i="1000"/>
  <c r="Z260" i="1000"/>
  <c r="AA260" i="1000"/>
  <c r="AB260" i="1000"/>
  <c r="T258" i="1000"/>
  <c r="U258" i="1000"/>
  <c r="V258" i="1000"/>
  <c r="W258" i="1000"/>
  <c r="Z258" i="1000"/>
  <c r="AA258" i="1000"/>
  <c r="AB258" i="1000"/>
  <c r="T254" i="1000"/>
  <c r="U254" i="1000"/>
  <c r="U253" i="1000" s="1"/>
  <c r="V254" i="1000"/>
  <c r="V253" i="1000" s="1"/>
  <c r="W254" i="1000"/>
  <c r="W253" i="1000" s="1"/>
  <c r="Z254" i="1000"/>
  <c r="AA254" i="1000"/>
  <c r="AA253" i="1000" s="1"/>
  <c r="AB254" i="1000"/>
  <c r="AB253" i="1000" s="1"/>
  <c r="T251" i="1000"/>
  <c r="U251" i="1000"/>
  <c r="U250" i="1000" s="1"/>
  <c r="V251" i="1000"/>
  <c r="V250" i="1000" s="1"/>
  <c r="W251" i="1000"/>
  <c r="W250" i="1000" s="1"/>
  <c r="Z251" i="1000"/>
  <c r="AA251" i="1000"/>
  <c r="AA250" i="1000" s="1"/>
  <c r="AB251" i="1000"/>
  <c r="AB250" i="1000" s="1"/>
  <c r="T246" i="1000"/>
  <c r="U246" i="1000"/>
  <c r="U245" i="1000" s="1"/>
  <c r="V246" i="1000"/>
  <c r="V245" i="1000" s="1"/>
  <c r="W246" i="1000"/>
  <c r="W245" i="1000" s="1"/>
  <c r="Z246" i="1000"/>
  <c r="AA246" i="1000"/>
  <c r="AA245" i="1000" s="1"/>
  <c r="AB246" i="1000"/>
  <c r="AB245" i="1000" s="1"/>
  <c r="R239" i="1000"/>
  <c r="R238" i="1000" s="1"/>
  <c r="R237" i="1000" s="1"/>
  <c r="R236" i="1000" s="1"/>
  <c r="T239" i="1000"/>
  <c r="U239" i="1000"/>
  <c r="U238" i="1000" s="1"/>
  <c r="U237" i="1000" s="1"/>
  <c r="U236" i="1000" s="1"/>
  <c r="V239" i="1000"/>
  <c r="V238" i="1000" s="1"/>
  <c r="V237" i="1000" s="1"/>
  <c r="V236" i="1000" s="1"/>
  <c r="W239" i="1000"/>
  <c r="W238" i="1000" s="1"/>
  <c r="W237" i="1000" s="1"/>
  <c r="W236" i="1000" s="1"/>
  <c r="Z239" i="1000"/>
  <c r="AA239" i="1000"/>
  <c r="AA238" i="1000" s="1"/>
  <c r="AA237" i="1000" s="1"/>
  <c r="AA236" i="1000" s="1"/>
  <c r="AB239" i="1000"/>
  <c r="AB238" i="1000" s="1"/>
  <c r="AB237" i="1000" s="1"/>
  <c r="AB236" i="1000" s="1"/>
  <c r="R234" i="1000"/>
  <c r="R233" i="1000" s="1"/>
  <c r="R232" i="1000" s="1"/>
  <c r="R231" i="1000" s="1"/>
  <c r="T234" i="1000"/>
  <c r="U234" i="1000"/>
  <c r="U233" i="1000" s="1"/>
  <c r="U232" i="1000" s="1"/>
  <c r="U231" i="1000" s="1"/>
  <c r="V234" i="1000"/>
  <c r="V233" i="1000" s="1"/>
  <c r="V232" i="1000" s="1"/>
  <c r="V231" i="1000" s="1"/>
  <c r="W234" i="1000"/>
  <c r="W233" i="1000" s="1"/>
  <c r="W232" i="1000" s="1"/>
  <c r="W231" i="1000" s="1"/>
  <c r="Z234" i="1000"/>
  <c r="AA234" i="1000"/>
  <c r="AA233" i="1000" s="1"/>
  <c r="AA232" i="1000" s="1"/>
  <c r="AA231" i="1000" s="1"/>
  <c r="AB234" i="1000"/>
  <c r="AB233" i="1000" s="1"/>
  <c r="AB232" i="1000" s="1"/>
  <c r="AB231" i="1000" s="1"/>
  <c r="S229" i="1000"/>
  <c r="S228" i="1000" s="1"/>
  <c r="T229" i="1000"/>
  <c r="U229" i="1000"/>
  <c r="U228" i="1000" s="1"/>
  <c r="V229" i="1000"/>
  <c r="V228" i="1000" s="1"/>
  <c r="W229" i="1000"/>
  <c r="W228" i="1000" s="1"/>
  <c r="Z229" i="1000"/>
  <c r="AA229" i="1000"/>
  <c r="AA228" i="1000" s="1"/>
  <c r="AB229" i="1000"/>
  <c r="AB228" i="1000" s="1"/>
  <c r="Q229" i="1000"/>
  <c r="R226" i="1000"/>
  <c r="S226" i="1000"/>
  <c r="T226" i="1000"/>
  <c r="U226" i="1000"/>
  <c r="V226" i="1000"/>
  <c r="W226" i="1000"/>
  <c r="Z226" i="1000"/>
  <c r="AA226" i="1000"/>
  <c r="AB226" i="1000"/>
  <c r="Q226" i="1000"/>
  <c r="T224" i="1000"/>
  <c r="U224" i="1000"/>
  <c r="V224" i="1000"/>
  <c r="W224" i="1000"/>
  <c r="Z224" i="1000"/>
  <c r="AA224" i="1000"/>
  <c r="AB224" i="1000"/>
  <c r="T219" i="1000"/>
  <c r="U219" i="1000"/>
  <c r="U217" i="1000" s="1"/>
  <c r="V219" i="1000"/>
  <c r="V217" i="1000" s="1"/>
  <c r="W219" i="1000"/>
  <c r="W217" i="1000" s="1"/>
  <c r="Z219" i="1000"/>
  <c r="AA219" i="1000"/>
  <c r="AA217" i="1000" s="1"/>
  <c r="AB219" i="1000"/>
  <c r="AB217" i="1000" s="1"/>
  <c r="T215" i="1000"/>
  <c r="U215" i="1000"/>
  <c r="U214" i="1000" s="1"/>
  <c r="V215" i="1000"/>
  <c r="V214" i="1000" s="1"/>
  <c r="W215" i="1000"/>
  <c r="W214" i="1000" s="1"/>
  <c r="Z215" i="1000"/>
  <c r="AA215" i="1000"/>
  <c r="AA214" i="1000" s="1"/>
  <c r="AB215" i="1000"/>
  <c r="AB214" i="1000" s="1"/>
  <c r="T211" i="1000"/>
  <c r="U211" i="1000"/>
  <c r="V211" i="1000"/>
  <c r="W211" i="1000"/>
  <c r="Z211" i="1000"/>
  <c r="AA211" i="1000"/>
  <c r="AB211" i="1000"/>
  <c r="T209" i="1000"/>
  <c r="U209" i="1000"/>
  <c r="V209" i="1000"/>
  <c r="W209" i="1000"/>
  <c r="Z209" i="1000"/>
  <c r="AA209" i="1000"/>
  <c r="AB209" i="1000"/>
  <c r="T207" i="1000"/>
  <c r="U207" i="1000"/>
  <c r="V207" i="1000"/>
  <c r="W207" i="1000"/>
  <c r="Z207" i="1000"/>
  <c r="AA207" i="1000"/>
  <c r="AB207" i="1000"/>
  <c r="T204" i="1000"/>
  <c r="U204" i="1000"/>
  <c r="U203" i="1000" s="1"/>
  <c r="V204" i="1000"/>
  <c r="V203" i="1000" s="1"/>
  <c r="W204" i="1000"/>
  <c r="W203" i="1000" s="1"/>
  <c r="Z204" i="1000"/>
  <c r="AA204" i="1000"/>
  <c r="AA203" i="1000" s="1"/>
  <c r="AB204" i="1000"/>
  <c r="AB203" i="1000" s="1"/>
  <c r="T201" i="1000"/>
  <c r="U201" i="1000"/>
  <c r="U200" i="1000" s="1"/>
  <c r="V201" i="1000"/>
  <c r="V200" i="1000" s="1"/>
  <c r="W201" i="1000"/>
  <c r="W200" i="1000" s="1"/>
  <c r="Z201" i="1000"/>
  <c r="AA201" i="1000"/>
  <c r="AA200" i="1000" s="1"/>
  <c r="AB201" i="1000"/>
  <c r="AB200" i="1000" s="1"/>
  <c r="T198" i="1000"/>
  <c r="U198" i="1000"/>
  <c r="V198" i="1000"/>
  <c r="W198" i="1000"/>
  <c r="Z198" i="1000"/>
  <c r="AA198" i="1000"/>
  <c r="AB198" i="1000"/>
  <c r="T196" i="1000"/>
  <c r="U196" i="1000"/>
  <c r="V196" i="1000"/>
  <c r="W196" i="1000"/>
  <c r="Z196" i="1000"/>
  <c r="AA196" i="1000"/>
  <c r="AB196" i="1000"/>
  <c r="T194" i="1000"/>
  <c r="U194" i="1000"/>
  <c r="V194" i="1000"/>
  <c r="W194" i="1000"/>
  <c r="Z194" i="1000"/>
  <c r="AB194" i="1000"/>
  <c r="T191" i="1000"/>
  <c r="U191" i="1000"/>
  <c r="U190" i="1000" s="1"/>
  <c r="V191" i="1000"/>
  <c r="V190" i="1000" s="1"/>
  <c r="W191" i="1000"/>
  <c r="W190" i="1000" s="1"/>
  <c r="Z191" i="1000"/>
  <c r="AA191" i="1000"/>
  <c r="AA190" i="1000" s="1"/>
  <c r="AB191" i="1000"/>
  <c r="AB190" i="1000" s="1"/>
  <c r="T187" i="1000"/>
  <c r="U187" i="1000"/>
  <c r="U186" i="1000" s="1"/>
  <c r="U185" i="1000" s="1"/>
  <c r="V187" i="1000"/>
  <c r="V186" i="1000" s="1"/>
  <c r="V185" i="1000" s="1"/>
  <c r="W187" i="1000"/>
  <c r="W186" i="1000" s="1"/>
  <c r="W185" i="1000" s="1"/>
  <c r="Z187" i="1000"/>
  <c r="AA187" i="1000"/>
  <c r="AA186" i="1000" s="1"/>
  <c r="AA185" i="1000" s="1"/>
  <c r="AB187" i="1000"/>
  <c r="AB186" i="1000" s="1"/>
  <c r="AB185" i="1000" s="1"/>
  <c r="T179" i="1000"/>
  <c r="U179" i="1000"/>
  <c r="V179" i="1000"/>
  <c r="W179" i="1000"/>
  <c r="Z179" i="1000"/>
  <c r="AB179" i="1000"/>
  <c r="T177" i="1000"/>
  <c r="U177" i="1000"/>
  <c r="V177" i="1000"/>
  <c r="W177" i="1000"/>
  <c r="Z177" i="1000"/>
  <c r="AB177" i="1000"/>
  <c r="T175" i="1000"/>
  <c r="U175" i="1000"/>
  <c r="V175" i="1000"/>
  <c r="W175" i="1000"/>
  <c r="Z175" i="1000"/>
  <c r="AA175" i="1000"/>
  <c r="AB175" i="1000"/>
  <c r="T172" i="1000"/>
  <c r="U172" i="1000"/>
  <c r="V172" i="1000"/>
  <c r="W172" i="1000"/>
  <c r="Z172" i="1000"/>
  <c r="AA172" i="1000"/>
  <c r="AB172" i="1000"/>
  <c r="T169" i="1000"/>
  <c r="U169" i="1000"/>
  <c r="U168" i="1000" s="1"/>
  <c r="V169" i="1000"/>
  <c r="V168" i="1000" s="1"/>
  <c r="W169" i="1000"/>
  <c r="W168" i="1000" s="1"/>
  <c r="Z169" i="1000"/>
  <c r="AB169" i="1000"/>
  <c r="AB168" i="1000" s="1"/>
  <c r="T165" i="1000"/>
  <c r="U165" i="1000"/>
  <c r="V165" i="1000"/>
  <c r="W165" i="1000"/>
  <c r="Z165" i="1000"/>
  <c r="AA165" i="1000"/>
  <c r="AB165" i="1000"/>
  <c r="T163" i="1000"/>
  <c r="U163" i="1000"/>
  <c r="V163" i="1000"/>
  <c r="W163" i="1000"/>
  <c r="Z163" i="1000"/>
  <c r="AA163" i="1000"/>
  <c r="AB163" i="1000"/>
  <c r="T161" i="1000"/>
  <c r="U161" i="1000"/>
  <c r="V161" i="1000"/>
  <c r="W161" i="1000"/>
  <c r="Z161" i="1000"/>
  <c r="AA161" i="1000"/>
  <c r="AB161" i="1000"/>
  <c r="T158" i="1000"/>
  <c r="U158" i="1000"/>
  <c r="V158" i="1000"/>
  <c r="W158" i="1000"/>
  <c r="Z158" i="1000"/>
  <c r="AA158" i="1000"/>
  <c r="AB158" i="1000"/>
  <c r="T156" i="1000"/>
  <c r="U156" i="1000"/>
  <c r="V156" i="1000"/>
  <c r="W156" i="1000"/>
  <c r="Z156" i="1000"/>
  <c r="AA156" i="1000"/>
  <c r="AB156" i="1000"/>
  <c r="T153" i="1000"/>
  <c r="U153" i="1000"/>
  <c r="V153" i="1000"/>
  <c r="W153" i="1000"/>
  <c r="Z153" i="1000"/>
  <c r="AA153" i="1000"/>
  <c r="AB153" i="1000"/>
  <c r="T151" i="1000"/>
  <c r="U151" i="1000"/>
  <c r="V151" i="1000"/>
  <c r="W151" i="1000"/>
  <c r="Z151" i="1000"/>
  <c r="AA151" i="1000"/>
  <c r="AB151" i="1000"/>
  <c r="T149" i="1000"/>
  <c r="U149" i="1000"/>
  <c r="V149" i="1000"/>
  <c r="W149" i="1000"/>
  <c r="Z149" i="1000"/>
  <c r="AA149" i="1000"/>
  <c r="AB149" i="1000"/>
  <c r="T145" i="1000"/>
  <c r="U145" i="1000"/>
  <c r="V145" i="1000"/>
  <c r="W145" i="1000"/>
  <c r="Z145" i="1000"/>
  <c r="AA145" i="1000"/>
  <c r="AB145" i="1000"/>
  <c r="T143" i="1000"/>
  <c r="U143" i="1000"/>
  <c r="V143" i="1000"/>
  <c r="W143" i="1000"/>
  <c r="Z143" i="1000"/>
  <c r="AB143" i="1000"/>
  <c r="T141" i="1000"/>
  <c r="U141" i="1000"/>
  <c r="V141" i="1000"/>
  <c r="W141" i="1000"/>
  <c r="Z141" i="1000"/>
  <c r="AA141" i="1000"/>
  <c r="AB141" i="1000"/>
  <c r="T138" i="1000"/>
  <c r="U138" i="1000"/>
  <c r="U137" i="1000" s="1"/>
  <c r="V138" i="1000"/>
  <c r="V137" i="1000" s="1"/>
  <c r="W138" i="1000"/>
  <c r="W137" i="1000" s="1"/>
  <c r="Z138" i="1000"/>
  <c r="AA138" i="1000"/>
  <c r="AA137" i="1000" s="1"/>
  <c r="AB138" i="1000"/>
  <c r="AB137" i="1000" s="1"/>
  <c r="T135" i="1000"/>
  <c r="U135" i="1000"/>
  <c r="V135" i="1000"/>
  <c r="W135" i="1000"/>
  <c r="Z135" i="1000"/>
  <c r="AA135" i="1000"/>
  <c r="AB135" i="1000"/>
  <c r="T133" i="1000"/>
  <c r="U133" i="1000"/>
  <c r="V133" i="1000"/>
  <c r="W133" i="1000"/>
  <c r="Z133" i="1000"/>
  <c r="T127" i="1000"/>
  <c r="U127" i="1000"/>
  <c r="V127" i="1000"/>
  <c r="W127" i="1000"/>
  <c r="Z127" i="1000"/>
  <c r="AA127" i="1000"/>
  <c r="AB127" i="1000"/>
  <c r="T125" i="1000"/>
  <c r="U125" i="1000"/>
  <c r="V125" i="1000"/>
  <c r="W125" i="1000"/>
  <c r="Z125" i="1000"/>
  <c r="AA125" i="1000"/>
  <c r="AB125" i="1000"/>
  <c r="R422" i="1000"/>
  <c r="S422" i="1000"/>
  <c r="T422" i="1000"/>
  <c r="U422" i="1000"/>
  <c r="V422" i="1000"/>
  <c r="W422" i="1000"/>
  <c r="Z422" i="1000"/>
  <c r="AA422" i="1000"/>
  <c r="AB422" i="1000"/>
  <c r="Q422" i="1000"/>
  <c r="R424" i="1000"/>
  <c r="S424" i="1000"/>
  <c r="T424" i="1000"/>
  <c r="U424" i="1000"/>
  <c r="V424" i="1000"/>
  <c r="W424" i="1000"/>
  <c r="Z424" i="1000"/>
  <c r="AA424" i="1000"/>
  <c r="AB424" i="1000"/>
  <c r="Q424" i="1000"/>
  <c r="R430" i="1000"/>
  <c r="R428" i="1000" s="1"/>
  <c r="S430" i="1000"/>
  <c r="S428" i="1000" s="1"/>
  <c r="T430" i="1000"/>
  <c r="U428" i="1000"/>
  <c r="V428" i="1000"/>
  <c r="W430" i="1000"/>
  <c r="W428" i="1000" s="1"/>
  <c r="Z430" i="1000"/>
  <c r="AA430" i="1000"/>
  <c r="AA428" i="1000" s="1"/>
  <c r="AB430" i="1000"/>
  <c r="AB428" i="1000" s="1"/>
  <c r="Q430" i="1000"/>
  <c r="S435" i="1000"/>
  <c r="T435" i="1000"/>
  <c r="U435" i="1000"/>
  <c r="V435" i="1000"/>
  <c r="W435" i="1000"/>
  <c r="Z435" i="1000"/>
  <c r="AA435" i="1000"/>
  <c r="AB435" i="1000"/>
  <c r="R437" i="1000"/>
  <c r="S437" i="1000"/>
  <c r="T437" i="1000"/>
  <c r="U437" i="1000"/>
  <c r="V437" i="1000"/>
  <c r="W437" i="1000"/>
  <c r="Z437" i="1000"/>
  <c r="AA437" i="1000"/>
  <c r="AB437" i="1000"/>
  <c r="Q437" i="1000"/>
  <c r="R440" i="1000"/>
  <c r="R439" i="1000" s="1"/>
  <c r="S440" i="1000"/>
  <c r="S439" i="1000" s="1"/>
  <c r="T440" i="1000"/>
  <c r="U440" i="1000"/>
  <c r="U439" i="1000" s="1"/>
  <c r="V440" i="1000"/>
  <c r="V439" i="1000" s="1"/>
  <c r="W440" i="1000"/>
  <c r="W439" i="1000" s="1"/>
  <c r="Z440" i="1000"/>
  <c r="AA440" i="1000"/>
  <c r="AA439" i="1000" s="1"/>
  <c r="AB440" i="1000"/>
  <c r="AB439" i="1000" s="1"/>
  <c r="Q440" i="1000"/>
  <c r="S447" i="1000"/>
  <c r="S446" i="1000" s="1"/>
  <c r="T447" i="1000"/>
  <c r="U447" i="1000"/>
  <c r="U446" i="1000" s="1"/>
  <c r="V447" i="1000"/>
  <c r="V446" i="1000" s="1"/>
  <c r="W447" i="1000"/>
  <c r="W446" i="1000" s="1"/>
  <c r="Z447" i="1000"/>
  <c r="AA447" i="1000"/>
  <c r="AA446" i="1000" s="1"/>
  <c r="AB447" i="1000"/>
  <c r="AB446" i="1000" s="1"/>
  <c r="S451" i="1000"/>
  <c r="S450" i="1000" s="1"/>
  <c r="U451" i="1000"/>
  <c r="U450" i="1000" s="1"/>
  <c r="V451" i="1000"/>
  <c r="V450" i="1000" s="1"/>
  <c r="W451" i="1000"/>
  <c r="W450" i="1000" s="1"/>
  <c r="W445" i="1000" s="1"/>
  <c r="Z451" i="1000"/>
  <c r="AA451" i="1000"/>
  <c r="AA450" i="1000" s="1"/>
  <c r="AB451" i="1000"/>
  <c r="AB450" i="1000" s="1"/>
  <c r="S456" i="1000"/>
  <c r="S455" i="1000" s="1"/>
  <c r="S454" i="1000" s="1"/>
  <c r="T456" i="1000"/>
  <c r="U456" i="1000"/>
  <c r="U455" i="1000" s="1"/>
  <c r="U454" i="1000" s="1"/>
  <c r="V456" i="1000"/>
  <c r="V455" i="1000" s="1"/>
  <c r="V454" i="1000" s="1"/>
  <c r="W456" i="1000"/>
  <c r="W455" i="1000" s="1"/>
  <c r="W454" i="1000" s="1"/>
  <c r="Z456" i="1000"/>
  <c r="AA456" i="1000"/>
  <c r="AA455" i="1000" s="1"/>
  <c r="AA454" i="1000" s="1"/>
  <c r="AB456" i="1000"/>
  <c r="AB455" i="1000" s="1"/>
  <c r="AB454" i="1000" s="1"/>
  <c r="S460" i="1000"/>
  <c r="U460" i="1000"/>
  <c r="V460" i="1000"/>
  <c r="W460" i="1000"/>
  <c r="AA460" i="1000"/>
  <c r="AB460" i="1000"/>
  <c r="S469" i="1000"/>
  <c r="S465" i="1000" s="1"/>
  <c r="T469" i="1000"/>
  <c r="U469" i="1000"/>
  <c r="U465" i="1000" s="1"/>
  <c r="V465" i="1000"/>
  <c r="AA469" i="1000"/>
  <c r="AA465" i="1000" s="1"/>
  <c r="AB469" i="1000"/>
  <c r="AB465" i="1000" s="1"/>
  <c r="S478" i="1000"/>
  <c r="S477" i="1000" s="1"/>
  <c r="S476" i="1000" s="1"/>
  <c r="S475" i="1000" s="1"/>
  <c r="T478" i="1000"/>
  <c r="U478" i="1000"/>
  <c r="U477" i="1000" s="1"/>
  <c r="U476" i="1000" s="1"/>
  <c r="U475" i="1000" s="1"/>
  <c r="V478" i="1000"/>
  <c r="V477" i="1000" s="1"/>
  <c r="V476" i="1000" s="1"/>
  <c r="V475" i="1000" s="1"/>
  <c r="W478" i="1000"/>
  <c r="W477" i="1000" s="1"/>
  <c r="W476" i="1000" s="1"/>
  <c r="W475" i="1000" s="1"/>
  <c r="Z478" i="1000"/>
  <c r="AA478" i="1000"/>
  <c r="AA477" i="1000" s="1"/>
  <c r="AA476" i="1000" s="1"/>
  <c r="AA475" i="1000" s="1"/>
  <c r="AB478" i="1000"/>
  <c r="AB477" i="1000" s="1"/>
  <c r="AB476" i="1000" s="1"/>
  <c r="AB475" i="1000" s="1"/>
  <c r="S483" i="1000"/>
  <c r="T483" i="1000"/>
  <c r="U483" i="1000"/>
  <c r="V483" i="1000"/>
  <c r="W483" i="1000"/>
  <c r="Z483" i="1000"/>
  <c r="AA483" i="1000"/>
  <c r="AB483" i="1000"/>
  <c r="S485" i="1000"/>
  <c r="T485" i="1000"/>
  <c r="U485" i="1000"/>
  <c r="V485" i="1000"/>
  <c r="W485" i="1000"/>
  <c r="Z485" i="1000"/>
  <c r="AA485" i="1000"/>
  <c r="AB485" i="1000"/>
  <c r="S487" i="1000"/>
  <c r="T487" i="1000"/>
  <c r="U487" i="1000"/>
  <c r="V487" i="1000"/>
  <c r="W487" i="1000"/>
  <c r="Z487" i="1000"/>
  <c r="AA487" i="1000"/>
  <c r="AB487" i="1000"/>
  <c r="S490" i="1000"/>
  <c r="S489" i="1000" s="1"/>
  <c r="T490" i="1000"/>
  <c r="U490" i="1000"/>
  <c r="U489" i="1000" s="1"/>
  <c r="V490" i="1000"/>
  <c r="V489" i="1000" s="1"/>
  <c r="W490" i="1000"/>
  <c r="W489" i="1000" s="1"/>
  <c r="Z490" i="1000"/>
  <c r="AA490" i="1000"/>
  <c r="AA489" i="1000" s="1"/>
  <c r="AB490" i="1000"/>
  <c r="AB489" i="1000" s="1"/>
  <c r="S493" i="1000"/>
  <c r="T493" i="1000"/>
  <c r="U493" i="1000"/>
  <c r="V493" i="1000"/>
  <c r="W493" i="1000"/>
  <c r="Z493" i="1000"/>
  <c r="AA493" i="1000"/>
  <c r="AB493" i="1000"/>
  <c r="T495" i="1000"/>
  <c r="U495" i="1000"/>
  <c r="V495" i="1000"/>
  <c r="W495" i="1000"/>
  <c r="Z495" i="1000"/>
  <c r="AB495" i="1000"/>
  <c r="S499" i="1000"/>
  <c r="S498" i="1000" s="1"/>
  <c r="S497" i="1000" s="1"/>
  <c r="T499" i="1000"/>
  <c r="U499" i="1000"/>
  <c r="U498" i="1000" s="1"/>
  <c r="U497" i="1000" s="1"/>
  <c r="V499" i="1000"/>
  <c r="V498" i="1000" s="1"/>
  <c r="V497" i="1000" s="1"/>
  <c r="W499" i="1000"/>
  <c r="W498" i="1000" s="1"/>
  <c r="W497" i="1000" s="1"/>
  <c r="Z499" i="1000"/>
  <c r="AA499" i="1000"/>
  <c r="AA498" i="1000" s="1"/>
  <c r="AA497" i="1000" s="1"/>
  <c r="AB499" i="1000"/>
  <c r="AB498" i="1000" s="1"/>
  <c r="AB497" i="1000" s="1"/>
  <c r="S503" i="1000"/>
  <c r="S502" i="1000" s="1"/>
  <c r="S501" i="1000" s="1"/>
  <c r="T503" i="1000"/>
  <c r="U503" i="1000"/>
  <c r="U502" i="1000" s="1"/>
  <c r="U501" i="1000" s="1"/>
  <c r="V503" i="1000"/>
  <c r="V502" i="1000" s="1"/>
  <c r="V501" i="1000" s="1"/>
  <c r="W503" i="1000"/>
  <c r="W502" i="1000" s="1"/>
  <c r="W501" i="1000" s="1"/>
  <c r="Z503" i="1000"/>
  <c r="AA503" i="1000"/>
  <c r="AA502" i="1000" s="1"/>
  <c r="AA501" i="1000" s="1"/>
  <c r="AB503" i="1000"/>
  <c r="AB502" i="1000" s="1"/>
  <c r="AB501" i="1000" s="1"/>
  <c r="T508" i="1000"/>
  <c r="U508" i="1000"/>
  <c r="U507" i="1000" s="1"/>
  <c r="U506" i="1000" s="1"/>
  <c r="U505" i="1000" s="1"/>
  <c r="V508" i="1000"/>
  <c r="V507" i="1000" s="1"/>
  <c r="V506" i="1000" s="1"/>
  <c r="V505" i="1000" s="1"/>
  <c r="W508" i="1000"/>
  <c r="W507" i="1000" s="1"/>
  <c r="W506" i="1000" s="1"/>
  <c r="W505" i="1000" s="1"/>
  <c r="Z508" i="1000"/>
  <c r="AB508" i="1000"/>
  <c r="AB507" i="1000" s="1"/>
  <c r="AB506" i="1000" s="1"/>
  <c r="AB505" i="1000" s="1"/>
  <c r="S515" i="1000"/>
  <c r="S514" i="1000" s="1"/>
  <c r="S513" i="1000" s="1"/>
  <c r="S512" i="1000" s="1"/>
  <c r="T515" i="1000"/>
  <c r="U515" i="1000"/>
  <c r="U514" i="1000" s="1"/>
  <c r="U513" i="1000" s="1"/>
  <c r="U512" i="1000" s="1"/>
  <c r="V515" i="1000"/>
  <c r="V514" i="1000" s="1"/>
  <c r="V513" i="1000" s="1"/>
  <c r="V512" i="1000" s="1"/>
  <c r="W515" i="1000"/>
  <c r="W514" i="1000" s="1"/>
  <c r="W513" i="1000" s="1"/>
  <c r="W512" i="1000" s="1"/>
  <c r="Z515" i="1000"/>
  <c r="AA515" i="1000"/>
  <c r="AA514" i="1000" s="1"/>
  <c r="AA513" i="1000" s="1"/>
  <c r="AA512" i="1000" s="1"/>
  <c r="AB515" i="1000"/>
  <c r="AB514" i="1000" s="1"/>
  <c r="AB513" i="1000" s="1"/>
  <c r="AB512" i="1000" s="1"/>
  <c r="S520" i="1000"/>
  <c r="T520" i="1000"/>
  <c r="U520" i="1000"/>
  <c r="V520" i="1000"/>
  <c r="W520" i="1000"/>
  <c r="Z520" i="1000"/>
  <c r="AA520" i="1000"/>
  <c r="AB520" i="1000"/>
  <c r="S522" i="1000"/>
  <c r="T522" i="1000"/>
  <c r="U522" i="1000"/>
  <c r="V522" i="1000"/>
  <c r="W522" i="1000"/>
  <c r="Z522" i="1000"/>
  <c r="AA522" i="1000"/>
  <c r="AB522" i="1000"/>
  <c r="S525" i="1000"/>
  <c r="S524" i="1000" s="1"/>
  <c r="T525" i="1000"/>
  <c r="U525" i="1000"/>
  <c r="U524" i="1000" s="1"/>
  <c r="V525" i="1000"/>
  <c r="V524" i="1000" s="1"/>
  <c r="W525" i="1000"/>
  <c r="W524" i="1000" s="1"/>
  <c r="Z525" i="1000"/>
  <c r="AA525" i="1000"/>
  <c r="AA524" i="1000" s="1"/>
  <c r="AB525" i="1000"/>
  <c r="AB524" i="1000" s="1"/>
  <c r="S528" i="1000"/>
  <c r="T528" i="1000"/>
  <c r="U528" i="1000"/>
  <c r="V528" i="1000"/>
  <c r="W528" i="1000"/>
  <c r="Z528" i="1000"/>
  <c r="AA528" i="1000"/>
  <c r="AB528" i="1000"/>
  <c r="T530" i="1000"/>
  <c r="U530" i="1000"/>
  <c r="V530" i="1000"/>
  <c r="W530" i="1000"/>
  <c r="Z530" i="1000"/>
  <c r="AA530" i="1000"/>
  <c r="AB530" i="1000"/>
  <c r="S534" i="1000"/>
  <c r="S533" i="1000" s="1"/>
  <c r="S532" i="1000" s="1"/>
  <c r="T534" i="1000"/>
  <c r="U534" i="1000"/>
  <c r="U533" i="1000" s="1"/>
  <c r="U532" i="1000" s="1"/>
  <c r="V534" i="1000"/>
  <c r="V533" i="1000" s="1"/>
  <c r="V532" i="1000" s="1"/>
  <c r="W534" i="1000"/>
  <c r="W533" i="1000" s="1"/>
  <c r="W532" i="1000" s="1"/>
  <c r="Z534" i="1000"/>
  <c r="AA534" i="1000"/>
  <c r="AA533" i="1000" s="1"/>
  <c r="AA532" i="1000" s="1"/>
  <c r="AB534" i="1000"/>
  <c r="AB533" i="1000" s="1"/>
  <c r="AB532" i="1000" s="1"/>
  <c r="T539" i="1000"/>
  <c r="U539" i="1000"/>
  <c r="U538" i="1000" s="1"/>
  <c r="U537" i="1000" s="1"/>
  <c r="U536" i="1000" s="1"/>
  <c r="V539" i="1000"/>
  <c r="V538" i="1000" s="1"/>
  <c r="V537" i="1000" s="1"/>
  <c r="V536" i="1000" s="1"/>
  <c r="W539" i="1000"/>
  <c r="W538" i="1000" s="1"/>
  <c r="W537" i="1000" s="1"/>
  <c r="W536" i="1000" s="1"/>
  <c r="Z539" i="1000"/>
  <c r="AA539" i="1000"/>
  <c r="AA538" i="1000" s="1"/>
  <c r="AA537" i="1000" s="1"/>
  <c r="AA536" i="1000" s="1"/>
  <c r="AB539" i="1000"/>
  <c r="AB538" i="1000" s="1"/>
  <c r="AB537" i="1000" s="1"/>
  <c r="AB536" i="1000" s="1"/>
  <c r="S546" i="1000"/>
  <c r="S545" i="1000" s="1"/>
  <c r="S544" i="1000" s="1"/>
  <c r="S543" i="1000" s="1"/>
  <c r="S542" i="1000" s="1"/>
  <c r="S541" i="1000" s="1"/>
  <c r="T546" i="1000"/>
  <c r="U546" i="1000"/>
  <c r="U545" i="1000" s="1"/>
  <c r="U544" i="1000" s="1"/>
  <c r="U543" i="1000" s="1"/>
  <c r="U542" i="1000" s="1"/>
  <c r="U541" i="1000" s="1"/>
  <c r="V546" i="1000"/>
  <c r="V545" i="1000" s="1"/>
  <c r="V544" i="1000" s="1"/>
  <c r="V543" i="1000" s="1"/>
  <c r="V542" i="1000" s="1"/>
  <c r="V541" i="1000" s="1"/>
  <c r="W546" i="1000"/>
  <c r="W545" i="1000" s="1"/>
  <c r="W544" i="1000" s="1"/>
  <c r="W543" i="1000" s="1"/>
  <c r="Z546" i="1000"/>
  <c r="AA546" i="1000"/>
  <c r="AA545" i="1000" s="1"/>
  <c r="AA544" i="1000" s="1"/>
  <c r="AA543" i="1000" s="1"/>
  <c r="AA542" i="1000" s="1"/>
  <c r="AA541" i="1000" s="1"/>
  <c r="AB546" i="1000"/>
  <c r="AB545" i="1000" s="1"/>
  <c r="AB544" i="1000" s="1"/>
  <c r="AB543" i="1000" s="1"/>
  <c r="AB542" i="1000" s="1"/>
  <c r="AB541" i="1000" s="1"/>
  <c r="S553" i="1000"/>
  <c r="S552" i="1000" s="1"/>
  <c r="S551" i="1000" s="1"/>
  <c r="S550" i="1000" s="1"/>
  <c r="T553" i="1000"/>
  <c r="U553" i="1000"/>
  <c r="U552" i="1000" s="1"/>
  <c r="U551" i="1000" s="1"/>
  <c r="U550" i="1000" s="1"/>
  <c r="V553" i="1000"/>
  <c r="V552" i="1000" s="1"/>
  <c r="V551" i="1000" s="1"/>
  <c r="V550" i="1000" s="1"/>
  <c r="W553" i="1000"/>
  <c r="W552" i="1000" s="1"/>
  <c r="W551" i="1000" s="1"/>
  <c r="W550" i="1000" s="1"/>
  <c r="Z553" i="1000"/>
  <c r="AA553" i="1000"/>
  <c r="AA552" i="1000" s="1"/>
  <c r="AA551" i="1000" s="1"/>
  <c r="AA550" i="1000" s="1"/>
  <c r="AB553" i="1000"/>
  <c r="AB552" i="1000" s="1"/>
  <c r="AB551" i="1000" s="1"/>
  <c r="AB550" i="1000" s="1"/>
  <c r="S558" i="1000"/>
  <c r="S557" i="1000" s="1"/>
  <c r="S556" i="1000" s="1"/>
  <c r="T558" i="1000"/>
  <c r="U558" i="1000"/>
  <c r="U557" i="1000" s="1"/>
  <c r="U556" i="1000" s="1"/>
  <c r="V558" i="1000"/>
  <c r="V557" i="1000" s="1"/>
  <c r="V556" i="1000" s="1"/>
  <c r="W557" i="1000"/>
  <c r="W556" i="1000" s="1"/>
  <c r="Z558" i="1000"/>
  <c r="AA558" i="1000"/>
  <c r="AA557" i="1000" s="1"/>
  <c r="AA556" i="1000" s="1"/>
  <c r="AB558" i="1000"/>
  <c r="AB557" i="1000" s="1"/>
  <c r="AB556" i="1000" s="1"/>
  <c r="R562" i="1000"/>
  <c r="R561" i="1000" s="1"/>
  <c r="R560" i="1000" s="1"/>
  <c r="S562" i="1000"/>
  <c r="S561" i="1000" s="1"/>
  <c r="S560" i="1000" s="1"/>
  <c r="T562" i="1000"/>
  <c r="U562" i="1000"/>
  <c r="U561" i="1000" s="1"/>
  <c r="U560" i="1000" s="1"/>
  <c r="V562" i="1000"/>
  <c r="V561" i="1000" s="1"/>
  <c r="V560" i="1000" s="1"/>
  <c r="W562" i="1000"/>
  <c r="W561" i="1000" s="1"/>
  <c r="W560" i="1000" s="1"/>
  <c r="Z562" i="1000"/>
  <c r="AA562" i="1000"/>
  <c r="AA561" i="1000" s="1"/>
  <c r="AA560" i="1000" s="1"/>
  <c r="AB562" i="1000"/>
  <c r="AB561" i="1000" s="1"/>
  <c r="AB560" i="1000" s="1"/>
  <c r="R566" i="1000"/>
  <c r="R565" i="1000" s="1"/>
  <c r="R564" i="1000" s="1"/>
  <c r="S566" i="1000"/>
  <c r="S565" i="1000" s="1"/>
  <c r="S564" i="1000" s="1"/>
  <c r="U564" i="1000"/>
  <c r="V564" i="1000"/>
  <c r="W564" i="1000"/>
  <c r="AA566" i="1000"/>
  <c r="AA565" i="1000" s="1"/>
  <c r="AA564" i="1000" s="1"/>
  <c r="AB566" i="1000"/>
  <c r="R640" i="1000"/>
  <c r="S640" i="1000"/>
  <c r="T688" i="1000"/>
  <c r="U688" i="1000"/>
  <c r="U687" i="1000" s="1"/>
  <c r="V688" i="1000"/>
  <c r="V687" i="1000" s="1"/>
  <c r="W688" i="1000"/>
  <c r="W687" i="1000" s="1"/>
  <c r="Z688" i="1000"/>
  <c r="AB688" i="1000"/>
  <c r="AB687" i="1000" s="1"/>
  <c r="R691" i="1000"/>
  <c r="R690" i="1000" s="1"/>
  <c r="S691" i="1000"/>
  <c r="S690" i="1000" s="1"/>
  <c r="T691" i="1000"/>
  <c r="U691" i="1000"/>
  <c r="U690" i="1000" s="1"/>
  <c r="V691" i="1000"/>
  <c r="V690" i="1000" s="1"/>
  <c r="W691" i="1000"/>
  <c r="W690" i="1000" s="1"/>
  <c r="Z691" i="1000"/>
  <c r="AA691" i="1000"/>
  <c r="AA690" i="1000" s="1"/>
  <c r="AB691" i="1000"/>
  <c r="AB690" i="1000" s="1"/>
  <c r="Q691" i="1000"/>
  <c r="R698" i="1000"/>
  <c r="S698" i="1000"/>
  <c r="T698" i="1000"/>
  <c r="U698" i="1000"/>
  <c r="V698" i="1000"/>
  <c r="W698" i="1000"/>
  <c r="Z698" i="1000"/>
  <c r="AA698" i="1000"/>
  <c r="AB698" i="1000"/>
  <c r="Q698" i="1000"/>
  <c r="R700" i="1000"/>
  <c r="S700" i="1000"/>
  <c r="T700" i="1000"/>
  <c r="U700" i="1000"/>
  <c r="V700" i="1000"/>
  <c r="W700" i="1000"/>
  <c r="Z700" i="1000"/>
  <c r="AA700" i="1000"/>
  <c r="AB700" i="1000"/>
  <c r="Q700" i="1000"/>
  <c r="R702" i="1000"/>
  <c r="S702" i="1000"/>
  <c r="T702" i="1000"/>
  <c r="U702" i="1000"/>
  <c r="V702" i="1000"/>
  <c r="W702" i="1000"/>
  <c r="Z702" i="1000"/>
  <c r="AA702" i="1000"/>
  <c r="AB702" i="1000"/>
  <c r="Q702" i="1000"/>
  <c r="R704" i="1000"/>
  <c r="S704" i="1000"/>
  <c r="T704" i="1000"/>
  <c r="U704" i="1000"/>
  <c r="V704" i="1000"/>
  <c r="W704" i="1000"/>
  <c r="Z704" i="1000"/>
  <c r="AA704" i="1000"/>
  <c r="AB704" i="1000"/>
  <c r="Q704" i="1000"/>
  <c r="S706" i="1000"/>
  <c r="T706" i="1000"/>
  <c r="U706" i="1000"/>
  <c r="V706" i="1000"/>
  <c r="W706" i="1000"/>
  <c r="Z706" i="1000"/>
  <c r="AA706" i="1000"/>
  <c r="AB706" i="1000"/>
  <c r="S710" i="1000"/>
  <c r="T710" i="1000"/>
  <c r="U710" i="1000"/>
  <c r="V710" i="1000"/>
  <c r="Z710" i="1000"/>
  <c r="AA710" i="1000"/>
  <c r="AB710" i="1000"/>
  <c r="R712" i="1000"/>
  <c r="S712" i="1000"/>
  <c r="T712" i="1000"/>
  <c r="U712" i="1000"/>
  <c r="V712" i="1000"/>
  <c r="W712" i="1000"/>
  <c r="Z712" i="1000"/>
  <c r="AA712" i="1000"/>
  <c r="AB712" i="1000"/>
  <c r="Q712" i="1000"/>
  <c r="S715" i="1000"/>
  <c r="S714" i="1000" s="1"/>
  <c r="T715" i="1000"/>
  <c r="U715" i="1000"/>
  <c r="U714" i="1000" s="1"/>
  <c r="V715" i="1000"/>
  <c r="V714" i="1000" s="1"/>
  <c r="W715" i="1000"/>
  <c r="W714" i="1000" s="1"/>
  <c r="Z715" i="1000"/>
  <c r="AA715" i="1000"/>
  <c r="AA714" i="1000" s="1"/>
  <c r="AB715" i="1000"/>
  <c r="AB714" i="1000" s="1"/>
  <c r="R720" i="1000"/>
  <c r="S720" i="1000"/>
  <c r="T720" i="1000"/>
  <c r="U720" i="1000"/>
  <c r="V720" i="1000"/>
  <c r="W720" i="1000"/>
  <c r="Z720" i="1000"/>
  <c r="AA720" i="1000"/>
  <c r="AB720" i="1000"/>
  <c r="Q720" i="1000"/>
  <c r="R722" i="1000"/>
  <c r="S722" i="1000"/>
  <c r="T722" i="1000"/>
  <c r="U722" i="1000"/>
  <c r="V722" i="1000"/>
  <c r="W722" i="1000"/>
  <c r="Z722" i="1000"/>
  <c r="AA722" i="1000"/>
  <c r="AB722" i="1000"/>
  <c r="Q722" i="1000"/>
  <c r="R724" i="1000"/>
  <c r="S724" i="1000"/>
  <c r="T724" i="1000"/>
  <c r="U724" i="1000"/>
  <c r="V724" i="1000"/>
  <c r="W724" i="1000"/>
  <c r="Z724" i="1000"/>
  <c r="AA724" i="1000"/>
  <c r="AB724" i="1000"/>
  <c r="Q724" i="1000"/>
  <c r="R726" i="1000"/>
  <c r="S726" i="1000"/>
  <c r="T726" i="1000"/>
  <c r="U726" i="1000"/>
  <c r="V726" i="1000"/>
  <c r="W726" i="1000"/>
  <c r="Z726" i="1000"/>
  <c r="AA726" i="1000"/>
  <c r="AB726" i="1000"/>
  <c r="Q726" i="1000"/>
  <c r="R729" i="1000"/>
  <c r="T729" i="1000"/>
  <c r="U729" i="1000"/>
  <c r="V729" i="1000"/>
  <c r="W729" i="1000"/>
  <c r="Z729" i="1000"/>
  <c r="AA729" i="1000"/>
  <c r="AB729" i="1000"/>
  <c r="R731" i="1000"/>
  <c r="S731" i="1000"/>
  <c r="T731" i="1000"/>
  <c r="U731" i="1000"/>
  <c r="V731" i="1000"/>
  <c r="W731" i="1000"/>
  <c r="Z731" i="1000"/>
  <c r="AA731" i="1000"/>
  <c r="AB731" i="1000"/>
  <c r="Q731" i="1000"/>
  <c r="R734" i="1000"/>
  <c r="S734" i="1000"/>
  <c r="T734" i="1000"/>
  <c r="U734" i="1000"/>
  <c r="V734" i="1000"/>
  <c r="Z734" i="1000"/>
  <c r="AA734" i="1000"/>
  <c r="AB734" i="1000"/>
  <c r="Q734" i="1000"/>
  <c r="R737" i="1000"/>
  <c r="S737" i="1000"/>
  <c r="T737" i="1000"/>
  <c r="U737" i="1000"/>
  <c r="V737" i="1000"/>
  <c r="W737" i="1000"/>
  <c r="Z737" i="1000"/>
  <c r="AA737" i="1000"/>
  <c r="AB737" i="1000"/>
  <c r="Q737" i="1000"/>
  <c r="R741" i="1000"/>
  <c r="S741" i="1000"/>
  <c r="T741" i="1000"/>
  <c r="U741" i="1000"/>
  <c r="V741" i="1000"/>
  <c r="W741" i="1000"/>
  <c r="Z741" i="1000"/>
  <c r="AA741" i="1000"/>
  <c r="AB741" i="1000"/>
  <c r="Q741" i="1000"/>
  <c r="R744" i="1000"/>
  <c r="S744" i="1000"/>
  <c r="T744" i="1000"/>
  <c r="U744" i="1000"/>
  <c r="V744" i="1000"/>
  <c r="W744" i="1000"/>
  <c r="Z744" i="1000"/>
  <c r="AA744" i="1000"/>
  <c r="AB744" i="1000"/>
  <c r="Q744" i="1000"/>
  <c r="R746" i="1000"/>
  <c r="S746" i="1000"/>
  <c r="T746" i="1000"/>
  <c r="U746" i="1000"/>
  <c r="V746" i="1000"/>
  <c r="W746" i="1000"/>
  <c r="Z746" i="1000"/>
  <c r="AA746" i="1000"/>
  <c r="AB746" i="1000"/>
  <c r="Q746" i="1000"/>
  <c r="T748" i="1000"/>
  <c r="U748" i="1000"/>
  <c r="V748" i="1000"/>
  <c r="W748" i="1000"/>
  <c r="Z748" i="1000"/>
  <c r="AA748" i="1000"/>
  <c r="AB748" i="1000"/>
  <c r="T751" i="1000"/>
  <c r="U751" i="1000"/>
  <c r="V751" i="1000"/>
  <c r="W751" i="1000"/>
  <c r="Z751" i="1000"/>
  <c r="AA751" i="1000"/>
  <c r="AB751" i="1000"/>
  <c r="T753" i="1000"/>
  <c r="U753" i="1000"/>
  <c r="V753" i="1000"/>
  <c r="W753" i="1000"/>
  <c r="Z753" i="1000"/>
  <c r="AA753" i="1000"/>
  <c r="AB753" i="1000"/>
  <c r="T756" i="1000"/>
  <c r="U756" i="1000"/>
  <c r="V756" i="1000"/>
  <c r="W756" i="1000"/>
  <c r="Z756" i="1000"/>
  <c r="AA756" i="1000"/>
  <c r="AB756" i="1000"/>
  <c r="T759" i="1000"/>
  <c r="U759" i="1000"/>
  <c r="V759" i="1000"/>
  <c r="Z759" i="1000"/>
  <c r="AA759" i="1000"/>
  <c r="AB759" i="1000"/>
  <c r="R761" i="1000"/>
  <c r="S761" i="1000"/>
  <c r="T761" i="1000"/>
  <c r="U761" i="1000"/>
  <c r="V761" i="1000"/>
  <c r="W761" i="1000"/>
  <c r="Z761" i="1000"/>
  <c r="AA761" i="1000"/>
  <c r="AB761" i="1000"/>
  <c r="Q761" i="1000"/>
  <c r="S765" i="1000"/>
  <c r="S764" i="1000" s="1"/>
  <c r="T765" i="1000"/>
  <c r="U765" i="1000"/>
  <c r="U764" i="1000" s="1"/>
  <c r="V765" i="1000"/>
  <c r="V764" i="1000" s="1"/>
  <c r="W765" i="1000"/>
  <c r="W764" i="1000" s="1"/>
  <c r="Z765" i="1000"/>
  <c r="AA765" i="1000"/>
  <c r="AA764" i="1000" s="1"/>
  <c r="AB765" i="1000"/>
  <c r="AB764" i="1000" s="1"/>
  <c r="S768" i="1000"/>
  <c r="S767" i="1000" s="1"/>
  <c r="T768" i="1000"/>
  <c r="U768" i="1000"/>
  <c r="U767" i="1000" s="1"/>
  <c r="V768" i="1000"/>
  <c r="V767" i="1000" s="1"/>
  <c r="W768" i="1000"/>
  <c r="W767" i="1000" s="1"/>
  <c r="Z768" i="1000"/>
  <c r="AA768" i="1000"/>
  <c r="AA767" i="1000" s="1"/>
  <c r="AB768" i="1000"/>
  <c r="AB767" i="1000" s="1"/>
  <c r="R771" i="1000"/>
  <c r="S771" i="1000"/>
  <c r="T771" i="1000"/>
  <c r="U771" i="1000"/>
  <c r="V771" i="1000"/>
  <c r="W771" i="1000"/>
  <c r="Z771" i="1000"/>
  <c r="AA771" i="1000"/>
  <c r="AB771" i="1000"/>
  <c r="Q771" i="1000"/>
  <c r="R773" i="1000"/>
  <c r="S773" i="1000"/>
  <c r="T773" i="1000"/>
  <c r="U773" i="1000"/>
  <c r="V773" i="1000"/>
  <c r="W773" i="1000"/>
  <c r="Z773" i="1000"/>
  <c r="AA773" i="1000"/>
  <c r="AB773" i="1000"/>
  <c r="Q773" i="1000"/>
  <c r="S776" i="1000"/>
  <c r="S775" i="1000" s="1"/>
  <c r="T776" i="1000"/>
  <c r="U776" i="1000"/>
  <c r="U775" i="1000" s="1"/>
  <c r="V776" i="1000"/>
  <c r="V775" i="1000" s="1"/>
  <c r="W776" i="1000"/>
  <c r="W775" i="1000" s="1"/>
  <c r="Z776" i="1000"/>
  <c r="AA776" i="1000"/>
  <c r="AA775" i="1000" s="1"/>
  <c r="AB776" i="1000"/>
  <c r="AB775" i="1000" s="1"/>
  <c r="R779" i="1000"/>
  <c r="S779" i="1000"/>
  <c r="T779" i="1000"/>
  <c r="U779" i="1000"/>
  <c r="V779" i="1000"/>
  <c r="Z779" i="1000"/>
  <c r="AA779" i="1000"/>
  <c r="AB779" i="1000"/>
  <c r="Q783" i="1000"/>
  <c r="Q781" i="1000"/>
  <c r="Q779" i="1000"/>
  <c r="R781" i="1000"/>
  <c r="S781" i="1000"/>
  <c r="T781" i="1000"/>
  <c r="U781" i="1000"/>
  <c r="V781" i="1000"/>
  <c r="W781" i="1000"/>
  <c r="Z781" i="1000"/>
  <c r="AA781" i="1000"/>
  <c r="AB781" i="1000"/>
  <c r="S783" i="1000"/>
  <c r="T783" i="1000"/>
  <c r="U783" i="1000"/>
  <c r="V783" i="1000"/>
  <c r="W783" i="1000"/>
  <c r="Z783" i="1000"/>
  <c r="AA783" i="1000"/>
  <c r="AB783" i="1000"/>
  <c r="R785" i="1000"/>
  <c r="S785" i="1000"/>
  <c r="T785" i="1000"/>
  <c r="U785" i="1000"/>
  <c r="V785" i="1000"/>
  <c r="W785" i="1000"/>
  <c r="Z785" i="1000"/>
  <c r="AA785" i="1000"/>
  <c r="AB785" i="1000"/>
  <c r="Q785" i="1000"/>
  <c r="R793" i="1000"/>
  <c r="R792" i="1000" s="1"/>
  <c r="R791" i="1000" s="1"/>
  <c r="S793" i="1000"/>
  <c r="S792" i="1000" s="1"/>
  <c r="S791" i="1000" s="1"/>
  <c r="T793" i="1000"/>
  <c r="U793" i="1000"/>
  <c r="U792" i="1000" s="1"/>
  <c r="U791" i="1000" s="1"/>
  <c r="V793" i="1000"/>
  <c r="V792" i="1000" s="1"/>
  <c r="V791" i="1000" s="1"/>
  <c r="W793" i="1000"/>
  <c r="W792" i="1000" s="1"/>
  <c r="W791" i="1000" s="1"/>
  <c r="Z793" i="1000"/>
  <c r="AA793" i="1000"/>
  <c r="AA792" i="1000" s="1"/>
  <c r="AA791" i="1000" s="1"/>
  <c r="AB793" i="1000"/>
  <c r="Q793" i="1000"/>
  <c r="S921" i="1000"/>
  <c r="S920" i="1000" s="1"/>
  <c r="S919" i="1000" s="1"/>
  <c r="S908" i="1000"/>
  <c r="S802" i="1000"/>
  <c r="S801" i="1000" s="1"/>
  <c r="T802" i="1000"/>
  <c r="U802" i="1000"/>
  <c r="U801" i="1000" s="1"/>
  <c r="V802" i="1000"/>
  <c r="V801" i="1000" s="1"/>
  <c r="W802" i="1000"/>
  <c r="W801" i="1000" s="1"/>
  <c r="Z802" i="1000"/>
  <c r="AA802" i="1000"/>
  <c r="AA801" i="1000" s="1"/>
  <c r="AB802" i="1000"/>
  <c r="AB801" i="1000" s="1"/>
  <c r="S805" i="1000"/>
  <c r="S804" i="1000" s="1"/>
  <c r="T805" i="1000"/>
  <c r="U805" i="1000"/>
  <c r="U804" i="1000" s="1"/>
  <c r="V805" i="1000"/>
  <c r="V804" i="1000" s="1"/>
  <c r="W805" i="1000"/>
  <c r="W804" i="1000" s="1"/>
  <c r="Z805" i="1000"/>
  <c r="AA805" i="1000"/>
  <c r="AA804" i="1000" s="1"/>
  <c r="AB805" i="1000"/>
  <c r="AB804" i="1000" s="1"/>
  <c r="S808" i="1000"/>
  <c r="S807" i="1000" s="1"/>
  <c r="T808" i="1000"/>
  <c r="U808" i="1000"/>
  <c r="U807" i="1000" s="1"/>
  <c r="V808" i="1000"/>
  <c r="V807" i="1000" s="1"/>
  <c r="W808" i="1000"/>
  <c r="W807" i="1000" s="1"/>
  <c r="Z808" i="1000"/>
  <c r="AA808" i="1000"/>
  <c r="AA807" i="1000" s="1"/>
  <c r="AB808" i="1000"/>
  <c r="AB807" i="1000" s="1"/>
  <c r="R812" i="1000"/>
  <c r="S812" i="1000"/>
  <c r="T812" i="1000"/>
  <c r="U812" i="1000"/>
  <c r="V812" i="1000"/>
  <c r="W812" i="1000"/>
  <c r="Z812" i="1000"/>
  <c r="AA812" i="1000"/>
  <c r="AB812" i="1000"/>
  <c r="Q812" i="1000"/>
  <c r="R814" i="1000"/>
  <c r="S814" i="1000"/>
  <c r="T814" i="1000"/>
  <c r="U814" i="1000"/>
  <c r="V814" i="1000"/>
  <c r="W814" i="1000"/>
  <c r="Z814" i="1000"/>
  <c r="AA814" i="1000"/>
  <c r="AB814" i="1000"/>
  <c r="Q814" i="1000"/>
  <c r="R816" i="1000"/>
  <c r="S816" i="1000"/>
  <c r="T816" i="1000"/>
  <c r="U816" i="1000"/>
  <c r="W816" i="1000"/>
  <c r="Z816" i="1000"/>
  <c r="AA816" i="1000"/>
  <c r="AB816" i="1000"/>
  <c r="Q816" i="1000"/>
  <c r="R818" i="1000"/>
  <c r="S818" i="1000"/>
  <c r="T818" i="1000"/>
  <c r="U818" i="1000"/>
  <c r="V818" i="1000"/>
  <c r="W818" i="1000"/>
  <c r="Z818" i="1000"/>
  <c r="AA818" i="1000"/>
  <c r="AB818" i="1000"/>
  <c r="Q818" i="1000"/>
  <c r="R820" i="1000"/>
  <c r="S820" i="1000"/>
  <c r="T820" i="1000"/>
  <c r="U820" i="1000"/>
  <c r="V820" i="1000"/>
  <c r="W820" i="1000"/>
  <c r="Z820" i="1000"/>
  <c r="AA820" i="1000"/>
  <c r="AB820" i="1000"/>
  <c r="Q820" i="1000"/>
  <c r="S824" i="1000"/>
  <c r="T824" i="1000"/>
  <c r="U824" i="1000"/>
  <c r="V824" i="1000"/>
  <c r="W824" i="1000"/>
  <c r="Z824" i="1000"/>
  <c r="AA824" i="1000"/>
  <c r="AB824" i="1000"/>
  <c r="S826" i="1000"/>
  <c r="T826" i="1000"/>
  <c r="U826" i="1000"/>
  <c r="V826" i="1000"/>
  <c r="W826" i="1000"/>
  <c r="Z826" i="1000"/>
  <c r="AA826" i="1000"/>
  <c r="AB826" i="1000"/>
  <c r="S829" i="1000"/>
  <c r="S828" i="1000" s="1"/>
  <c r="T829" i="1000"/>
  <c r="U829" i="1000"/>
  <c r="U828" i="1000" s="1"/>
  <c r="V829" i="1000"/>
  <c r="V828" i="1000" s="1"/>
  <c r="W829" i="1000"/>
  <c r="W828" i="1000" s="1"/>
  <c r="Z829" i="1000"/>
  <c r="AA829" i="1000"/>
  <c r="AA828" i="1000" s="1"/>
  <c r="AB829" i="1000"/>
  <c r="AB828" i="1000" s="1"/>
  <c r="S834" i="1000"/>
  <c r="T834" i="1000"/>
  <c r="U834" i="1000"/>
  <c r="V834" i="1000"/>
  <c r="W834" i="1000"/>
  <c r="Z834" i="1000"/>
  <c r="AA834" i="1000"/>
  <c r="AB834" i="1000"/>
  <c r="T836" i="1000"/>
  <c r="U836" i="1000"/>
  <c r="V836" i="1000"/>
  <c r="W836" i="1000"/>
  <c r="Z836" i="1000"/>
  <c r="AA836" i="1000"/>
  <c r="AB836" i="1000"/>
  <c r="R846" i="1000"/>
  <c r="R845" i="1000" s="1"/>
  <c r="R842" i="1000" s="1"/>
  <c r="S846" i="1000"/>
  <c r="S845" i="1000" s="1"/>
  <c r="S842" i="1000" s="1"/>
  <c r="T846" i="1000"/>
  <c r="U846" i="1000"/>
  <c r="U845" i="1000" s="1"/>
  <c r="V846" i="1000"/>
  <c r="V845" i="1000" s="1"/>
  <c r="V842" i="1000" s="1"/>
  <c r="W846" i="1000"/>
  <c r="W845" i="1000" s="1"/>
  <c r="W842" i="1000" s="1"/>
  <c r="Z846" i="1000"/>
  <c r="Z845" i="1000" s="1"/>
  <c r="AA846" i="1000"/>
  <c r="AA845" i="1000" s="1"/>
  <c r="AA842" i="1000" s="1"/>
  <c r="AB846" i="1000"/>
  <c r="AB845" i="1000" s="1"/>
  <c r="AB842" i="1000" s="1"/>
  <c r="S853" i="1000"/>
  <c r="T853" i="1000"/>
  <c r="U853" i="1000"/>
  <c r="V853" i="1000"/>
  <c r="W853" i="1000"/>
  <c r="Z853" i="1000"/>
  <c r="AA853" i="1000"/>
  <c r="AB853" i="1000"/>
  <c r="S858" i="1000"/>
  <c r="T858" i="1000"/>
  <c r="U858" i="1000"/>
  <c r="V858" i="1000"/>
  <c r="W858" i="1000"/>
  <c r="Z858" i="1000"/>
  <c r="AA858" i="1000"/>
  <c r="AB858" i="1000"/>
  <c r="S860" i="1000"/>
  <c r="T860" i="1000"/>
  <c r="U860" i="1000"/>
  <c r="V860" i="1000"/>
  <c r="W860" i="1000"/>
  <c r="Z860" i="1000"/>
  <c r="AA860" i="1000"/>
  <c r="AB860" i="1000"/>
  <c r="R863" i="1000"/>
  <c r="T863" i="1000"/>
  <c r="U863" i="1000"/>
  <c r="V863" i="1000"/>
  <c r="W863" i="1000"/>
  <c r="Z863" i="1000"/>
  <c r="AA863" i="1000"/>
  <c r="AB863" i="1000"/>
  <c r="S865" i="1000"/>
  <c r="T865" i="1000"/>
  <c r="U865" i="1000"/>
  <c r="V865" i="1000"/>
  <c r="W865" i="1000"/>
  <c r="Z865" i="1000"/>
  <c r="AA865" i="1000"/>
  <c r="AB865" i="1000"/>
  <c r="S868" i="1000"/>
  <c r="T868" i="1000"/>
  <c r="U868" i="1000"/>
  <c r="V868" i="1000"/>
  <c r="W868" i="1000"/>
  <c r="Z868" i="1000"/>
  <c r="AA868" i="1000"/>
  <c r="AB868" i="1000"/>
  <c r="T871" i="1000"/>
  <c r="U871" i="1000"/>
  <c r="V871" i="1000"/>
  <c r="W871" i="1000"/>
  <c r="Z871" i="1000"/>
  <c r="AA871" i="1000"/>
  <c r="AB871" i="1000"/>
  <c r="R877" i="1000"/>
  <c r="R876" i="1000" s="1"/>
  <c r="T877" i="1000"/>
  <c r="U877" i="1000"/>
  <c r="U876" i="1000" s="1"/>
  <c r="V877" i="1000"/>
  <c r="V876" i="1000" s="1"/>
  <c r="W877" i="1000"/>
  <c r="W876" i="1000" s="1"/>
  <c r="Z877" i="1000"/>
  <c r="AA877" i="1000"/>
  <c r="AA876" i="1000" s="1"/>
  <c r="AB877" i="1000"/>
  <c r="AB876" i="1000" s="1"/>
  <c r="S886" i="1000"/>
  <c r="S885" i="1000" s="1"/>
  <c r="T886" i="1000"/>
  <c r="U886" i="1000"/>
  <c r="U885" i="1000" s="1"/>
  <c r="V886" i="1000"/>
  <c r="V885" i="1000" s="1"/>
  <c r="W886" i="1000"/>
  <c r="W885" i="1000" s="1"/>
  <c r="Z886" i="1000"/>
  <c r="AA886" i="1000"/>
  <c r="AA885" i="1000" s="1"/>
  <c r="AB886" i="1000"/>
  <c r="AB885" i="1000" s="1"/>
  <c r="S889" i="1000"/>
  <c r="S888" i="1000" s="1"/>
  <c r="T889" i="1000"/>
  <c r="U889" i="1000"/>
  <c r="U888" i="1000" s="1"/>
  <c r="V889" i="1000"/>
  <c r="V888" i="1000" s="1"/>
  <c r="W889" i="1000"/>
  <c r="W888" i="1000" s="1"/>
  <c r="Z889" i="1000"/>
  <c r="AA889" i="1000"/>
  <c r="AA888" i="1000" s="1"/>
  <c r="AB889" i="1000"/>
  <c r="AB888" i="1000" s="1"/>
  <c r="S900" i="1000"/>
  <c r="T900" i="1000"/>
  <c r="U900" i="1000"/>
  <c r="V900" i="1000"/>
  <c r="W900" i="1000"/>
  <c r="Z900" i="1000"/>
  <c r="AA900" i="1000"/>
  <c r="AB900" i="1000"/>
  <c r="S902" i="1000"/>
  <c r="T902" i="1000"/>
  <c r="U902" i="1000"/>
  <c r="V902" i="1000"/>
  <c r="W902" i="1000"/>
  <c r="Z902" i="1000"/>
  <c r="AA902" i="1000"/>
  <c r="AB902" i="1000"/>
  <c r="T905" i="1000"/>
  <c r="U905" i="1000"/>
  <c r="U904" i="1000" s="1"/>
  <c r="V905" i="1000"/>
  <c r="V904" i="1000" s="1"/>
  <c r="W905" i="1000"/>
  <c r="W904" i="1000" s="1"/>
  <c r="Z905" i="1000"/>
  <c r="Z904" i="1000" s="1"/>
  <c r="AA905" i="1000"/>
  <c r="AA904" i="1000" s="1"/>
  <c r="AB905" i="1000"/>
  <c r="AB904" i="1000" s="1"/>
  <c r="T915" i="1000"/>
  <c r="U915" i="1000"/>
  <c r="U914" i="1000" s="1"/>
  <c r="V915" i="1000"/>
  <c r="V914" i="1000" s="1"/>
  <c r="W915" i="1000"/>
  <c r="W914" i="1000" s="1"/>
  <c r="Z915" i="1000"/>
  <c r="Z914" i="1000" s="1"/>
  <c r="AA915" i="1000"/>
  <c r="AA914" i="1000" s="1"/>
  <c r="AB915" i="1000"/>
  <c r="AB914" i="1000" s="1"/>
  <c r="T921" i="1000"/>
  <c r="U921" i="1000"/>
  <c r="U920" i="1000" s="1"/>
  <c r="U919" i="1000" s="1"/>
  <c r="V921" i="1000"/>
  <c r="V920" i="1000" s="1"/>
  <c r="V919" i="1000" s="1"/>
  <c r="W921" i="1000"/>
  <c r="W920" i="1000" s="1"/>
  <c r="W919" i="1000" s="1"/>
  <c r="Z921" i="1000"/>
  <c r="AA921" i="1000"/>
  <c r="AA920" i="1000" s="1"/>
  <c r="AA919" i="1000" s="1"/>
  <c r="AB921" i="1000"/>
  <c r="AB920" i="1000" s="1"/>
  <c r="AB919" i="1000" s="1"/>
  <c r="R924" i="1000"/>
  <c r="R923" i="1000" s="1"/>
  <c r="S924" i="1000"/>
  <c r="S923" i="1000" s="1"/>
  <c r="U924" i="1000"/>
  <c r="U923" i="1000" s="1"/>
  <c r="V924" i="1000"/>
  <c r="V923" i="1000" s="1"/>
  <c r="W924" i="1000"/>
  <c r="W923" i="1000" s="1"/>
  <c r="AA924" i="1000"/>
  <c r="AA923" i="1000" s="1"/>
  <c r="T938" i="1000"/>
  <c r="U938" i="1000"/>
  <c r="U937" i="1000" s="1"/>
  <c r="V938" i="1000"/>
  <c r="V937" i="1000" s="1"/>
  <c r="W938" i="1000"/>
  <c r="W937" i="1000" s="1"/>
  <c r="Z938" i="1000"/>
  <c r="AB938" i="1000"/>
  <c r="AB937" i="1000" s="1"/>
  <c r="S941" i="1000"/>
  <c r="S940" i="1000" s="1"/>
  <c r="T941" i="1000"/>
  <c r="U941" i="1000"/>
  <c r="U940" i="1000" s="1"/>
  <c r="V941" i="1000"/>
  <c r="V940" i="1000" s="1"/>
  <c r="W941" i="1000"/>
  <c r="W940" i="1000" s="1"/>
  <c r="Z941" i="1000"/>
  <c r="AA941" i="1000"/>
  <c r="AA940" i="1000" s="1"/>
  <c r="AB941" i="1000"/>
  <c r="AB940" i="1000" s="1"/>
  <c r="S944" i="1000"/>
  <c r="S943" i="1000" s="1"/>
  <c r="T944" i="1000"/>
  <c r="U944" i="1000"/>
  <c r="U943" i="1000" s="1"/>
  <c r="V944" i="1000"/>
  <c r="V943" i="1000" s="1"/>
  <c r="W944" i="1000"/>
  <c r="W943" i="1000" s="1"/>
  <c r="Z944" i="1000"/>
  <c r="AA944" i="1000"/>
  <c r="AA943" i="1000" s="1"/>
  <c r="AB944" i="1000"/>
  <c r="AB943" i="1000" s="1"/>
  <c r="R948" i="1000"/>
  <c r="T948" i="1000"/>
  <c r="U948" i="1000"/>
  <c r="V948" i="1000"/>
  <c r="W948" i="1000"/>
  <c r="Z948" i="1000"/>
  <c r="AA948" i="1000"/>
  <c r="AB948" i="1000"/>
  <c r="R950" i="1000"/>
  <c r="T950" i="1000"/>
  <c r="U950" i="1000"/>
  <c r="V950" i="1000"/>
  <c r="W950" i="1000"/>
  <c r="Z950" i="1000"/>
  <c r="AA950" i="1000"/>
  <c r="AB950" i="1000"/>
  <c r="R952" i="1000"/>
  <c r="T952" i="1000"/>
  <c r="U952" i="1000"/>
  <c r="V952" i="1000"/>
  <c r="W952" i="1000"/>
  <c r="Z952" i="1000"/>
  <c r="AA952" i="1000"/>
  <c r="AB952" i="1000"/>
  <c r="R954" i="1000"/>
  <c r="T954" i="1000"/>
  <c r="U954" i="1000"/>
  <c r="V954" i="1000"/>
  <c r="W954" i="1000"/>
  <c r="Z954" i="1000"/>
  <c r="AA954" i="1000"/>
  <c r="AB954" i="1000"/>
  <c r="R956" i="1000"/>
  <c r="T956" i="1000"/>
  <c r="U956" i="1000"/>
  <c r="V956" i="1000"/>
  <c r="W956" i="1000"/>
  <c r="Z956" i="1000"/>
  <c r="AA956" i="1000"/>
  <c r="AB956" i="1000"/>
  <c r="T960" i="1000"/>
  <c r="U960" i="1000"/>
  <c r="V960" i="1000"/>
  <c r="W960" i="1000"/>
  <c r="Z960" i="1000"/>
  <c r="AA960" i="1000"/>
  <c r="AB960" i="1000"/>
  <c r="R962" i="1000"/>
  <c r="S962" i="1000"/>
  <c r="T962" i="1000"/>
  <c r="U962" i="1000"/>
  <c r="V962" i="1000"/>
  <c r="W962" i="1000"/>
  <c r="Z962" i="1000"/>
  <c r="AA962" i="1000"/>
  <c r="AB962" i="1000"/>
  <c r="Q962" i="1000"/>
  <c r="R965" i="1000"/>
  <c r="R964" i="1000" s="1"/>
  <c r="S965" i="1000"/>
  <c r="S964" i="1000" s="1"/>
  <c r="T965" i="1000"/>
  <c r="U965" i="1000"/>
  <c r="U964" i="1000" s="1"/>
  <c r="V965" i="1000"/>
  <c r="V964" i="1000" s="1"/>
  <c r="W965" i="1000"/>
  <c r="W964" i="1000" s="1"/>
  <c r="Z965" i="1000"/>
  <c r="AA965" i="1000"/>
  <c r="AA964" i="1000" s="1"/>
  <c r="AB965" i="1000"/>
  <c r="AB964" i="1000" s="1"/>
  <c r="Q965" i="1000"/>
  <c r="S970" i="1000"/>
  <c r="T970" i="1000"/>
  <c r="U970" i="1000"/>
  <c r="V970" i="1000"/>
  <c r="W970" i="1000"/>
  <c r="Z970" i="1000"/>
  <c r="AA970" i="1000"/>
  <c r="AB970" i="1000"/>
  <c r="R972" i="1000"/>
  <c r="S972" i="1000"/>
  <c r="T972" i="1000"/>
  <c r="U972" i="1000"/>
  <c r="V972" i="1000"/>
  <c r="W972" i="1000"/>
  <c r="Z972" i="1000"/>
  <c r="AA972" i="1000"/>
  <c r="AB972" i="1000"/>
  <c r="Q972" i="1000"/>
  <c r="R974" i="1000"/>
  <c r="S974" i="1000"/>
  <c r="T974" i="1000"/>
  <c r="U974" i="1000"/>
  <c r="V974" i="1000"/>
  <c r="W974" i="1000"/>
  <c r="Z974" i="1000"/>
  <c r="AA974" i="1000"/>
  <c r="AB974" i="1000"/>
  <c r="Q974" i="1000"/>
  <c r="R976" i="1000"/>
  <c r="S976" i="1000"/>
  <c r="T976" i="1000"/>
  <c r="U976" i="1000"/>
  <c r="V976" i="1000"/>
  <c r="W976" i="1000"/>
  <c r="Z976" i="1000"/>
  <c r="AA976" i="1000"/>
  <c r="AB976" i="1000"/>
  <c r="Q976" i="1000"/>
  <c r="R979" i="1000"/>
  <c r="S979" i="1000"/>
  <c r="T979" i="1000"/>
  <c r="U979" i="1000"/>
  <c r="V979" i="1000"/>
  <c r="W979" i="1000"/>
  <c r="Z979" i="1000"/>
  <c r="AA979" i="1000"/>
  <c r="AB979" i="1000"/>
  <c r="Q979" i="1000"/>
  <c r="R981" i="1000"/>
  <c r="S981" i="1000"/>
  <c r="T981" i="1000"/>
  <c r="U981" i="1000"/>
  <c r="V981" i="1000"/>
  <c r="W981" i="1000"/>
  <c r="Z981" i="1000"/>
  <c r="AA981" i="1000"/>
  <c r="AB981" i="1000"/>
  <c r="Q981" i="1000"/>
  <c r="T984" i="1000"/>
  <c r="U984" i="1000"/>
  <c r="V984" i="1000"/>
  <c r="W984" i="1000"/>
  <c r="Z984" i="1000"/>
  <c r="AA984" i="1000"/>
  <c r="AB984" i="1000"/>
  <c r="R987" i="1000"/>
  <c r="S987" i="1000"/>
  <c r="T987" i="1000"/>
  <c r="U987" i="1000"/>
  <c r="V987" i="1000"/>
  <c r="W987" i="1000"/>
  <c r="Z987" i="1000"/>
  <c r="AA987" i="1000"/>
  <c r="AB987" i="1000"/>
  <c r="Q987" i="1000"/>
  <c r="S991" i="1000"/>
  <c r="T991" i="1000"/>
  <c r="U991" i="1000"/>
  <c r="V991" i="1000"/>
  <c r="W991" i="1000"/>
  <c r="Z991" i="1000"/>
  <c r="AA991" i="1000"/>
  <c r="AB991" i="1000"/>
  <c r="R994" i="1000"/>
  <c r="S994" i="1000"/>
  <c r="T994" i="1000"/>
  <c r="U994" i="1000"/>
  <c r="V994" i="1000"/>
  <c r="W994" i="1000"/>
  <c r="Z994" i="1000"/>
  <c r="AA994" i="1000"/>
  <c r="AB994" i="1000"/>
  <c r="Q994" i="1000"/>
  <c r="S996" i="1000"/>
  <c r="T996" i="1000"/>
  <c r="U996" i="1000"/>
  <c r="V996" i="1000"/>
  <c r="W996" i="1000"/>
  <c r="Z996" i="1000"/>
  <c r="AA996" i="1000"/>
  <c r="AB996" i="1000"/>
  <c r="S998" i="1000"/>
  <c r="T998" i="1000"/>
  <c r="U998" i="1000"/>
  <c r="V998" i="1000"/>
  <c r="W998" i="1000"/>
  <c r="Z998" i="1000"/>
  <c r="AA998" i="1000"/>
  <c r="AB998" i="1000"/>
  <c r="S1001" i="1000"/>
  <c r="T1001" i="1000"/>
  <c r="U1001" i="1000"/>
  <c r="V1001" i="1000"/>
  <c r="W1001" i="1000"/>
  <c r="Z1001" i="1000"/>
  <c r="AA1001" i="1000"/>
  <c r="AB1001" i="1000"/>
  <c r="S1003" i="1000"/>
  <c r="T1003" i="1000"/>
  <c r="U1003" i="1000"/>
  <c r="V1003" i="1000"/>
  <c r="W1003" i="1000"/>
  <c r="Z1003" i="1000"/>
  <c r="AA1003" i="1000"/>
  <c r="AB1003" i="1000"/>
  <c r="S1006" i="1000"/>
  <c r="T1006" i="1000"/>
  <c r="U1006" i="1000"/>
  <c r="V1006" i="1000"/>
  <c r="W1006" i="1000"/>
  <c r="Z1006" i="1000"/>
  <c r="AA1006" i="1000"/>
  <c r="AB1006" i="1000"/>
  <c r="S1009" i="1000"/>
  <c r="T1009" i="1000"/>
  <c r="U1009" i="1000"/>
  <c r="V1009" i="1000"/>
  <c r="W1009" i="1000"/>
  <c r="Z1009" i="1000"/>
  <c r="AA1009" i="1000"/>
  <c r="AB1009" i="1000"/>
  <c r="S1011" i="1000"/>
  <c r="T1011" i="1000"/>
  <c r="U1011" i="1000"/>
  <c r="V1011" i="1000"/>
  <c r="W1011" i="1000"/>
  <c r="Z1011" i="1000"/>
  <c r="AA1011" i="1000"/>
  <c r="AB1011" i="1000"/>
  <c r="S1015" i="1000"/>
  <c r="T1015" i="1000"/>
  <c r="U1015" i="1000"/>
  <c r="V1015" i="1000"/>
  <c r="Z1015" i="1000"/>
  <c r="AA1015" i="1000"/>
  <c r="AB1015" i="1000"/>
  <c r="R1017" i="1000"/>
  <c r="S1017" i="1000"/>
  <c r="T1017" i="1000"/>
  <c r="U1017" i="1000"/>
  <c r="V1017" i="1000"/>
  <c r="W1017" i="1000"/>
  <c r="Z1017" i="1000"/>
  <c r="AA1017" i="1000"/>
  <c r="AB1017" i="1000"/>
  <c r="Q1017" i="1000"/>
  <c r="R1019" i="1000"/>
  <c r="S1019" i="1000"/>
  <c r="T1019" i="1000"/>
  <c r="U1019" i="1000"/>
  <c r="V1019" i="1000"/>
  <c r="W1019" i="1000"/>
  <c r="Z1019" i="1000"/>
  <c r="AA1019" i="1000"/>
  <c r="AB1019" i="1000"/>
  <c r="Q1019" i="1000"/>
  <c r="R1021" i="1000"/>
  <c r="S1021" i="1000"/>
  <c r="T1021" i="1000"/>
  <c r="U1021" i="1000"/>
  <c r="V1021" i="1000"/>
  <c r="W1021" i="1000"/>
  <c r="Z1021" i="1000"/>
  <c r="AA1021" i="1000"/>
  <c r="AB1021" i="1000"/>
  <c r="Q1021" i="1000"/>
  <c r="S1024" i="1000"/>
  <c r="S1023" i="1000" s="1"/>
  <c r="T1024" i="1000"/>
  <c r="U1024" i="1000"/>
  <c r="U1023" i="1000" s="1"/>
  <c r="V1024" i="1000"/>
  <c r="V1023" i="1000" s="1"/>
  <c r="W1024" i="1000"/>
  <c r="W1023" i="1000" s="1"/>
  <c r="Z1024" i="1000"/>
  <c r="AA1024" i="1000"/>
  <c r="AA1023" i="1000" s="1"/>
  <c r="AB1024" i="1000"/>
  <c r="AB1023" i="1000" s="1"/>
  <c r="S1027" i="1000"/>
  <c r="T1027" i="1000"/>
  <c r="U1027" i="1000"/>
  <c r="V1027" i="1000"/>
  <c r="Z1027" i="1000"/>
  <c r="AA1027" i="1000"/>
  <c r="AB1027" i="1000"/>
  <c r="S1029" i="1000"/>
  <c r="T1029" i="1000"/>
  <c r="U1029" i="1000"/>
  <c r="V1029" i="1000"/>
  <c r="W1029" i="1000"/>
  <c r="Z1029" i="1000"/>
  <c r="AA1029" i="1000"/>
  <c r="AB1029" i="1000"/>
  <c r="S1031" i="1000"/>
  <c r="T1031" i="1000"/>
  <c r="U1031" i="1000"/>
  <c r="V1031" i="1000"/>
  <c r="W1031" i="1000"/>
  <c r="Z1031" i="1000"/>
  <c r="AA1031" i="1000"/>
  <c r="AB1031" i="1000"/>
  <c r="R1035" i="1000"/>
  <c r="S1035" i="1000"/>
  <c r="T1035" i="1000"/>
  <c r="U1035" i="1000"/>
  <c r="V1035" i="1000"/>
  <c r="W1035" i="1000"/>
  <c r="Z1035" i="1000"/>
  <c r="AA1035" i="1000"/>
  <c r="AB1035" i="1000"/>
  <c r="Q1035" i="1000"/>
  <c r="R1037" i="1000"/>
  <c r="S1037" i="1000"/>
  <c r="T1037" i="1000"/>
  <c r="U1037" i="1000"/>
  <c r="V1037" i="1000"/>
  <c r="W1037" i="1000"/>
  <c r="Z1037" i="1000"/>
  <c r="AA1037" i="1000"/>
  <c r="AB1037" i="1000"/>
  <c r="Q1037" i="1000"/>
  <c r="S1040" i="1000"/>
  <c r="T1040" i="1000"/>
  <c r="U1040" i="1000"/>
  <c r="V1040" i="1000"/>
  <c r="W1040" i="1000"/>
  <c r="Z1040" i="1000"/>
  <c r="AA1040" i="1000"/>
  <c r="AB1040" i="1000"/>
  <c r="R1042" i="1000"/>
  <c r="S1042" i="1000"/>
  <c r="T1042" i="1000"/>
  <c r="U1042" i="1000"/>
  <c r="V1042" i="1000"/>
  <c r="W1042" i="1000"/>
  <c r="Z1042" i="1000"/>
  <c r="AA1042" i="1000"/>
  <c r="AB1042" i="1000"/>
  <c r="Q1042" i="1000"/>
  <c r="R1044" i="1000"/>
  <c r="S1044" i="1000"/>
  <c r="T1044" i="1000"/>
  <c r="U1044" i="1000"/>
  <c r="V1044" i="1000"/>
  <c r="W1044" i="1000"/>
  <c r="Z1044" i="1000"/>
  <c r="AA1044" i="1000"/>
  <c r="AB1044" i="1000"/>
  <c r="Q1044" i="1000"/>
  <c r="S1048" i="1000"/>
  <c r="S1047" i="1000" s="1"/>
  <c r="T1048" i="1000"/>
  <c r="W1047" i="1000"/>
  <c r="Z1048" i="1000"/>
  <c r="AA1048" i="1000"/>
  <c r="AA1047" i="1000" s="1"/>
  <c r="AB1048" i="1000"/>
  <c r="AB1047" i="1000" s="1"/>
  <c r="R1051" i="1000"/>
  <c r="S1051" i="1000"/>
  <c r="U1051" i="1000"/>
  <c r="V1051" i="1000"/>
  <c r="W1051" i="1000"/>
  <c r="Z1051" i="1000"/>
  <c r="AA1051" i="1000"/>
  <c r="AB1051" i="1000"/>
  <c r="Q1051" i="1000"/>
  <c r="R1053" i="1000"/>
  <c r="S1053" i="1000"/>
  <c r="T1053" i="1000"/>
  <c r="U1053" i="1000"/>
  <c r="V1053" i="1000"/>
  <c r="W1053" i="1000"/>
  <c r="Z1053" i="1000"/>
  <c r="AA1053" i="1000"/>
  <c r="AB1053" i="1000"/>
  <c r="Q1053" i="1000"/>
  <c r="S1055" i="1000"/>
  <c r="T1055" i="1000"/>
  <c r="U1055" i="1000"/>
  <c r="V1055" i="1000"/>
  <c r="W1055" i="1000"/>
  <c r="Z1055" i="1000"/>
  <c r="AA1055" i="1000"/>
  <c r="AB1055" i="1000"/>
  <c r="T1057" i="1000"/>
  <c r="U1057" i="1000"/>
  <c r="V1057" i="1000"/>
  <c r="W1057" i="1000"/>
  <c r="Z1057" i="1000"/>
  <c r="AA1057" i="1000"/>
  <c r="AB1057" i="1000"/>
  <c r="R1065" i="1000"/>
  <c r="R1064" i="1000" s="1"/>
  <c r="R1063" i="1000" s="1"/>
  <c r="S1065" i="1000"/>
  <c r="S1064" i="1000" s="1"/>
  <c r="S1063" i="1000" s="1"/>
  <c r="T1065" i="1000"/>
  <c r="U1065" i="1000"/>
  <c r="U1064" i="1000" s="1"/>
  <c r="U1063" i="1000" s="1"/>
  <c r="V1065" i="1000"/>
  <c r="V1064" i="1000" s="1"/>
  <c r="V1063" i="1000" s="1"/>
  <c r="W1065" i="1000"/>
  <c r="W1064" i="1000" s="1"/>
  <c r="W1063" i="1000" s="1"/>
  <c r="Z1065" i="1000"/>
  <c r="AA1065" i="1000"/>
  <c r="AA1064" i="1000" s="1"/>
  <c r="AA1063" i="1000" s="1"/>
  <c r="AB1065" i="1000"/>
  <c r="Q1065" i="1000"/>
  <c r="T1074" i="1000"/>
  <c r="U1074" i="1000"/>
  <c r="U1073" i="1000" s="1"/>
  <c r="V1074" i="1000"/>
  <c r="V1073" i="1000" s="1"/>
  <c r="W1074" i="1000"/>
  <c r="W1073" i="1000" s="1"/>
  <c r="Z1074" i="1000"/>
  <c r="AA1074" i="1000"/>
  <c r="AA1073" i="1000" s="1"/>
  <c r="AB1074" i="1000"/>
  <c r="AB1073" i="1000" s="1"/>
  <c r="T1077" i="1000"/>
  <c r="U1077" i="1000"/>
  <c r="U1076" i="1000" s="1"/>
  <c r="V1077" i="1000"/>
  <c r="V1076" i="1000" s="1"/>
  <c r="W1077" i="1000"/>
  <c r="W1076" i="1000" s="1"/>
  <c r="Z1077" i="1000"/>
  <c r="AA1077" i="1000"/>
  <c r="AA1076" i="1000" s="1"/>
  <c r="AB1077" i="1000"/>
  <c r="AB1076" i="1000" s="1"/>
  <c r="T1080" i="1000"/>
  <c r="U1080" i="1000"/>
  <c r="U1079" i="1000" s="1"/>
  <c r="V1080" i="1000"/>
  <c r="V1079" i="1000" s="1"/>
  <c r="W1080" i="1000"/>
  <c r="W1079" i="1000" s="1"/>
  <c r="Z1080" i="1000"/>
  <c r="AA1080" i="1000"/>
  <c r="AA1079" i="1000" s="1"/>
  <c r="AB1080" i="1000"/>
  <c r="AB1079" i="1000" s="1"/>
  <c r="R1084" i="1000"/>
  <c r="S1084" i="1000"/>
  <c r="T1084" i="1000"/>
  <c r="U1084" i="1000"/>
  <c r="V1084" i="1000"/>
  <c r="W1084" i="1000"/>
  <c r="Z1084" i="1000"/>
  <c r="AA1084" i="1000"/>
  <c r="AB1084" i="1000"/>
  <c r="Q1084" i="1000"/>
  <c r="R1086" i="1000"/>
  <c r="S1086" i="1000"/>
  <c r="T1086" i="1000"/>
  <c r="U1086" i="1000"/>
  <c r="V1086" i="1000"/>
  <c r="W1086" i="1000"/>
  <c r="Z1086" i="1000"/>
  <c r="AA1086" i="1000"/>
  <c r="AB1086" i="1000"/>
  <c r="Q1086" i="1000"/>
  <c r="R1088" i="1000"/>
  <c r="S1088" i="1000"/>
  <c r="T1088" i="1000"/>
  <c r="U1088" i="1000"/>
  <c r="V1088" i="1000"/>
  <c r="W1088" i="1000"/>
  <c r="Z1088" i="1000"/>
  <c r="AA1088" i="1000"/>
  <c r="AB1088" i="1000"/>
  <c r="Q1088" i="1000"/>
  <c r="R1090" i="1000"/>
  <c r="S1090" i="1000"/>
  <c r="T1090" i="1000"/>
  <c r="U1090" i="1000"/>
  <c r="V1090" i="1000"/>
  <c r="W1090" i="1000"/>
  <c r="Z1090" i="1000"/>
  <c r="AA1090" i="1000"/>
  <c r="AB1090" i="1000"/>
  <c r="Q1090" i="1000"/>
  <c r="R1092" i="1000"/>
  <c r="S1092" i="1000"/>
  <c r="T1092" i="1000"/>
  <c r="U1092" i="1000"/>
  <c r="V1092" i="1000"/>
  <c r="W1092" i="1000"/>
  <c r="Z1092" i="1000"/>
  <c r="AA1092" i="1000"/>
  <c r="AB1092" i="1000"/>
  <c r="Q1092" i="1000"/>
  <c r="T1096" i="1000"/>
  <c r="U1096" i="1000"/>
  <c r="V1096" i="1000"/>
  <c r="W1096" i="1000"/>
  <c r="Z1096" i="1000"/>
  <c r="AA1096" i="1000"/>
  <c r="AB1096" i="1000"/>
  <c r="T1098" i="1000"/>
  <c r="U1098" i="1000"/>
  <c r="V1098" i="1000"/>
  <c r="W1098" i="1000"/>
  <c r="Z1098" i="1000"/>
  <c r="AA1098" i="1000"/>
  <c r="AB1098" i="1000"/>
  <c r="T1101" i="1000"/>
  <c r="U1101" i="1000"/>
  <c r="U1100" i="1000" s="1"/>
  <c r="V1101" i="1000"/>
  <c r="V1100" i="1000" s="1"/>
  <c r="W1101" i="1000"/>
  <c r="W1100" i="1000" s="1"/>
  <c r="Z1101" i="1000"/>
  <c r="AA1101" i="1000"/>
  <c r="AA1100" i="1000" s="1"/>
  <c r="AB1101" i="1000"/>
  <c r="AB1100" i="1000" s="1"/>
  <c r="T1106" i="1000"/>
  <c r="U1106" i="1000"/>
  <c r="U1105" i="1000" s="1"/>
  <c r="V1106" i="1000"/>
  <c r="V1105" i="1000" s="1"/>
  <c r="W1106" i="1000"/>
  <c r="W1105" i="1000" s="1"/>
  <c r="Z1106" i="1000"/>
  <c r="AA1106" i="1000"/>
  <c r="AA1105" i="1000" s="1"/>
  <c r="AB1106" i="1000"/>
  <c r="AB1105" i="1000" s="1"/>
  <c r="T1115" i="1000"/>
  <c r="U1115" i="1000"/>
  <c r="U1114" i="1000" s="1"/>
  <c r="V1115" i="1000"/>
  <c r="V1114" i="1000" s="1"/>
  <c r="W1115" i="1000"/>
  <c r="W1114" i="1000" s="1"/>
  <c r="Z1115" i="1000"/>
  <c r="AA1115" i="1000"/>
  <c r="AA1114" i="1000" s="1"/>
  <c r="AB1115" i="1000"/>
  <c r="AB1114" i="1000" s="1"/>
  <c r="T1122" i="1000"/>
  <c r="U1122" i="1000"/>
  <c r="V1122" i="1000"/>
  <c r="W1122" i="1000"/>
  <c r="Z1122" i="1000"/>
  <c r="AA1122" i="1000"/>
  <c r="AB1122" i="1000"/>
  <c r="T1127" i="1000"/>
  <c r="U1127" i="1000"/>
  <c r="V1127" i="1000"/>
  <c r="W1127" i="1000"/>
  <c r="Z1127" i="1000"/>
  <c r="AA1127" i="1000"/>
  <c r="AB1127" i="1000"/>
  <c r="T1129" i="1000"/>
  <c r="U1129" i="1000"/>
  <c r="V1129" i="1000"/>
  <c r="W1129" i="1000"/>
  <c r="Z1129" i="1000"/>
  <c r="AA1129" i="1000"/>
  <c r="AB1129" i="1000"/>
  <c r="T1132" i="1000"/>
  <c r="U1132" i="1000"/>
  <c r="V1132" i="1000"/>
  <c r="W1132" i="1000"/>
  <c r="Z1132" i="1000"/>
  <c r="AA1132" i="1000"/>
  <c r="AB1132" i="1000"/>
  <c r="T1134" i="1000"/>
  <c r="U1134" i="1000"/>
  <c r="V1134" i="1000"/>
  <c r="W1134" i="1000"/>
  <c r="Z1134" i="1000"/>
  <c r="AA1134" i="1000"/>
  <c r="AB1134" i="1000"/>
  <c r="T1137" i="1000"/>
  <c r="U1137" i="1000"/>
  <c r="V1137" i="1000"/>
  <c r="W1137" i="1000"/>
  <c r="Z1137" i="1000"/>
  <c r="AA1137" i="1000"/>
  <c r="AB1137" i="1000"/>
  <c r="T1140" i="1000"/>
  <c r="U1140" i="1000"/>
  <c r="V1140" i="1000"/>
  <c r="W1140" i="1000"/>
  <c r="Z1140" i="1000"/>
  <c r="AA1140" i="1000"/>
  <c r="AB1140" i="1000"/>
  <c r="T1145" i="1000"/>
  <c r="U1145" i="1000"/>
  <c r="U1144" i="1000" s="1"/>
  <c r="V1145" i="1000"/>
  <c r="V1144" i="1000" s="1"/>
  <c r="W1145" i="1000"/>
  <c r="W1144" i="1000" s="1"/>
  <c r="Z1145" i="1000"/>
  <c r="AA1145" i="1000"/>
  <c r="AA1144" i="1000" s="1"/>
  <c r="AB1145" i="1000"/>
  <c r="AB1144" i="1000" s="1"/>
  <c r="T1154" i="1000"/>
  <c r="U1154" i="1000"/>
  <c r="U1153" i="1000" s="1"/>
  <c r="V1154" i="1000"/>
  <c r="V1153" i="1000" s="1"/>
  <c r="W1154" i="1000"/>
  <c r="W1153" i="1000" s="1"/>
  <c r="Z1154" i="1000"/>
  <c r="AA1154" i="1000"/>
  <c r="AA1153" i="1000" s="1"/>
  <c r="AB1154" i="1000"/>
  <c r="AB1153" i="1000" s="1"/>
  <c r="T1157" i="1000"/>
  <c r="U1156" i="1000"/>
  <c r="V1156" i="1000"/>
  <c r="W1157" i="1000"/>
  <c r="W1156" i="1000" s="1"/>
  <c r="Z1157" i="1000"/>
  <c r="AA1157" i="1000"/>
  <c r="AA1156" i="1000" s="1"/>
  <c r="AB1157" i="1000"/>
  <c r="AB1156" i="1000" s="1"/>
  <c r="T1160" i="1000"/>
  <c r="U1160" i="1000"/>
  <c r="U1159" i="1000" s="1"/>
  <c r="V1160" i="1000"/>
  <c r="V1159" i="1000" s="1"/>
  <c r="W1160" i="1000"/>
  <c r="W1159" i="1000" s="1"/>
  <c r="Z1160" i="1000"/>
  <c r="AA1160" i="1000"/>
  <c r="AA1159" i="1000" s="1"/>
  <c r="AB1160" i="1000"/>
  <c r="AB1159" i="1000" s="1"/>
  <c r="T1173" i="1000"/>
  <c r="U1173" i="1000"/>
  <c r="U1172" i="1000" s="1"/>
  <c r="U1171" i="1000" s="1"/>
  <c r="V1173" i="1000"/>
  <c r="V1172" i="1000" s="1"/>
  <c r="V1171" i="1000" s="1"/>
  <c r="W1173" i="1000"/>
  <c r="W1172" i="1000" s="1"/>
  <c r="W1171" i="1000" s="1"/>
  <c r="Z1173" i="1000"/>
  <c r="AA1173" i="1000"/>
  <c r="AA1172" i="1000" s="1"/>
  <c r="AA1171" i="1000" s="1"/>
  <c r="AB1173" i="1000"/>
  <c r="AB1172" i="1000" s="1"/>
  <c r="AB1171" i="1000" s="1"/>
  <c r="T1177" i="1000"/>
  <c r="U1177" i="1000"/>
  <c r="V1177" i="1000"/>
  <c r="W1177" i="1000"/>
  <c r="Z1177" i="1000"/>
  <c r="AA1177" i="1000"/>
  <c r="AB1177" i="1000"/>
  <c r="T1179" i="1000"/>
  <c r="U1179" i="1000"/>
  <c r="V1179" i="1000"/>
  <c r="W1179" i="1000"/>
  <c r="Z1179" i="1000"/>
  <c r="AA1179" i="1000"/>
  <c r="AB1179" i="1000"/>
  <c r="T1182" i="1000"/>
  <c r="U1182" i="1000"/>
  <c r="U1181" i="1000" s="1"/>
  <c r="V1182" i="1000"/>
  <c r="V1181" i="1000" s="1"/>
  <c r="W1182" i="1000"/>
  <c r="W1181" i="1000" s="1"/>
  <c r="Z1182" i="1000"/>
  <c r="AA1182" i="1000"/>
  <c r="AA1181" i="1000" s="1"/>
  <c r="AB1182" i="1000"/>
  <c r="AB1181" i="1000" s="1"/>
  <c r="T1187" i="1000"/>
  <c r="U1187" i="1000"/>
  <c r="U1186" i="1000" s="1"/>
  <c r="U1185" i="1000" s="1"/>
  <c r="U1184" i="1000" s="1"/>
  <c r="V1187" i="1000"/>
  <c r="V1186" i="1000" s="1"/>
  <c r="V1185" i="1000" s="1"/>
  <c r="V1184" i="1000" s="1"/>
  <c r="W1187" i="1000"/>
  <c r="W1186" i="1000" s="1"/>
  <c r="W1185" i="1000" s="1"/>
  <c r="W1184" i="1000" s="1"/>
  <c r="Z1187" i="1000"/>
  <c r="AA1187" i="1000"/>
  <c r="AA1186" i="1000" s="1"/>
  <c r="AA1185" i="1000" s="1"/>
  <c r="AA1184" i="1000" s="1"/>
  <c r="AB1187" i="1000"/>
  <c r="AB1186" i="1000" s="1"/>
  <c r="AB1185" i="1000" s="1"/>
  <c r="AB1184" i="1000" s="1"/>
  <c r="R1191" i="1000"/>
  <c r="R1190" i="1000" s="1"/>
  <c r="R1189" i="1000" s="1"/>
  <c r="S1191" i="1000"/>
  <c r="S1190" i="1000" s="1"/>
  <c r="S1189" i="1000" s="1"/>
  <c r="T1191" i="1000"/>
  <c r="U1191" i="1000"/>
  <c r="U1190" i="1000" s="1"/>
  <c r="U1189" i="1000" s="1"/>
  <c r="V1191" i="1000"/>
  <c r="V1190" i="1000" s="1"/>
  <c r="V1189" i="1000" s="1"/>
  <c r="W1191" i="1000"/>
  <c r="W1190" i="1000" s="1"/>
  <c r="W1189" i="1000" s="1"/>
  <c r="Z1191" i="1000"/>
  <c r="AA1191" i="1000"/>
  <c r="AA1190" i="1000" s="1"/>
  <c r="AA1189" i="1000" s="1"/>
  <c r="AB1191" i="1000"/>
  <c r="Q1191" i="1000"/>
  <c r="R1164" i="1000"/>
  <c r="R1163" i="1000" s="1"/>
  <c r="R1162" i="1000" s="1"/>
  <c r="S1164" i="1000"/>
  <c r="S1163" i="1000" s="1"/>
  <c r="S1162" i="1000" s="1"/>
  <c r="T1164" i="1000"/>
  <c r="U1164" i="1000"/>
  <c r="U1163" i="1000" s="1"/>
  <c r="U1162" i="1000" s="1"/>
  <c r="V1164" i="1000"/>
  <c r="V1163" i="1000" s="1"/>
  <c r="V1162" i="1000" s="1"/>
  <c r="W1164" i="1000"/>
  <c r="W1163" i="1000" s="1"/>
  <c r="W1162" i="1000" s="1"/>
  <c r="Z1164" i="1000"/>
  <c r="AA1164" i="1000"/>
  <c r="AA1163" i="1000" s="1"/>
  <c r="AA1162" i="1000" s="1"/>
  <c r="AB1164" i="1000"/>
  <c r="T1202" i="1000"/>
  <c r="U1202" i="1000"/>
  <c r="U1201" i="1000" s="1"/>
  <c r="V1202" i="1000"/>
  <c r="V1201" i="1000" s="1"/>
  <c r="W1202" i="1000"/>
  <c r="W1201" i="1000" s="1"/>
  <c r="Z1202" i="1000"/>
  <c r="AB1202" i="1000"/>
  <c r="AB1201" i="1000" s="1"/>
  <c r="S1205" i="1000"/>
  <c r="S1204" i="1000" s="1"/>
  <c r="T1205" i="1000"/>
  <c r="U1205" i="1000"/>
  <c r="U1204" i="1000" s="1"/>
  <c r="V1205" i="1000"/>
  <c r="V1204" i="1000" s="1"/>
  <c r="W1205" i="1000"/>
  <c r="W1204" i="1000" s="1"/>
  <c r="Z1205" i="1000"/>
  <c r="AA1205" i="1000"/>
  <c r="AA1204" i="1000" s="1"/>
  <c r="AB1205" i="1000"/>
  <c r="AB1204" i="1000" s="1"/>
  <c r="R1207" i="1000"/>
  <c r="S1207" i="1000"/>
  <c r="T1207" i="1000"/>
  <c r="U1207" i="1000"/>
  <c r="V1207" i="1000"/>
  <c r="W1207" i="1000"/>
  <c r="Z1207" i="1000"/>
  <c r="AA1207" i="1000"/>
  <c r="AB1207" i="1000"/>
  <c r="S1211" i="1000"/>
  <c r="T1211" i="1000"/>
  <c r="U1211" i="1000"/>
  <c r="V1211" i="1000"/>
  <c r="Z1211" i="1000"/>
  <c r="AA1211" i="1000"/>
  <c r="AB1211" i="1000"/>
  <c r="S1213" i="1000"/>
  <c r="T1213" i="1000"/>
  <c r="U1213" i="1000"/>
  <c r="V1213" i="1000"/>
  <c r="W1213" i="1000"/>
  <c r="Z1213" i="1000"/>
  <c r="AA1213" i="1000"/>
  <c r="AB1213" i="1000"/>
  <c r="S1216" i="1000"/>
  <c r="S1215" i="1000" s="1"/>
  <c r="T1216" i="1000"/>
  <c r="U1216" i="1000"/>
  <c r="U1215" i="1000" s="1"/>
  <c r="V1216" i="1000"/>
  <c r="V1215" i="1000" s="1"/>
  <c r="W1216" i="1000"/>
  <c r="W1215" i="1000" s="1"/>
  <c r="Z1216" i="1000"/>
  <c r="AA1216" i="1000"/>
  <c r="AA1215" i="1000" s="1"/>
  <c r="AB1216" i="1000"/>
  <c r="AB1215" i="1000" s="1"/>
  <c r="S1221" i="1000"/>
  <c r="T1221" i="1000"/>
  <c r="U1221" i="1000"/>
  <c r="V1221" i="1000"/>
  <c r="W1221" i="1000"/>
  <c r="Z1221" i="1000"/>
  <c r="AA1221" i="1000"/>
  <c r="AB1221" i="1000"/>
  <c r="S1223" i="1000"/>
  <c r="T1223" i="1000"/>
  <c r="U1223" i="1000"/>
  <c r="V1223" i="1000"/>
  <c r="W1223" i="1000"/>
  <c r="Z1223" i="1000"/>
  <c r="AA1223" i="1000"/>
  <c r="AB1223" i="1000"/>
  <c r="R1225" i="1000"/>
  <c r="S1225" i="1000"/>
  <c r="T1225" i="1000"/>
  <c r="U1225" i="1000"/>
  <c r="V1225" i="1000"/>
  <c r="W1225" i="1000"/>
  <c r="Z1225" i="1000"/>
  <c r="AA1225" i="1000"/>
  <c r="AB1225" i="1000"/>
  <c r="Q1225" i="1000"/>
  <c r="R1227" i="1000"/>
  <c r="S1227" i="1000"/>
  <c r="T1227" i="1000"/>
  <c r="U1227" i="1000"/>
  <c r="V1227" i="1000"/>
  <c r="W1227" i="1000"/>
  <c r="Z1227" i="1000"/>
  <c r="AA1227" i="1000"/>
  <c r="AB1227" i="1000"/>
  <c r="Q1227" i="1000"/>
  <c r="S1230" i="1000"/>
  <c r="T1230" i="1000"/>
  <c r="U1230" i="1000"/>
  <c r="V1230" i="1000"/>
  <c r="W1230" i="1000"/>
  <c r="Z1230" i="1000"/>
  <c r="AA1230" i="1000"/>
  <c r="AB1230" i="1000"/>
  <c r="R1233" i="1000"/>
  <c r="S1233" i="1000"/>
  <c r="T1233" i="1000"/>
  <c r="U1233" i="1000"/>
  <c r="V1233" i="1000"/>
  <c r="W1233" i="1000"/>
  <c r="Z1233" i="1000"/>
  <c r="AA1233" i="1000"/>
  <c r="AB1233" i="1000"/>
  <c r="Q1233" i="1000"/>
  <c r="S1237" i="1000"/>
  <c r="T1237" i="1000"/>
  <c r="U1237" i="1000"/>
  <c r="V1237" i="1000"/>
  <c r="W1237" i="1000"/>
  <c r="Z1237" i="1000"/>
  <c r="AA1237" i="1000"/>
  <c r="AB1237" i="1000"/>
  <c r="R1240" i="1000"/>
  <c r="S1240" i="1000"/>
  <c r="T1240" i="1000"/>
  <c r="U1240" i="1000"/>
  <c r="V1240" i="1000"/>
  <c r="W1240" i="1000"/>
  <c r="Z1240" i="1000"/>
  <c r="AA1240" i="1000"/>
  <c r="AB1240" i="1000"/>
  <c r="Q1240" i="1000"/>
  <c r="S1242" i="1000"/>
  <c r="T1242" i="1000"/>
  <c r="U1242" i="1000"/>
  <c r="V1242" i="1000"/>
  <c r="W1242" i="1000"/>
  <c r="Z1242" i="1000"/>
  <c r="AA1242" i="1000"/>
  <c r="AB1242" i="1000"/>
  <c r="S1244" i="1000"/>
  <c r="T1244" i="1000"/>
  <c r="U1244" i="1000"/>
  <c r="V1244" i="1000"/>
  <c r="W1244" i="1000"/>
  <c r="Z1244" i="1000"/>
  <c r="AA1244" i="1000"/>
  <c r="AB1244" i="1000"/>
  <c r="S1247" i="1000"/>
  <c r="T1247" i="1000"/>
  <c r="U1247" i="1000"/>
  <c r="V1247" i="1000"/>
  <c r="W1247" i="1000"/>
  <c r="Z1247" i="1000"/>
  <c r="AA1247" i="1000"/>
  <c r="AB1247" i="1000"/>
  <c r="S1249" i="1000"/>
  <c r="T1249" i="1000"/>
  <c r="U1249" i="1000"/>
  <c r="V1249" i="1000"/>
  <c r="W1249" i="1000"/>
  <c r="Z1249" i="1000"/>
  <c r="AA1249" i="1000"/>
  <c r="AB1249" i="1000"/>
  <c r="S1252" i="1000"/>
  <c r="T1252" i="1000"/>
  <c r="U1252" i="1000"/>
  <c r="V1252" i="1000"/>
  <c r="W1252" i="1000"/>
  <c r="Z1252" i="1000"/>
  <c r="AA1252" i="1000"/>
  <c r="AB1252" i="1000"/>
  <c r="S1255" i="1000"/>
  <c r="T1255" i="1000"/>
  <c r="U1255" i="1000"/>
  <c r="V1255" i="1000"/>
  <c r="W1255" i="1000"/>
  <c r="Z1255" i="1000"/>
  <c r="AA1255" i="1000"/>
  <c r="AB1255" i="1000"/>
  <c r="S1257" i="1000"/>
  <c r="T1257" i="1000"/>
  <c r="U1257" i="1000"/>
  <c r="V1257" i="1000"/>
  <c r="W1257" i="1000"/>
  <c r="Z1257" i="1000"/>
  <c r="AA1257" i="1000"/>
  <c r="AB1257" i="1000"/>
  <c r="S1261" i="1000"/>
  <c r="T1261" i="1000"/>
  <c r="U1261" i="1000"/>
  <c r="V1261" i="1000"/>
  <c r="W1261" i="1000"/>
  <c r="Z1261" i="1000"/>
  <c r="AA1261" i="1000"/>
  <c r="AB1261" i="1000"/>
  <c r="R1263" i="1000"/>
  <c r="S1263" i="1000"/>
  <c r="T1263" i="1000"/>
  <c r="U1263" i="1000"/>
  <c r="V1263" i="1000"/>
  <c r="W1263" i="1000"/>
  <c r="Z1263" i="1000"/>
  <c r="AA1263" i="1000"/>
  <c r="AB1263" i="1000"/>
  <c r="Q1263" i="1000"/>
  <c r="S1265" i="1000"/>
  <c r="T1265" i="1000"/>
  <c r="U1265" i="1000"/>
  <c r="V1265" i="1000"/>
  <c r="W1265" i="1000"/>
  <c r="Z1265" i="1000"/>
  <c r="AA1265" i="1000"/>
  <c r="AB1265" i="1000"/>
  <c r="R1267" i="1000"/>
  <c r="S1267" i="1000"/>
  <c r="T1267" i="1000"/>
  <c r="U1267" i="1000"/>
  <c r="V1267" i="1000"/>
  <c r="W1267" i="1000"/>
  <c r="Z1267" i="1000"/>
  <c r="AA1267" i="1000"/>
  <c r="AB1267" i="1000"/>
  <c r="Q1267" i="1000"/>
  <c r="S1270" i="1000"/>
  <c r="T1270" i="1000"/>
  <c r="U1270" i="1000"/>
  <c r="V1270" i="1000"/>
  <c r="W1270" i="1000"/>
  <c r="Z1270" i="1000"/>
  <c r="AA1270" i="1000"/>
  <c r="AB1270" i="1000"/>
  <c r="S1272" i="1000"/>
  <c r="T1272" i="1000"/>
  <c r="U1272" i="1000"/>
  <c r="V1272" i="1000"/>
  <c r="W1272" i="1000"/>
  <c r="Z1272" i="1000"/>
  <c r="AA1272" i="1000"/>
  <c r="AB1272" i="1000"/>
  <c r="R1275" i="1000"/>
  <c r="R1274" i="1000" s="1"/>
  <c r="S1275" i="1000"/>
  <c r="S1274" i="1000" s="1"/>
  <c r="T1275" i="1000"/>
  <c r="U1275" i="1000"/>
  <c r="U1274" i="1000" s="1"/>
  <c r="V1275" i="1000"/>
  <c r="V1274" i="1000" s="1"/>
  <c r="W1275" i="1000"/>
  <c r="W1274" i="1000" s="1"/>
  <c r="Z1275" i="1000"/>
  <c r="AA1275" i="1000"/>
  <c r="AA1274" i="1000" s="1"/>
  <c r="AB1275" i="1000"/>
  <c r="AB1274" i="1000" s="1"/>
  <c r="Q1275" i="1000"/>
  <c r="T1278" i="1000"/>
  <c r="U1278" i="1000"/>
  <c r="V1278" i="1000"/>
  <c r="W1278" i="1000"/>
  <c r="Z1278" i="1000"/>
  <c r="AA1278" i="1000"/>
  <c r="AB1278" i="1000"/>
  <c r="R1280" i="1000"/>
  <c r="S1280" i="1000"/>
  <c r="T1280" i="1000"/>
  <c r="U1280" i="1000"/>
  <c r="V1280" i="1000"/>
  <c r="W1280" i="1000"/>
  <c r="Z1280" i="1000"/>
  <c r="AA1280" i="1000"/>
  <c r="AB1280" i="1000"/>
  <c r="Q1280" i="1000"/>
  <c r="T1283" i="1000"/>
  <c r="U1283" i="1000"/>
  <c r="U1282" i="1000" s="1"/>
  <c r="V1283" i="1000"/>
  <c r="V1282" i="1000" s="1"/>
  <c r="W1283" i="1000"/>
  <c r="W1282" i="1000" s="1"/>
  <c r="Z1283" i="1000"/>
  <c r="AA1283" i="1000"/>
  <c r="AA1282" i="1000" s="1"/>
  <c r="AB1283" i="1000"/>
  <c r="AB1282" i="1000" s="1"/>
  <c r="T1286" i="1000"/>
  <c r="U1286" i="1000"/>
  <c r="U1285" i="1000" s="1"/>
  <c r="V1286" i="1000"/>
  <c r="V1285" i="1000" s="1"/>
  <c r="W1286" i="1000"/>
  <c r="W1285" i="1000" s="1"/>
  <c r="Z1286" i="1000"/>
  <c r="AA1286" i="1000"/>
  <c r="AA1285" i="1000" s="1"/>
  <c r="AB1286" i="1000"/>
  <c r="AB1285" i="1000" s="1"/>
  <c r="T1290" i="1000"/>
  <c r="U1290" i="1000"/>
  <c r="U1289" i="1000" s="1"/>
  <c r="U1288" i="1000" s="1"/>
  <c r="V1290" i="1000"/>
  <c r="V1289" i="1000" s="1"/>
  <c r="V1288" i="1000" s="1"/>
  <c r="W1290" i="1000"/>
  <c r="W1289" i="1000" s="1"/>
  <c r="W1288" i="1000" s="1"/>
  <c r="Z1290" i="1000"/>
  <c r="AA1290" i="1000"/>
  <c r="AA1289" i="1000" s="1"/>
  <c r="AA1288" i="1000" s="1"/>
  <c r="AB1290" i="1000"/>
  <c r="AB1289" i="1000" s="1"/>
  <c r="AB1288" i="1000" s="1"/>
  <c r="T1298" i="1000"/>
  <c r="U1298" i="1000"/>
  <c r="U1297" i="1000" s="1"/>
  <c r="V1298" i="1000"/>
  <c r="V1297" i="1000" s="1"/>
  <c r="W1298" i="1000"/>
  <c r="W1297" i="1000" s="1"/>
  <c r="Z1298" i="1000"/>
  <c r="AB1298" i="1000"/>
  <c r="AB1297" i="1000" s="1"/>
  <c r="T1301" i="1000"/>
  <c r="U1301" i="1000"/>
  <c r="U1300" i="1000" s="1"/>
  <c r="V1301" i="1000"/>
  <c r="V1300" i="1000" s="1"/>
  <c r="W1301" i="1000"/>
  <c r="W1300" i="1000" s="1"/>
  <c r="Z1301" i="1000"/>
  <c r="AA1301" i="1000"/>
  <c r="AA1300" i="1000" s="1"/>
  <c r="AB1301" i="1000"/>
  <c r="AB1300" i="1000" s="1"/>
  <c r="T1305" i="1000"/>
  <c r="U1305" i="1000"/>
  <c r="V1305" i="1000"/>
  <c r="W1305" i="1000"/>
  <c r="Z1305" i="1000"/>
  <c r="AA1305" i="1000"/>
  <c r="AB1305" i="1000"/>
  <c r="T1307" i="1000"/>
  <c r="U1307" i="1000"/>
  <c r="V1307" i="1000"/>
  <c r="W1307" i="1000"/>
  <c r="Z1307" i="1000"/>
  <c r="AA1307" i="1000"/>
  <c r="AB1307" i="1000"/>
  <c r="T1311" i="1000"/>
  <c r="U1311" i="1000"/>
  <c r="U1310" i="1000" s="1"/>
  <c r="U1309" i="1000" s="1"/>
  <c r="V1311" i="1000"/>
  <c r="V1310" i="1000" s="1"/>
  <c r="V1309" i="1000" s="1"/>
  <c r="W1311" i="1000"/>
  <c r="W1310" i="1000" s="1"/>
  <c r="W1309" i="1000" s="1"/>
  <c r="Z1311" i="1000"/>
  <c r="AA1311" i="1000"/>
  <c r="AA1310" i="1000" s="1"/>
  <c r="AA1309" i="1000" s="1"/>
  <c r="AB1311" i="1000"/>
  <c r="AB1310" i="1000" s="1"/>
  <c r="AB1309" i="1000" s="1"/>
  <c r="T1316" i="1000"/>
  <c r="U1316" i="1000"/>
  <c r="V1316" i="1000"/>
  <c r="W1316" i="1000"/>
  <c r="Z1316" i="1000"/>
  <c r="AA1316" i="1000"/>
  <c r="AB1316" i="1000"/>
  <c r="T1318" i="1000"/>
  <c r="U1318" i="1000"/>
  <c r="V1318" i="1000"/>
  <c r="W1318" i="1000"/>
  <c r="Z1318" i="1000"/>
  <c r="AA1318" i="1000"/>
  <c r="AB1318" i="1000"/>
  <c r="T1320" i="1000"/>
  <c r="U1320" i="1000"/>
  <c r="V1320" i="1000"/>
  <c r="W1320" i="1000"/>
  <c r="Z1320" i="1000"/>
  <c r="AA1320" i="1000"/>
  <c r="AB1320" i="1000"/>
  <c r="T1322" i="1000"/>
  <c r="U1322" i="1000"/>
  <c r="V1322" i="1000"/>
  <c r="W1322" i="1000"/>
  <c r="Z1322" i="1000"/>
  <c r="AA1322" i="1000"/>
  <c r="AB1322" i="1000"/>
  <c r="T1324" i="1000"/>
  <c r="U1324" i="1000"/>
  <c r="V1324" i="1000"/>
  <c r="W1324" i="1000"/>
  <c r="Z1324" i="1000"/>
  <c r="AA1324" i="1000"/>
  <c r="AB1324" i="1000"/>
  <c r="T1326" i="1000"/>
  <c r="U1326" i="1000"/>
  <c r="V1326" i="1000"/>
  <c r="W1326" i="1000"/>
  <c r="Z1326" i="1000"/>
  <c r="AA1326" i="1000"/>
  <c r="AB1326" i="1000"/>
  <c r="T1328" i="1000"/>
  <c r="U1328" i="1000"/>
  <c r="V1328" i="1000"/>
  <c r="W1328" i="1000"/>
  <c r="Z1328" i="1000"/>
  <c r="AA1328" i="1000"/>
  <c r="AB1328" i="1000"/>
  <c r="T1331" i="1000"/>
  <c r="U1331" i="1000"/>
  <c r="V1331" i="1000"/>
  <c r="W1331" i="1000"/>
  <c r="Z1331" i="1000"/>
  <c r="AA1331" i="1000"/>
  <c r="AB1331" i="1000"/>
  <c r="T1333" i="1000"/>
  <c r="U1333" i="1000"/>
  <c r="V1333" i="1000"/>
  <c r="W1333" i="1000"/>
  <c r="Z1333" i="1000"/>
  <c r="AA1333" i="1000"/>
  <c r="AB1333" i="1000"/>
  <c r="T1336" i="1000"/>
  <c r="U1336" i="1000"/>
  <c r="V1336" i="1000"/>
  <c r="W1336" i="1000"/>
  <c r="Z1336" i="1000"/>
  <c r="AA1336" i="1000"/>
  <c r="AB1336" i="1000"/>
  <c r="T1338" i="1000"/>
  <c r="U1338" i="1000"/>
  <c r="V1338" i="1000"/>
  <c r="W1338" i="1000"/>
  <c r="Z1338" i="1000"/>
  <c r="AA1338" i="1000"/>
  <c r="AB1338" i="1000"/>
  <c r="T1342" i="1000"/>
  <c r="U1342" i="1000"/>
  <c r="U1341" i="1000" s="1"/>
  <c r="U1340" i="1000" s="1"/>
  <c r="V1342" i="1000"/>
  <c r="V1341" i="1000" s="1"/>
  <c r="V1340" i="1000" s="1"/>
  <c r="W1342" i="1000"/>
  <c r="W1341" i="1000" s="1"/>
  <c r="W1340" i="1000" s="1"/>
  <c r="Z1342" i="1000"/>
  <c r="AA1342" i="1000"/>
  <c r="AA1341" i="1000" s="1"/>
  <c r="AA1340" i="1000" s="1"/>
  <c r="AB1342" i="1000"/>
  <c r="AB1341" i="1000" s="1"/>
  <c r="AB1340" i="1000" s="1"/>
  <c r="T1346" i="1000"/>
  <c r="U1346" i="1000"/>
  <c r="U1345" i="1000" s="1"/>
  <c r="U1344" i="1000" s="1"/>
  <c r="V1346" i="1000"/>
  <c r="V1345" i="1000" s="1"/>
  <c r="V1344" i="1000" s="1"/>
  <c r="W1346" i="1000"/>
  <c r="W1345" i="1000" s="1"/>
  <c r="W1344" i="1000" s="1"/>
  <c r="Z1346" i="1000"/>
  <c r="AA1346" i="1000"/>
  <c r="AA1345" i="1000" s="1"/>
  <c r="AA1344" i="1000" s="1"/>
  <c r="AB1346" i="1000"/>
  <c r="AB1345" i="1000" s="1"/>
  <c r="AB1344" i="1000" s="1"/>
  <c r="T123" i="1000"/>
  <c r="U123" i="1000"/>
  <c r="V123" i="1000"/>
  <c r="W123" i="1000"/>
  <c r="Z123" i="1000"/>
  <c r="AA123" i="1000"/>
  <c r="AB123" i="1000"/>
  <c r="T121" i="1000"/>
  <c r="U121" i="1000"/>
  <c r="V121" i="1000"/>
  <c r="W121" i="1000"/>
  <c r="Z121" i="1000"/>
  <c r="AB121" i="1000"/>
  <c r="T117" i="1000"/>
  <c r="U117" i="1000"/>
  <c r="U116" i="1000" s="1"/>
  <c r="V117" i="1000"/>
  <c r="V116" i="1000" s="1"/>
  <c r="W117" i="1000"/>
  <c r="W116" i="1000" s="1"/>
  <c r="Z117" i="1000"/>
  <c r="AA117" i="1000"/>
  <c r="AA116" i="1000" s="1"/>
  <c r="AB117" i="1000"/>
  <c r="AB116" i="1000" s="1"/>
  <c r="T114" i="1000"/>
  <c r="U114" i="1000"/>
  <c r="V114" i="1000"/>
  <c r="W114" i="1000"/>
  <c r="Z114" i="1000"/>
  <c r="AA114" i="1000"/>
  <c r="AB114" i="1000"/>
  <c r="T112" i="1000"/>
  <c r="U112" i="1000"/>
  <c r="V112" i="1000"/>
  <c r="W112" i="1000"/>
  <c r="Z112" i="1000"/>
  <c r="AA112" i="1000"/>
  <c r="AB112" i="1000"/>
  <c r="T109" i="1000"/>
  <c r="U109" i="1000"/>
  <c r="U108" i="1000" s="1"/>
  <c r="V109" i="1000"/>
  <c r="V108" i="1000" s="1"/>
  <c r="W109" i="1000"/>
  <c r="W108" i="1000" s="1"/>
  <c r="Z109" i="1000"/>
  <c r="AA109" i="1000"/>
  <c r="AA108" i="1000" s="1"/>
  <c r="AB109" i="1000"/>
  <c r="AB108" i="1000" s="1"/>
  <c r="T106" i="1000"/>
  <c r="U106" i="1000"/>
  <c r="V106" i="1000"/>
  <c r="W106" i="1000"/>
  <c r="Z106" i="1000"/>
  <c r="AB106" i="1000"/>
  <c r="T104" i="1000"/>
  <c r="U104" i="1000"/>
  <c r="V104" i="1000"/>
  <c r="W104" i="1000"/>
  <c r="Z104" i="1000"/>
  <c r="AA104" i="1000"/>
  <c r="AB104" i="1000"/>
  <c r="T101" i="1000"/>
  <c r="U101" i="1000"/>
  <c r="V101" i="1000"/>
  <c r="W101" i="1000"/>
  <c r="Z101" i="1000"/>
  <c r="AB101" i="1000"/>
  <c r="T93" i="1000"/>
  <c r="U93" i="1000"/>
  <c r="V93" i="1000"/>
  <c r="W93" i="1000"/>
  <c r="Z93" i="1000"/>
  <c r="AA93" i="1000"/>
  <c r="AB93" i="1000"/>
  <c r="T91" i="1000"/>
  <c r="U91" i="1000"/>
  <c r="V91" i="1000"/>
  <c r="W91" i="1000"/>
  <c r="Z91" i="1000"/>
  <c r="AB91" i="1000"/>
  <c r="T89" i="1000"/>
  <c r="U89" i="1000"/>
  <c r="V89" i="1000"/>
  <c r="W89" i="1000"/>
  <c r="Z89" i="1000"/>
  <c r="AB89" i="1000"/>
  <c r="T87" i="1000"/>
  <c r="U87" i="1000"/>
  <c r="V87" i="1000"/>
  <c r="W87" i="1000"/>
  <c r="Z87" i="1000"/>
  <c r="AA87" i="1000"/>
  <c r="AB87" i="1000"/>
  <c r="T80" i="1000"/>
  <c r="U80" i="1000"/>
  <c r="V80" i="1000"/>
  <c r="W80" i="1000"/>
  <c r="Z80" i="1000"/>
  <c r="AA80" i="1000"/>
  <c r="AB80" i="1000"/>
  <c r="T77" i="1000"/>
  <c r="U77" i="1000"/>
  <c r="V77" i="1000"/>
  <c r="W77" i="1000"/>
  <c r="Z77" i="1000"/>
  <c r="AA77" i="1000"/>
  <c r="AB77" i="1000"/>
  <c r="T74" i="1000"/>
  <c r="U74" i="1000"/>
  <c r="V74" i="1000"/>
  <c r="W74" i="1000"/>
  <c r="Z74" i="1000"/>
  <c r="AA74" i="1000"/>
  <c r="AB74" i="1000"/>
  <c r="T72" i="1000"/>
  <c r="U72" i="1000"/>
  <c r="V72" i="1000"/>
  <c r="W72" i="1000"/>
  <c r="Z72" i="1000"/>
  <c r="AB72" i="1000"/>
  <c r="T69" i="1000"/>
  <c r="U69" i="1000"/>
  <c r="V69" i="1000"/>
  <c r="W69" i="1000"/>
  <c r="Z69" i="1000"/>
  <c r="AA69" i="1000"/>
  <c r="AB69" i="1000"/>
  <c r="T67" i="1000"/>
  <c r="U67" i="1000"/>
  <c r="V67" i="1000"/>
  <c r="W67" i="1000"/>
  <c r="Z67" i="1000"/>
  <c r="AA67" i="1000"/>
  <c r="AB67" i="1000"/>
  <c r="T65" i="1000"/>
  <c r="U65" i="1000"/>
  <c r="V65" i="1000"/>
  <c r="W65" i="1000"/>
  <c r="Z65" i="1000"/>
  <c r="AA65" i="1000"/>
  <c r="AB65" i="1000"/>
  <c r="U63" i="1000"/>
  <c r="V63" i="1000"/>
  <c r="W63" i="1000"/>
  <c r="Z63" i="1000"/>
  <c r="AA63" i="1000"/>
  <c r="AB63" i="1000"/>
  <c r="T58" i="1000"/>
  <c r="U58" i="1000"/>
  <c r="U57" i="1000" s="1"/>
  <c r="V58" i="1000"/>
  <c r="V57" i="1000" s="1"/>
  <c r="W58" i="1000"/>
  <c r="W57" i="1000" s="1"/>
  <c r="Z58" i="1000"/>
  <c r="AB58" i="1000"/>
  <c r="AB57" i="1000" s="1"/>
  <c r="T55" i="1000"/>
  <c r="U55" i="1000"/>
  <c r="V55" i="1000"/>
  <c r="W55" i="1000"/>
  <c r="Z55" i="1000"/>
  <c r="AB55" i="1000"/>
  <c r="T53" i="1000"/>
  <c r="U53" i="1000"/>
  <c r="V53" i="1000"/>
  <c r="W53" i="1000"/>
  <c r="Z53" i="1000"/>
  <c r="AB53" i="1000"/>
  <c r="T49" i="1000"/>
  <c r="U49" i="1000"/>
  <c r="V49" i="1000"/>
  <c r="W49" i="1000"/>
  <c r="Z49" i="1000"/>
  <c r="AA49" i="1000"/>
  <c r="AB49" i="1000"/>
  <c r="T47" i="1000"/>
  <c r="U47" i="1000"/>
  <c r="V47" i="1000"/>
  <c r="W47" i="1000"/>
  <c r="Z47" i="1000"/>
  <c r="AA47" i="1000"/>
  <c r="AB47" i="1000"/>
  <c r="T45" i="1000"/>
  <c r="U45" i="1000"/>
  <c r="V45" i="1000"/>
  <c r="W45" i="1000"/>
  <c r="Z45" i="1000"/>
  <c r="AA45" i="1000"/>
  <c r="AB45" i="1000"/>
  <c r="T43" i="1000"/>
  <c r="U43" i="1000"/>
  <c r="V43" i="1000"/>
  <c r="W43" i="1000"/>
  <c r="Z43" i="1000"/>
  <c r="AA43" i="1000"/>
  <c r="AB43" i="1000"/>
  <c r="T41" i="1000"/>
  <c r="U41" i="1000"/>
  <c r="V41" i="1000"/>
  <c r="W41" i="1000"/>
  <c r="Z41" i="1000"/>
  <c r="AA41" i="1000"/>
  <c r="AB41" i="1000"/>
  <c r="T39" i="1000"/>
  <c r="U39" i="1000"/>
  <c r="V39" i="1000"/>
  <c r="W39" i="1000"/>
  <c r="Z39" i="1000"/>
  <c r="AA39" i="1000"/>
  <c r="AB39" i="1000"/>
  <c r="T33" i="1000"/>
  <c r="U33" i="1000"/>
  <c r="U32" i="1000" s="1"/>
  <c r="V33" i="1000"/>
  <c r="V32" i="1000" s="1"/>
  <c r="W33" i="1000"/>
  <c r="W32" i="1000" s="1"/>
  <c r="Z33" i="1000"/>
  <c r="AA33" i="1000"/>
  <c r="AA32" i="1000" s="1"/>
  <c r="AB33" i="1000"/>
  <c r="AB32" i="1000" s="1"/>
  <c r="T30" i="1000"/>
  <c r="U30" i="1000"/>
  <c r="U29" i="1000" s="1"/>
  <c r="V30" i="1000"/>
  <c r="V29" i="1000" s="1"/>
  <c r="W30" i="1000"/>
  <c r="W29" i="1000" s="1"/>
  <c r="Z30" i="1000"/>
  <c r="AA30" i="1000"/>
  <c r="AA29" i="1000" s="1"/>
  <c r="AB30" i="1000"/>
  <c r="AB29" i="1000" s="1"/>
  <c r="W57" i="1008" l="1"/>
  <c r="X58" i="1008"/>
  <c r="Y58" i="1008"/>
  <c r="W69" i="1008"/>
  <c r="X70" i="1008"/>
  <c r="W76" i="1008"/>
  <c r="Y77" i="1008"/>
  <c r="X77" i="1008"/>
  <c r="W49" i="1008"/>
  <c r="X50" i="1008"/>
  <c r="Y40" i="1008"/>
  <c r="K9" i="994"/>
  <c r="K8" i="994" s="1"/>
  <c r="Y64" i="1008"/>
  <c r="X64" i="1008"/>
  <c r="K17" i="994"/>
  <c r="Y31" i="1008"/>
  <c r="X31" i="1008"/>
  <c r="W39" i="1008"/>
  <c r="Y39" i="1008" s="1"/>
  <c r="X40" i="1008"/>
  <c r="J10" i="993"/>
  <c r="U16" i="1008"/>
  <c r="U15" i="1008" s="1"/>
  <c r="U19" i="1008"/>
  <c r="T15" i="1008"/>
  <c r="H15" i="994" s="1"/>
  <c r="H14" i="994" s="1"/>
  <c r="T19" i="1008"/>
  <c r="V16" i="1008"/>
  <c r="V19" i="1008"/>
  <c r="W22" i="1008"/>
  <c r="X22" i="1008" s="1"/>
  <c r="Y505" i="1000"/>
  <c r="W542" i="1000"/>
  <c r="W541" i="1000" s="1"/>
  <c r="Y543" i="1000"/>
  <c r="Y536" i="1000"/>
  <c r="Y1184" i="1000"/>
  <c r="Y512" i="1000"/>
  <c r="W130" i="1000"/>
  <c r="AE120" i="1000"/>
  <c r="U867" i="1000"/>
  <c r="U833" i="1000"/>
  <c r="U832" i="1000" s="1"/>
  <c r="W867" i="1000"/>
  <c r="V867" i="1000"/>
  <c r="H634" i="1000"/>
  <c r="V638" i="1000"/>
  <c r="R639" i="1000"/>
  <c r="R638" i="1000" s="1"/>
  <c r="U638" i="1000"/>
  <c r="AA639" i="1000"/>
  <c r="AA638" i="1000" s="1"/>
  <c r="W638" i="1000"/>
  <c r="S639" i="1000"/>
  <c r="S638" i="1000" s="1"/>
  <c r="Z852" i="1000"/>
  <c r="U740" i="1000"/>
  <c r="AB740" i="1000"/>
  <c r="Z740" i="1000"/>
  <c r="V740" i="1000"/>
  <c r="AA740" i="1000"/>
  <c r="W740" i="1000"/>
  <c r="O11" i="994"/>
  <c r="O10" i="994" s="1"/>
  <c r="N10" i="993"/>
  <c r="I11" i="994"/>
  <c r="I10" i="994" s="1"/>
  <c r="H10" i="993"/>
  <c r="K11" i="994"/>
  <c r="K10" i="994" s="1"/>
  <c r="J11" i="994"/>
  <c r="J10" i="994" s="1"/>
  <c r="I10" i="993"/>
  <c r="H10" i="994"/>
  <c r="G10" i="993"/>
  <c r="P11" i="994"/>
  <c r="P10" i="994" s="1"/>
  <c r="O10" i="993"/>
  <c r="N11" i="994"/>
  <c r="N10" i="994" s="1"/>
  <c r="M10" i="993"/>
  <c r="U10" i="1008"/>
  <c r="H9" i="993" s="1"/>
  <c r="I15" i="994"/>
  <c r="I14" i="994" s="1"/>
  <c r="AA75" i="1008"/>
  <c r="O19" i="994"/>
  <c r="O18" i="994" s="1"/>
  <c r="V75" i="1008"/>
  <c r="J19" i="994"/>
  <c r="J18" i="994" s="1"/>
  <c r="T75" i="1008"/>
  <c r="H19" i="994"/>
  <c r="Z75" i="1008"/>
  <c r="N19" i="994"/>
  <c r="N18" i="994" s="1"/>
  <c r="U75" i="1008"/>
  <c r="I19" i="994"/>
  <c r="I18" i="994" s="1"/>
  <c r="Z10" i="1008"/>
  <c r="M9" i="993" s="1"/>
  <c r="N15" i="994"/>
  <c r="N14" i="994" s="1"/>
  <c r="AB75" i="1008"/>
  <c r="P19" i="994"/>
  <c r="P18" i="994" s="1"/>
  <c r="W75" i="1008"/>
  <c r="K19" i="994"/>
  <c r="K18" i="994" s="1"/>
  <c r="AB10" i="1008"/>
  <c r="O9" i="993" s="1"/>
  <c r="P15" i="994"/>
  <c r="P14" i="994" s="1"/>
  <c r="AA10" i="1008"/>
  <c r="N9" i="993" s="1"/>
  <c r="O15" i="994"/>
  <c r="O14" i="994" s="1"/>
  <c r="W63" i="1008"/>
  <c r="AA223" i="1000"/>
  <c r="AA222" i="1000" s="1"/>
  <c r="AA221" i="1000" s="1"/>
  <c r="W223" i="1000"/>
  <c r="AB295" i="1000"/>
  <c r="S348" i="1000"/>
  <c r="AB410" i="1000"/>
  <c r="V223" i="1000"/>
  <c r="V222" i="1000" s="1"/>
  <c r="V221" i="1000" s="1"/>
  <c r="AA295" i="1000"/>
  <c r="W295" i="1000"/>
  <c r="V348" i="1000"/>
  <c r="U1000" i="1000"/>
  <c r="U223" i="1000"/>
  <c r="U222" i="1000" s="1"/>
  <c r="U221" i="1000" s="1"/>
  <c r="U295" i="1000"/>
  <c r="AB792" i="1000"/>
  <c r="AB791" i="1000"/>
  <c r="AB565" i="1000"/>
  <c r="AB564" i="1000"/>
  <c r="AB1163" i="1000"/>
  <c r="AB1162" i="1000"/>
  <c r="AB639" i="1000"/>
  <c r="AB638" i="1000"/>
  <c r="AB1190" i="1000"/>
  <c r="AB1189" i="1000"/>
  <c r="AB1064" i="1000"/>
  <c r="AB1063" i="1000"/>
  <c r="AB924" i="1000"/>
  <c r="AB923" i="1000"/>
  <c r="F333" i="1000"/>
  <c r="V295" i="1000"/>
  <c r="F264" i="1000"/>
  <c r="AB223" i="1000"/>
  <c r="AB222" i="1000" s="1"/>
  <c r="AB221" i="1000" s="1"/>
  <c r="V410" i="1000"/>
  <c r="F820" i="1000"/>
  <c r="F816" i="1000"/>
  <c r="F812" i="1000"/>
  <c r="F981" i="1000"/>
  <c r="F976" i="1000"/>
  <c r="F972" i="1000"/>
  <c r="F962" i="1000"/>
  <c r="F771" i="1000"/>
  <c r="F744" i="1000"/>
  <c r="F737" i="1000"/>
  <c r="F731" i="1000"/>
  <c r="F724" i="1000"/>
  <c r="F720" i="1000"/>
  <c r="F704" i="1000"/>
  <c r="F700" i="1000"/>
  <c r="F440" i="1000"/>
  <c r="F430" i="1000"/>
  <c r="F422" i="1000"/>
  <c r="F226" i="1000"/>
  <c r="F306" i="1000"/>
  <c r="F371" i="1000"/>
  <c r="F381" i="1000"/>
  <c r="F390" i="1000"/>
  <c r="F404" i="1000"/>
  <c r="F416" i="1000"/>
  <c r="F1267" i="1000"/>
  <c r="F1240" i="1000"/>
  <c r="F1227" i="1000"/>
  <c r="F1090" i="1000"/>
  <c r="F1086" i="1000"/>
  <c r="F1051" i="1000"/>
  <c r="F1042" i="1000"/>
  <c r="G41" i="1000"/>
  <c r="G49" i="1000"/>
  <c r="G1322" i="1000"/>
  <c r="G1051" i="1000"/>
  <c r="H1044" i="1000"/>
  <c r="H1021" i="1000"/>
  <c r="H1017" i="1000"/>
  <c r="G994" i="1000"/>
  <c r="H987" i="1000"/>
  <c r="G970" i="1000"/>
  <c r="G960" i="1000"/>
  <c r="G902" i="1000"/>
  <c r="G871" i="1000"/>
  <c r="G836" i="1000"/>
  <c r="H818" i="1000"/>
  <c r="H814" i="1000"/>
  <c r="G566" i="1000"/>
  <c r="G515" i="1000"/>
  <c r="H483" i="1000"/>
  <c r="H435" i="1000"/>
  <c r="G125" i="1000"/>
  <c r="G138" i="1000"/>
  <c r="H153" i="1000"/>
  <c r="G179" i="1000"/>
  <c r="G196" i="1000"/>
  <c r="G207" i="1000"/>
  <c r="G262" i="1000"/>
  <c r="H274" i="1000"/>
  <c r="G282" i="1000"/>
  <c r="H286" i="1000"/>
  <c r="H299" i="1000"/>
  <c r="H315" i="1000"/>
  <c r="G320" i="1000"/>
  <c r="H328" i="1000"/>
  <c r="G333" i="1000"/>
  <c r="G392" i="1000"/>
  <c r="G394" i="1000"/>
  <c r="H413" i="1000"/>
  <c r="H1305" i="1000"/>
  <c r="G1298" i="1000"/>
  <c r="G1267" i="1000"/>
  <c r="H1263" i="1000"/>
  <c r="G1240" i="1000"/>
  <c r="H1233" i="1000"/>
  <c r="H1225" i="1000"/>
  <c r="G1179" i="1000"/>
  <c r="G1137" i="1000"/>
  <c r="G1127" i="1000"/>
  <c r="H1096" i="1000"/>
  <c r="H1088" i="1000"/>
  <c r="H1084" i="1000"/>
  <c r="H1057" i="1000"/>
  <c r="G765" i="1000"/>
  <c r="H759" i="1000"/>
  <c r="H748" i="1000"/>
  <c r="G729" i="1000"/>
  <c r="H710" i="1000"/>
  <c r="H706" i="1000"/>
  <c r="G508" i="1000"/>
  <c r="H493" i="1000"/>
  <c r="H487" i="1000"/>
  <c r="H485" i="1000"/>
  <c r="H469" i="1000"/>
  <c r="G149" i="1000"/>
  <c r="H175" i="1000"/>
  <c r="H201" i="1000"/>
  <c r="H258" i="1000"/>
  <c r="G268" i="1000"/>
  <c r="G291" i="1000"/>
  <c r="G308" i="1000"/>
  <c r="H325" i="1000"/>
  <c r="F312" i="1000"/>
  <c r="F367" i="1000"/>
  <c r="F374" i="1000"/>
  <c r="F383" i="1000"/>
  <c r="F408" i="1000"/>
  <c r="F419" i="1000"/>
  <c r="G1035" i="1000"/>
  <c r="G528" i="1000"/>
  <c r="G158" i="1000"/>
  <c r="H163" i="1000"/>
  <c r="G169" i="1000"/>
  <c r="G251" i="1000"/>
  <c r="H1053" i="1000"/>
  <c r="G219" i="1000"/>
  <c r="F1092" i="1000"/>
  <c r="G1311" i="1000"/>
  <c r="H539" i="1000"/>
  <c r="H361" i="1000"/>
  <c r="G1202" i="1000"/>
  <c r="G1182" i="1000"/>
  <c r="H461" i="1000"/>
  <c r="H369" i="1000"/>
  <c r="H1278" i="1000"/>
  <c r="G1227" i="1000"/>
  <c r="H1037" i="1000"/>
  <c r="G1019" i="1000"/>
  <c r="G820" i="1000"/>
  <c r="G525" i="1000"/>
  <c r="H478" i="1000"/>
  <c r="G310" i="1000"/>
  <c r="H342" i="1000"/>
  <c r="H45" i="1000"/>
  <c r="G1090" i="1000"/>
  <c r="H546" i="1000"/>
  <c r="G346" i="1000"/>
  <c r="H1275" i="1000"/>
  <c r="G1042" i="1000"/>
  <c r="G900" i="1000"/>
  <c r="G520" i="1000"/>
  <c r="H558" i="1000"/>
  <c r="G522" i="1000"/>
  <c r="H490" i="1000"/>
  <c r="H456" i="1000"/>
  <c r="H387" i="1000"/>
  <c r="H211" i="1000"/>
  <c r="H379" i="1000"/>
  <c r="F346" i="1000"/>
  <c r="H785" i="1000"/>
  <c r="G775" i="1000"/>
  <c r="G776" i="1000"/>
  <c r="G767" i="1000"/>
  <c r="G768" i="1000"/>
  <c r="Q690" i="1000"/>
  <c r="F690" i="1000" s="1"/>
  <c r="F691" i="1000"/>
  <c r="Z552" i="1000"/>
  <c r="H553" i="1000"/>
  <c r="G264" i="1000"/>
  <c r="G93" i="1000"/>
  <c r="G114" i="1000"/>
  <c r="H1338" i="1000"/>
  <c r="G1333" i="1000"/>
  <c r="G1324" i="1000"/>
  <c r="H1307" i="1000"/>
  <c r="G1300" i="1000"/>
  <c r="G1301" i="1000"/>
  <c r="Z1289" i="1000"/>
  <c r="H1289" i="1000" s="1"/>
  <c r="H1290" i="1000"/>
  <c r="H1272" i="1000"/>
  <c r="H1252" i="1000"/>
  <c r="H1249" i="1000"/>
  <c r="H1244" i="1000"/>
  <c r="G1040" i="1000"/>
  <c r="F1035" i="1000"/>
  <c r="G1031" i="1000"/>
  <c r="G1029" i="1000"/>
  <c r="G1027" i="1000"/>
  <c r="T1023" i="1000"/>
  <c r="G1023" i="1000" s="1"/>
  <c r="G1024" i="1000"/>
  <c r="F1019" i="1000"/>
  <c r="H1015" i="1000"/>
  <c r="H1011" i="1000"/>
  <c r="H1009" i="1000"/>
  <c r="H1006" i="1000"/>
  <c r="H1003" i="1000"/>
  <c r="H1001" i="1000"/>
  <c r="H998" i="1000"/>
  <c r="H996" i="1000"/>
  <c r="F994" i="1000"/>
  <c r="G991" i="1000"/>
  <c r="H984" i="1000"/>
  <c r="H981" i="1000"/>
  <c r="G979" i="1000"/>
  <c r="H976" i="1000"/>
  <c r="G974" i="1000"/>
  <c r="H972" i="1000"/>
  <c r="G965" i="1000"/>
  <c r="H962" i="1000"/>
  <c r="H956" i="1000"/>
  <c r="H954" i="1000"/>
  <c r="H952" i="1000"/>
  <c r="H950" i="1000"/>
  <c r="H948" i="1000"/>
  <c r="H944" i="1000"/>
  <c r="Z940" i="1000"/>
  <c r="H940" i="1000" s="1"/>
  <c r="H941" i="1000"/>
  <c r="H921" i="1000"/>
  <c r="G904" i="1000"/>
  <c r="G905" i="1000"/>
  <c r="H868" i="1000"/>
  <c r="H865" i="1000"/>
  <c r="H863" i="1000"/>
  <c r="H860" i="1000"/>
  <c r="H858" i="1000"/>
  <c r="H853" i="1000"/>
  <c r="H846" i="1000"/>
  <c r="H834" i="1000"/>
  <c r="H829" i="1000"/>
  <c r="Z823" i="1000"/>
  <c r="H826" i="1000"/>
  <c r="H824" i="1000"/>
  <c r="G808" i="1000"/>
  <c r="G805" i="1000"/>
  <c r="G801" i="1000"/>
  <c r="G802" i="1000"/>
  <c r="Q792" i="1000"/>
  <c r="F792" i="1000" s="1"/>
  <c r="F793" i="1000"/>
  <c r="H783" i="1000"/>
  <c r="H781" i="1000"/>
  <c r="H779" i="1000"/>
  <c r="G773" i="1000"/>
  <c r="H771" i="1000"/>
  <c r="G761" i="1000"/>
  <c r="G756" i="1000"/>
  <c r="H751" i="1000"/>
  <c r="G746" i="1000"/>
  <c r="H744" i="1000"/>
  <c r="G741" i="1000"/>
  <c r="H737" i="1000"/>
  <c r="G734" i="1000"/>
  <c r="H731" i="1000"/>
  <c r="G726" i="1000"/>
  <c r="H724" i="1000"/>
  <c r="G722" i="1000"/>
  <c r="H720" i="1000"/>
  <c r="G712" i="1000"/>
  <c r="H704" i="1000"/>
  <c r="G702" i="1000"/>
  <c r="H700" i="1000"/>
  <c r="G698" i="1000"/>
  <c r="H691" i="1000"/>
  <c r="H640" i="1000"/>
  <c r="G562" i="1000"/>
  <c r="G534" i="1000"/>
  <c r="G530" i="1000"/>
  <c r="H503" i="1000"/>
  <c r="H499" i="1000"/>
  <c r="Z439" i="1000"/>
  <c r="H439" i="1000" s="1"/>
  <c r="H440" i="1000"/>
  <c r="G437" i="1000"/>
  <c r="H430" i="1000"/>
  <c r="G424" i="1000"/>
  <c r="H422" i="1000"/>
  <c r="H127" i="1000"/>
  <c r="G135" i="1000"/>
  <c r="H141" i="1000"/>
  <c r="G145" i="1000"/>
  <c r="H151" i="1000"/>
  <c r="G156" i="1000"/>
  <c r="H161" i="1000"/>
  <c r="G165" i="1000"/>
  <c r="H172" i="1000"/>
  <c r="G177" i="1000"/>
  <c r="H187" i="1000"/>
  <c r="G194" i="1000"/>
  <c r="H198" i="1000"/>
  <c r="G204" i="1000"/>
  <c r="H209" i="1000"/>
  <c r="G215" i="1000"/>
  <c r="H224" i="1000"/>
  <c r="H226" i="1000"/>
  <c r="G229" i="1000"/>
  <c r="G234" i="1000"/>
  <c r="G239" i="1000"/>
  <c r="G246" i="1000"/>
  <c r="H254" i="1000"/>
  <c r="G260" i="1000"/>
  <c r="G266" i="1000"/>
  <c r="H272" i="1000"/>
  <c r="G277" i="1000"/>
  <c r="H284" i="1000"/>
  <c r="G288" i="1000"/>
  <c r="H293" i="1000"/>
  <c r="H303" i="1000"/>
  <c r="H306" i="1000"/>
  <c r="G312" i="1000"/>
  <c r="G317" i="1000"/>
  <c r="H323" i="1000"/>
  <c r="H331" i="1000"/>
  <c r="G336" i="1000"/>
  <c r="G340" i="1000"/>
  <c r="H344" i="1000"/>
  <c r="G351" i="1000"/>
  <c r="G353" i="1000"/>
  <c r="H359" i="1000"/>
  <c r="G363" i="1000"/>
  <c r="G367" i="1000"/>
  <c r="H371" i="1000"/>
  <c r="G374" i="1000"/>
  <c r="H381" i="1000"/>
  <c r="G383" i="1000"/>
  <c r="H390" i="1000"/>
  <c r="H396" i="1000"/>
  <c r="H404" i="1000"/>
  <c r="G408" i="1000"/>
  <c r="H416" i="1000"/>
  <c r="T418" i="1000"/>
  <c r="G419" i="1000"/>
  <c r="G693" i="1000"/>
  <c r="G84" i="1000"/>
  <c r="Z1285" i="1000"/>
  <c r="H1285" i="1000" s="1"/>
  <c r="H1286" i="1000"/>
  <c r="G1204" i="1000"/>
  <c r="G1205" i="1000"/>
  <c r="Z1172" i="1000"/>
  <c r="H1172" i="1000" s="1"/>
  <c r="H1173" i="1000"/>
  <c r="H1115" i="1000"/>
  <c r="T1100" i="1000"/>
  <c r="G1100" i="1000" s="1"/>
  <c r="G1101" i="1000"/>
  <c r="H914" i="1000"/>
  <c r="H915" i="1000"/>
  <c r="G885" i="1000"/>
  <c r="G886" i="1000"/>
  <c r="T792" i="1000"/>
  <c r="G792" i="1000" s="1"/>
  <c r="G793" i="1000"/>
  <c r="T714" i="1000"/>
  <c r="G714" i="1000" s="1"/>
  <c r="G715" i="1000"/>
  <c r="H451" i="1000"/>
  <c r="H447" i="1000"/>
  <c r="H191" i="1000"/>
  <c r="H296" i="1000"/>
  <c r="H356" i="1000"/>
  <c r="H411" i="1000"/>
  <c r="H74" i="1000"/>
  <c r="G80" i="1000"/>
  <c r="G104" i="1000"/>
  <c r="H109" i="1000"/>
  <c r="T1345" i="1000"/>
  <c r="G1346" i="1000"/>
  <c r="H1328" i="1000"/>
  <c r="H1320" i="1000"/>
  <c r="G1316" i="1000"/>
  <c r="G1283" i="1000"/>
  <c r="G1280" i="1000"/>
  <c r="H1270" i="1000"/>
  <c r="G1265" i="1000"/>
  <c r="H1261" i="1000"/>
  <c r="H1257" i="1000"/>
  <c r="H1255" i="1000"/>
  <c r="H1247" i="1000"/>
  <c r="H1242" i="1000"/>
  <c r="G1237" i="1000"/>
  <c r="H1230" i="1000"/>
  <c r="H1223" i="1000"/>
  <c r="H1221" i="1000"/>
  <c r="H1216" i="1000"/>
  <c r="H1213" i="1000"/>
  <c r="H1211" i="1000"/>
  <c r="H1207" i="1000"/>
  <c r="H1164" i="1000"/>
  <c r="G1191" i="1000"/>
  <c r="G1187" i="1000"/>
  <c r="H1177" i="1000"/>
  <c r="G1160" i="1000"/>
  <c r="H1154" i="1000"/>
  <c r="G1140" i="1000"/>
  <c r="H1134" i="1000"/>
  <c r="G1129" i="1000"/>
  <c r="H1122" i="1000"/>
  <c r="G1106" i="1000"/>
  <c r="H1098" i="1000"/>
  <c r="G1092" i="1000"/>
  <c r="H1080" i="1000"/>
  <c r="G1074" i="1000"/>
  <c r="G1065" i="1000"/>
  <c r="G1055" i="1000"/>
  <c r="G1048" i="1000"/>
  <c r="G33" i="1000"/>
  <c r="H41" i="1000"/>
  <c r="G45" i="1000"/>
  <c r="H49" i="1000"/>
  <c r="G55" i="1000"/>
  <c r="H63" i="1000"/>
  <c r="G67" i="1000"/>
  <c r="G77" i="1000"/>
  <c r="H87" i="1000"/>
  <c r="G91" i="1000"/>
  <c r="G101" i="1000"/>
  <c r="G112" i="1000"/>
  <c r="H117" i="1000"/>
  <c r="G123" i="1000"/>
  <c r="Z1341" i="1000"/>
  <c r="H1341" i="1000" s="1"/>
  <c r="H1342" i="1000"/>
  <c r="G1336" i="1000"/>
  <c r="H1331" i="1000"/>
  <c r="G1326" i="1000"/>
  <c r="H1322" i="1000"/>
  <c r="G1318" i="1000"/>
  <c r="H1311" i="1000"/>
  <c r="G1305" i="1000"/>
  <c r="G1286" i="1000"/>
  <c r="F1280" i="1000"/>
  <c r="G1278" i="1000"/>
  <c r="G1275" i="1000"/>
  <c r="H1267" i="1000"/>
  <c r="G1263" i="1000"/>
  <c r="H1240" i="1000"/>
  <c r="G1233" i="1000"/>
  <c r="H1227" i="1000"/>
  <c r="G1225" i="1000"/>
  <c r="H1205" i="1000"/>
  <c r="Z1201" i="1000"/>
  <c r="F1191" i="1000"/>
  <c r="Z1181" i="1000"/>
  <c r="H1181" i="1000" s="1"/>
  <c r="H1182" i="1000"/>
  <c r="H1179" i="1000"/>
  <c r="T1172" i="1000"/>
  <c r="G1173" i="1000"/>
  <c r="Z1156" i="1000"/>
  <c r="H1156" i="1000" s="1"/>
  <c r="H1157" i="1000"/>
  <c r="G1145" i="1000"/>
  <c r="H1137" i="1000"/>
  <c r="G1132" i="1000"/>
  <c r="H1127" i="1000"/>
  <c r="G1115" i="1000"/>
  <c r="H1101" i="1000"/>
  <c r="G1096" i="1000"/>
  <c r="H1090" i="1000"/>
  <c r="G1088" i="1000"/>
  <c r="H1086" i="1000"/>
  <c r="G1084" i="1000"/>
  <c r="G1077" i="1000"/>
  <c r="F1065" i="1000"/>
  <c r="G1057" i="1000"/>
  <c r="G1053" i="1000"/>
  <c r="H1051" i="1000"/>
  <c r="G1044" i="1000"/>
  <c r="H1042" i="1000"/>
  <c r="G1037" i="1000"/>
  <c r="H1035" i="1000"/>
  <c r="G1021" i="1000"/>
  <c r="H1019" i="1000"/>
  <c r="G1017" i="1000"/>
  <c r="H994" i="1000"/>
  <c r="G987" i="1000"/>
  <c r="F979" i="1000"/>
  <c r="F974" i="1000"/>
  <c r="H970" i="1000"/>
  <c r="F965" i="1000"/>
  <c r="H960" i="1000"/>
  <c r="T924" i="1000"/>
  <c r="G924" i="1000" s="1"/>
  <c r="G925" i="1000"/>
  <c r="G915" i="1000"/>
  <c r="H902" i="1000"/>
  <c r="H900" i="1000"/>
  <c r="H889" i="1000"/>
  <c r="Z885" i="1000"/>
  <c r="H885" i="1000" s="1"/>
  <c r="H886" i="1000"/>
  <c r="H877" i="1000"/>
  <c r="H871" i="1000"/>
  <c r="H836" i="1000"/>
  <c r="H820" i="1000"/>
  <c r="G818" i="1000"/>
  <c r="H816" i="1000"/>
  <c r="G814" i="1000"/>
  <c r="H812" i="1000"/>
  <c r="H793" i="1000"/>
  <c r="G785" i="1000"/>
  <c r="F779" i="1000"/>
  <c r="H776" i="1000"/>
  <c r="F773" i="1000"/>
  <c r="H768" i="1000"/>
  <c r="Z764" i="1000"/>
  <c r="H764" i="1000" s="1"/>
  <c r="H765" i="1000"/>
  <c r="F761" i="1000"/>
  <c r="G759" i="1000"/>
  <c r="H753" i="1000"/>
  <c r="G748" i="1000"/>
  <c r="F746" i="1000"/>
  <c r="F741" i="1000"/>
  <c r="F734" i="1000"/>
  <c r="H729" i="1000"/>
  <c r="F726" i="1000"/>
  <c r="F722" i="1000"/>
  <c r="H715" i="1000"/>
  <c r="F712" i="1000"/>
  <c r="G710" i="1000"/>
  <c r="G706" i="1000"/>
  <c r="F702" i="1000"/>
  <c r="F698" i="1000"/>
  <c r="Z687" i="1000"/>
  <c r="H566" i="1000"/>
  <c r="G558" i="1000"/>
  <c r="G553" i="1000"/>
  <c r="G546" i="1000"/>
  <c r="G539" i="1000"/>
  <c r="H528" i="1000"/>
  <c r="Z524" i="1000"/>
  <c r="H524" i="1000" s="1"/>
  <c r="H525" i="1000"/>
  <c r="H522" i="1000"/>
  <c r="H520" i="1000"/>
  <c r="H515" i="1000"/>
  <c r="G493" i="1000"/>
  <c r="G490" i="1000"/>
  <c r="G487" i="1000"/>
  <c r="G485" i="1000"/>
  <c r="G483" i="1000"/>
  <c r="G478" i="1000"/>
  <c r="G469" i="1000"/>
  <c r="G461" i="1000"/>
  <c r="G456" i="1000"/>
  <c r="G451" i="1000"/>
  <c r="G447" i="1000"/>
  <c r="F437" i="1000"/>
  <c r="G435" i="1000"/>
  <c r="F424" i="1000"/>
  <c r="H125" i="1000"/>
  <c r="G133" i="1000"/>
  <c r="H138" i="1000"/>
  <c r="G143" i="1000"/>
  <c r="H149" i="1000"/>
  <c r="G153" i="1000"/>
  <c r="H158" i="1000"/>
  <c r="G163" i="1000"/>
  <c r="G175" i="1000"/>
  <c r="G191" i="1000"/>
  <c r="H196" i="1000"/>
  <c r="G201" i="1000"/>
  <c r="H207" i="1000"/>
  <c r="G211" i="1000"/>
  <c r="H219" i="1000"/>
  <c r="H251" i="1000"/>
  <c r="G258" i="1000"/>
  <c r="H262" i="1000"/>
  <c r="H264" i="1000"/>
  <c r="H268" i="1000"/>
  <c r="G274" i="1000"/>
  <c r="H282" i="1000"/>
  <c r="G286" i="1000"/>
  <c r="H291" i="1000"/>
  <c r="G296" i="1000"/>
  <c r="G299" i="1000"/>
  <c r="H308" i="1000"/>
  <c r="H310" i="1000"/>
  <c r="G315" i="1000"/>
  <c r="H320" i="1000"/>
  <c r="G325" i="1000"/>
  <c r="G328" i="1000"/>
  <c r="H333" i="1000"/>
  <c r="G342" i="1000"/>
  <c r="H346" i="1000"/>
  <c r="G356" i="1000"/>
  <c r="G361" i="1000"/>
  <c r="G369" i="1000"/>
  <c r="G379" i="1000"/>
  <c r="G387" i="1000"/>
  <c r="H392" i="1000"/>
  <c r="H394" i="1000"/>
  <c r="G411" i="1000"/>
  <c r="G413" i="1000"/>
  <c r="G24" i="1000"/>
  <c r="H33" i="1000"/>
  <c r="G63" i="1000"/>
  <c r="H67" i="1000"/>
  <c r="G72" i="1000"/>
  <c r="H77" i="1000"/>
  <c r="G87" i="1000"/>
  <c r="G96" i="1000"/>
  <c r="G106" i="1000"/>
  <c r="H112" i="1000"/>
  <c r="G117" i="1000"/>
  <c r="H123" i="1000"/>
  <c r="G1342" i="1000"/>
  <c r="H1336" i="1000"/>
  <c r="G1331" i="1000"/>
  <c r="H1326" i="1000"/>
  <c r="H1318" i="1000"/>
  <c r="T1156" i="1000"/>
  <c r="G1156" i="1000" s="1"/>
  <c r="G1157" i="1000"/>
  <c r="Z1144" i="1000"/>
  <c r="H1144" i="1000" s="1"/>
  <c r="H1145" i="1000"/>
  <c r="H1132" i="1000"/>
  <c r="G1086" i="1000"/>
  <c r="Z1076" i="1000"/>
  <c r="H1076" i="1000" s="1"/>
  <c r="H1077" i="1000"/>
  <c r="Z924" i="1000"/>
  <c r="H925" i="1000"/>
  <c r="G888" i="1000"/>
  <c r="G889" i="1000"/>
  <c r="G877" i="1000"/>
  <c r="G816" i="1000"/>
  <c r="G812" i="1000"/>
  <c r="G753" i="1000"/>
  <c r="G687" i="1000"/>
  <c r="G688" i="1000"/>
  <c r="H30" i="1000"/>
  <c r="G39" i="1000"/>
  <c r="H43" i="1000"/>
  <c r="G47" i="1000"/>
  <c r="G58" i="1000"/>
  <c r="H65" i="1000"/>
  <c r="G69" i="1000"/>
  <c r="G30" i="1000"/>
  <c r="H39" i="1000"/>
  <c r="G43" i="1000"/>
  <c r="H47" i="1000"/>
  <c r="G53" i="1000"/>
  <c r="G65" i="1000"/>
  <c r="H69" i="1000"/>
  <c r="G74" i="1000"/>
  <c r="H80" i="1000"/>
  <c r="G89" i="1000"/>
  <c r="H93" i="1000"/>
  <c r="G98" i="1000"/>
  <c r="H104" i="1000"/>
  <c r="G109" i="1000"/>
  <c r="H114" i="1000"/>
  <c r="G121" i="1000"/>
  <c r="Z1345" i="1000"/>
  <c r="H1346" i="1000"/>
  <c r="G1338" i="1000"/>
  <c r="H1333" i="1000"/>
  <c r="G1328" i="1000"/>
  <c r="H1324" i="1000"/>
  <c r="G1320" i="1000"/>
  <c r="H1316" i="1000"/>
  <c r="G1307" i="1000"/>
  <c r="Z1300" i="1000"/>
  <c r="H1300" i="1000" s="1"/>
  <c r="H1301" i="1000"/>
  <c r="G1290" i="1000"/>
  <c r="H1283" i="1000"/>
  <c r="H1280" i="1000"/>
  <c r="Q1274" i="1000"/>
  <c r="F1274" i="1000" s="1"/>
  <c r="F1275" i="1000"/>
  <c r="G1272" i="1000"/>
  <c r="G1270" i="1000"/>
  <c r="H1265" i="1000"/>
  <c r="F1263" i="1000"/>
  <c r="G1261" i="1000"/>
  <c r="G1257" i="1000"/>
  <c r="G1255" i="1000"/>
  <c r="G1252" i="1000"/>
  <c r="G1249" i="1000"/>
  <c r="G1247" i="1000"/>
  <c r="G1244" i="1000"/>
  <c r="G1242" i="1000"/>
  <c r="H1237" i="1000"/>
  <c r="F1233" i="1000"/>
  <c r="G1230" i="1000"/>
  <c r="F1225" i="1000"/>
  <c r="G1223" i="1000"/>
  <c r="G1221" i="1000"/>
  <c r="T1215" i="1000"/>
  <c r="G1215" i="1000" s="1"/>
  <c r="G1216" i="1000"/>
  <c r="G1213" i="1000"/>
  <c r="G1211" i="1000"/>
  <c r="G1207" i="1000"/>
  <c r="T1163" i="1000"/>
  <c r="G1163" i="1000" s="1"/>
  <c r="G1164" i="1000"/>
  <c r="H1191" i="1000"/>
  <c r="H1187" i="1000"/>
  <c r="G1177" i="1000"/>
  <c r="H1160" i="1000"/>
  <c r="G1154" i="1000"/>
  <c r="H1140" i="1000"/>
  <c r="G1134" i="1000"/>
  <c r="H1129" i="1000"/>
  <c r="G1122" i="1000"/>
  <c r="Z1105" i="1000"/>
  <c r="H1105" i="1000" s="1"/>
  <c r="H1106" i="1000"/>
  <c r="G1098" i="1000"/>
  <c r="H1092" i="1000"/>
  <c r="F1088" i="1000"/>
  <c r="F1084" i="1000"/>
  <c r="G1079" i="1000"/>
  <c r="G1080" i="1000"/>
  <c r="Z1073" i="1000"/>
  <c r="H1073" i="1000" s="1"/>
  <c r="H1074" i="1000"/>
  <c r="Z1064" i="1000"/>
  <c r="H1065" i="1000"/>
  <c r="H1055" i="1000"/>
  <c r="F1053" i="1000"/>
  <c r="H1048" i="1000"/>
  <c r="F1044" i="1000"/>
  <c r="H1040" i="1000"/>
  <c r="F1037" i="1000"/>
  <c r="H1031" i="1000"/>
  <c r="H1029" i="1000"/>
  <c r="H1027" i="1000"/>
  <c r="H1024" i="1000"/>
  <c r="F1021" i="1000"/>
  <c r="F1017" i="1000"/>
  <c r="G1015" i="1000"/>
  <c r="G1011" i="1000"/>
  <c r="G1009" i="1000"/>
  <c r="G1006" i="1000"/>
  <c r="G1003" i="1000"/>
  <c r="G1001" i="1000"/>
  <c r="G998" i="1000"/>
  <c r="G996" i="1000"/>
  <c r="H991" i="1000"/>
  <c r="F987" i="1000"/>
  <c r="G984" i="1000"/>
  <c r="G981" i="1000"/>
  <c r="H979" i="1000"/>
  <c r="G976" i="1000"/>
  <c r="H974" i="1000"/>
  <c r="G972" i="1000"/>
  <c r="Z964" i="1000"/>
  <c r="H964" i="1000" s="1"/>
  <c r="H965" i="1000"/>
  <c r="G962" i="1000"/>
  <c r="G956" i="1000"/>
  <c r="G954" i="1000"/>
  <c r="G952" i="1000"/>
  <c r="G950" i="1000"/>
  <c r="G948" i="1000"/>
  <c r="G943" i="1000"/>
  <c r="G944" i="1000"/>
  <c r="T940" i="1000"/>
  <c r="G940" i="1000" s="1"/>
  <c r="G941" i="1000"/>
  <c r="G938" i="1000"/>
  <c r="T920" i="1000"/>
  <c r="G921" i="1000"/>
  <c r="H905" i="1000"/>
  <c r="G868" i="1000"/>
  <c r="G865" i="1000"/>
  <c r="G863" i="1000"/>
  <c r="G860" i="1000"/>
  <c r="G858" i="1000"/>
  <c r="G853" i="1000"/>
  <c r="G846" i="1000"/>
  <c r="G834" i="1000"/>
  <c r="T828" i="1000"/>
  <c r="G828" i="1000" s="1"/>
  <c r="G829" i="1000"/>
  <c r="G826" i="1000"/>
  <c r="G824" i="1000"/>
  <c r="F818" i="1000"/>
  <c r="F814" i="1000"/>
  <c r="H808" i="1000"/>
  <c r="H805" i="1000"/>
  <c r="Z801" i="1000"/>
  <c r="H801" i="1000" s="1"/>
  <c r="H802" i="1000"/>
  <c r="F785" i="1000"/>
  <c r="G783" i="1000"/>
  <c r="G781" i="1000"/>
  <c r="F781" i="1000"/>
  <c r="G779" i="1000"/>
  <c r="H773" i="1000"/>
  <c r="G771" i="1000"/>
  <c r="H761" i="1000"/>
  <c r="H756" i="1000"/>
  <c r="G751" i="1000"/>
  <c r="H746" i="1000"/>
  <c r="G744" i="1000"/>
  <c r="H741" i="1000"/>
  <c r="G737" i="1000"/>
  <c r="H734" i="1000"/>
  <c r="G731" i="1000"/>
  <c r="H726" i="1000"/>
  <c r="G724" i="1000"/>
  <c r="H722" i="1000"/>
  <c r="G720" i="1000"/>
  <c r="H712" i="1000"/>
  <c r="G704" i="1000"/>
  <c r="H702" i="1000"/>
  <c r="G700" i="1000"/>
  <c r="H698" i="1000"/>
  <c r="G691" i="1000"/>
  <c r="G640" i="1000"/>
  <c r="H562" i="1000"/>
  <c r="H534" i="1000"/>
  <c r="H530" i="1000"/>
  <c r="G503" i="1000"/>
  <c r="G499" i="1000"/>
  <c r="G495" i="1000"/>
  <c r="G440" i="1000"/>
  <c r="H437" i="1000"/>
  <c r="G430" i="1000"/>
  <c r="H424" i="1000"/>
  <c r="G422" i="1000"/>
  <c r="G127" i="1000"/>
  <c r="H135" i="1000"/>
  <c r="G141" i="1000"/>
  <c r="H145" i="1000"/>
  <c r="G151" i="1000"/>
  <c r="H156" i="1000"/>
  <c r="G161" i="1000"/>
  <c r="H165" i="1000"/>
  <c r="G172" i="1000"/>
  <c r="G187" i="1000"/>
  <c r="G198" i="1000"/>
  <c r="H204" i="1000"/>
  <c r="G209" i="1000"/>
  <c r="H215" i="1000"/>
  <c r="G224" i="1000"/>
  <c r="G226" i="1000"/>
  <c r="H229" i="1000"/>
  <c r="H234" i="1000"/>
  <c r="H239" i="1000"/>
  <c r="H246" i="1000"/>
  <c r="G254" i="1000"/>
  <c r="H260" i="1000"/>
  <c r="H266" i="1000"/>
  <c r="G272" i="1000"/>
  <c r="H277" i="1000"/>
  <c r="G284" i="1000"/>
  <c r="H288" i="1000"/>
  <c r="G293" i="1000"/>
  <c r="F299" i="1000"/>
  <c r="G303" i="1000"/>
  <c r="G306" i="1000"/>
  <c r="H312" i="1000"/>
  <c r="H317" i="1000"/>
  <c r="G323" i="1000"/>
  <c r="Q327" i="1000"/>
  <c r="F327" i="1000" s="1"/>
  <c r="F328" i="1000"/>
  <c r="G331" i="1000"/>
  <c r="H336" i="1000"/>
  <c r="H340" i="1000"/>
  <c r="F342" i="1000"/>
  <c r="G344" i="1000"/>
  <c r="H351" i="1000"/>
  <c r="H353" i="1000"/>
  <c r="F356" i="1000"/>
  <c r="G359" i="1000"/>
  <c r="H363" i="1000"/>
  <c r="H367" i="1000"/>
  <c r="G371" i="1000"/>
  <c r="H374" i="1000"/>
  <c r="G381" i="1000"/>
  <c r="H383" i="1000"/>
  <c r="G390" i="1000"/>
  <c r="G396" i="1000"/>
  <c r="G404" i="1000"/>
  <c r="H408" i="1000"/>
  <c r="G416" i="1000"/>
  <c r="H419" i="1000"/>
  <c r="H693" i="1000"/>
  <c r="H84" i="1000"/>
  <c r="G200" i="1000"/>
  <c r="G32" i="1000"/>
  <c r="Z1297" i="1000"/>
  <c r="T1274" i="1000"/>
  <c r="G1274" i="1000" s="1"/>
  <c r="T1144" i="1000"/>
  <c r="Z1100" i="1000"/>
  <c r="H1100" i="1000" s="1"/>
  <c r="Z775" i="1000"/>
  <c r="H775" i="1000" s="1"/>
  <c r="Z714" i="1000"/>
  <c r="H714" i="1000" s="1"/>
  <c r="T552" i="1000"/>
  <c r="G552" i="1000" s="1"/>
  <c r="T545" i="1000"/>
  <c r="G545" i="1000" s="1"/>
  <c r="T538" i="1000"/>
  <c r="Z514" i="1000"/>
  <c r="H514" i="1000" s="1"/>
  <c r="Z507" i="1000"/>
  <c r="G489" i="1000"/>
  <c r="G477" i="1000"/>
  <c r="G460" i="1000"/>
  <c r="G455" i="1000"/>
  <c r="G450" i="1000"/>
  <c r="G446" i="1000"/>
  <c r="Z137" i="1000"/>
  <c r="H137" i="1000" s="1"/>
  <c r="Z168" i="1000"/>
  <c r="G190" i="1000"/>
  <c r="Z217" i="1000"/>
  <c r="H217" i="1000" s="1"/>
  <c r="Z250" i="1000"/>
  <c r="H250" i="1000" s="1"/>
  <c r="T295" i="1000"/>
  <c r="T327" i="1000"/>
  <c r="T355" i="1000"/>
  <c r="G386" i="1000"/>
  <c r="Q407" i="1000"/>
  <c r="F407" i="1000" s="1"/>
  <c r="T410" i="1000"/>
  <c r="Q187" i="1007" s="1"/>
  <c r="Q418" i="1000"/>
  <c r="F418" i="1000" s="1"/>
  <c r="G23" i="1000"/>
  <c r="Z116" i="1000"/>
  <c r="H116" i="1000" s="1"/>
  <c r="Z1310" i="1000"/>
  <c r="H1310" i="1000" s="1"/>
  <c r="G1285" i="1000"/>
  <c r="Z1204" i="1000"/>
  <c r="H1204" i="1000" s="1"/>
  <c r="T1114" i="1000"/>
  <c r="G1114" i="1000" s="1"/>
  <c r="T1076" i="1000"/>
  <c r="G1076" i="1000" s="1"/>
  <c r="Q1064" i="1000"/>
  <c r="F1064" i="1000" s="1"/>
  <c r="Q964" i="1000"/>
  <c r="F964" i="1000" s="1"/>
  <c r="G914" i="1000"/>
  <c r="Z888" i="1000"/>
  <c r="H888" i="1000" s="1"/>
  <c r="Z876" i="1000"/>
  <c r="Z792" i="1000"/>
  <c r="Z767" i="1000"/>
  <c r="H767" i="1000" s="1"/>
  <c r="Z565" i="1000"/>
  <c r="G557" i="1000"/>
  <c r="G465" i="1000"/>
  <c r="Z29" i="1000"/>
  <c r="H29" i="1000" s="1"/>
  <c r="T57" i="1000"/>
  <c r="Z108" i="1000"/>
  <c r="H108" i="1000" s="1"/>
  <c r="G1282" i="1000"/>
  <c r="Z1215" i="1000"/>
  <c r="H1215" i="1000" s="1"/>
  <c r="Z1163" i="1000"/>
  <c r="T1190" i="1000"/>
  <c r="G1190" i="1000" s="1"/>
  <c r="T1186" i="1000"/>
  <c r="G1186" i="1000" s="1"/>
  <c r="G1159" i="1000"/>
  <c r="Z1153" i="1000"/>
  <c r="H1153" i="1000" s="1"/>
  <c r="T1105" i="1000"/>
  <c r="G1105" i="1000" s="1"/>
  <c r="Z1079" i="1000"/>
  <c r="H1079" i="1000" s="1"/>
  <c r="G1073" i="1000"/>
  <c r="T1064" i="1000"/>
  <c r="G1064" i="1000" s="1"/>
  <c r="G1047" i="1000"/>
  <c r="T964" i="1000"/>
  <c r="G964" i="1000" s="1"/>
  <c r="Z943" i="1000"/>
  <c r="H943" i="1000" s="1"/>
  <c r="Z937" i="1000"/>
  <c r="Z920" i="1000"/>
  <c r="H920" i="1000" s="1"/>
  <c r="Z828" i="1000"/>
  <c r="H828" i="1000" s="1"/>
  <c r="G807" i="1000"/>
  <c r="T804" i="1000"/>
  <c r="G804" i="1000" s="1"/>
  <c r="Z690" i="1000"/>
  <c r="H690" i="1000" s="1"/>
  <c r="Z639" i="1000"/>
  <c r="T561" i="1000"/>
  <c r="G561" i="1000" s="1"/>
  <c r="T533" i="1000"/>
  <c r="G533" i="1000" s="1"/>
  <c r="Z502" i="1000"/>
  <c r="H502" i="1000" s="1"/>
  <c r="Z498" i="1000"/>
  <c r="H498" i="1000" s="1"/>
  <c r="Z428" i="1000"/>
  <c r="H428" i="1000" s="1"/>
  <c r="Z186" i="1000"/>
  <c r="H186" i="1000" s="1"/>
  <c r="G203" i="1000"/>
  <c r="G214" i="1000"/>
  <c r="Z223" i="1000"/>
  <c r="T228" i="1000"/>
  <c r="T233" i="1000"/>
  <c r="T238" i="1000"/>
  <c r="G238" i="1000" s="1"/>
  <c r="G245" i="1000"/>
  <c r="Z253" i="1000"/>
  <c r="H253" i="1000" s="1"/>
  <c r="T276" i="1000"/>
  <c r="G276" i="1000" s="1"/>
  <c r="T335" i="1000"/>
  <c r="T373" i="1000"/>
  <c r="Z403" i="1000"/>
  <c r="H403" i="1000" s="1"/>
  <c r="T407" i="1000"/>
  <c r="Z415" i="1000"/>
  <c r="H415" i="1000" s="1"/>
  <c r="G29" i="1000"/>
  <c r="Z57" i="1000"/>
  <c r="G108" i="1000"/>
  <c r="G1289" i="1000"/>
  <c r="Z1282" i="1000"/>
  <c r="H1282" i="1000" s="1"/>
  <c r="Z1190" i="1000"/>
  <c r="Z1186" i="1000"/>
  <c r="H1186" i="1000" s="1"/>
  <c r="Z1159" i="1000"/>
  <c r="H1159" i="1000" s="1"/>
  <c r="G1153" i="1000"/>
  <c r="Z1047" i="1000"/>
  <c r="H1047" i="1000" s="1"/>
  <c r="Z1023" i="1000"/>
  <c r="H1023" i="1000" s="1"/>
  <c r="G937" i="1000"/>
  <c r="H904" i="1000"/>
  <c r="T845" i="1000"/>
  <c r="Z807" i="1000"/>
  <c r="H807" i="1000" s="1"/>
  <c r="Z804" i="1000"/>
  <c r="H804" i="1000" s="1"/>
  <c r="T690" i="1000"/>
  <c r="T639" i="1000"/>
  <c r="Z561" i="1000"/>
  <c r="H561" i="1000" s="1"/>
  <c r="Z533" i="1000"/>
  <c r="H533" i="1000" s="1"/>
  <c r="T502" i="1000"/>
  <c r="T498" i="1000"/>
  <c r="T439" i="1000"/>
  <c r="G439" i="1000" s="1"/>
  <c r="T428" i="1000"/>
  <c r="T186" i="1000"/>
  <c r="Z203" i="1000"/>
  <c r="H203" i="1000" s="1"/>
  <c r="Z214" i="1000"/>
  <c r="H214" i="1000" s="1"/>
  <c r="Z228" i="1000"/>
  <c r="H228" i="1000" s="1"/>
  <c r="Z233" i="1000"/>
  <c r="H233" i="1000" s="1"/>
  <c r="Z238" i="1000"/>
  <c r="H238" i="1000" s="1"/>
  <c r="Z245" i="1000"/>
  <c r="H245" i="1000" s="1"/>
  <c r="G253" i="1000"/>
  <c r="Z276" i="1000"/>
  <c r="H276" i="1000" s="1"/>
  <c r="Z335" i="1000"/>
  <c r="H335" i="1000" s="1"/>
  <c r="Z348" i="1000"/>
  <c r="Q355" i="1000"/>
  <c r="F355" i="1000" s="1"/>
  <c r="Z373" i="1000"/>
  <c r="H373" i="1000" s="1"/>
  <c r="T403" i="1000"/>
  <c r="G403" i="1000" s="1"/>
  <c r="Z407" i="1000"/>
  <c r="H407" i="1000" s="1"/>
  <c r="T415" i="1000"/>
  <c r="Z418" i="1000"/>
  <c r="H418" i="1000" s="1"/>
  <c r="Z32" i="1000"/>
  <c r="H32" i="1000" s="1"/>
  <c r="G116" i="1000"/>
  <c r="G1310" i="1000"/>
  <c r="G1297" i="1000"/>
  <c r="Z1274" i="1000"/>
  <c r="H1274" i="1000" s="1"/>
  <c r="G1201" i="1000"/>
  <c r="T1181" i="1000"/>
  <c r="G1181" i="1000" s="1"/>
  <c r="Z1114" i="1000"/>
  <c r="H1114" i="1000" s="1"/>
  <c r="G764" i="1000"/>
  <c r="G565" i="1000"/>
  <c r="Z557" i="1000"/>
  <c r="H557" i="1000" s="1"/>
  <c r="Z545" i="1000"/>
  <c r="H545" i="1000" s="1"/>
  <c r="Z538" i="1000"/>
  <c r="H538" i="1000" s="1"/>
  <c r="T524" i="1000"/>
  <c r="T514" i="1000"/>
  <c r="G507" i="1000"/>
  <c r="Z489" i="1000"/>
  <c r="H489" i="1000" s="1"/>
  <c r="Z477" i="1000"/>
  <c r="H477" i="1000" s="1"/>
  <c r="H465" i="1000"/>
  <c r="Z460" i="1000"/>
  <c r="H460" i="1000" s="1"/>
  <c r="Z455" i="1000"/>
  <c r="H455" i="1000" s="1"/>
  <c r="Z450" i="1000"/>
  <c r="H450" i="1000" s="1"/>
  <c r="Z446" i="1000"/>
  <c r="H446" i="1000" s="1"/>
  <c r="Q439" i="1000"/>
  <c r="F439" i="1000" s="1"/>
  <c r="Q428" i="1000"/>
  <c r="F428" i="1000" s="1"/>
  <c r="G137" i="1000"/>
  <c r="G168" i="1000"/>
  <c r="Z190" i="1000"/>
  <c r="H190" i="1000" s="1"/>
  <c r="Z200" i="1000"/>
  <c r="H200" i="1000" s="1"/>
  <c r="G217" i="1000"/>
  <c r="G250" i="1000"/>
  <c r="Z295" i="1000"/>
  <c r="Z327" i="1000"/>
  <c r="H327" i="1000" s="1"/>
  <c r="Z355" i="1000"/>
  <c r="H355" i="1000" s="1"/>
  <c r="Z386" i="1000"/>
  <c r="H386" i="1000" s="1"/>
  <c r="Q403" i="1000"/>
  <c r="F403" i="1000" s="1"/>
  <c r="Z410" i="1000"/>
  <c r="Q415" i="1000"/>
  <c r="F415" i="1000" s="1"/>
  <c r="Z23" i="1000"/>
  <c r="AB1143" i="1000"/>
  <c r="AA1143" i="1000"/>
  <c r="W1143" i="1000"/>
  <c r="AB686" i="1000"/>
  <c r="U421" i="1000"/>
  <c r="Q421" i="1000"/>
  <c r="S1034" i="1000"/>
  <c r="Z330" i="1000"/>
  <c r="V330" i="1000"/>
  <c r="V1143" i="1000"/>
  <c r="U1143" i="1000"/>
  <c r="V686" i="1000"/>
  <c r="U686" i="1000"/>
  <c r="W686" i="1000"/>
  <c r="AA421" i="1000"/>
  <c r="W421" i="1000"/>
  <c r="U434" i="1000"/>
  <c r="U366" i="1000"/>
  <c r="U378" i="1000"/>
  <c r="AB1236" i="1000"/>
  <c r="U770" i="1000"/>
  <c r="Q733" i="1000"/>
  <c r="W733" i="1000"/>
  <c r="S733" i="1000"/>
  <c r="U709" i="1000"/>
  <c r="U708" i="1000" s="1"/>
  <c r="AB867" i="1000"/>
  <c r="AA778" i="1000"/>
  <c r="AB330" i="1000"/>
  <c r="T330" i="1000"/>
  <c r="Q105" i="1007" s="1"/>
  <c r="U330" i="1000"/>
  <c r="AA378" i="1000"/>
  <c r="W378" i="1000"/>
  <c r="S378" i="1000"/>
  <c r="AA755" i="1000"/>
  <c r="AA1277" i="1000"/>
  <c r="W1277" i="1000"/>
  <c r="AB1260" i="1000"/>
  <c r="Z1236" i="1000"/>
  <c r="V1236" i="1000"/>
  <c r="AB1229" i="1000"/>
  <c r="W719" i="1000"/>
  <c r="AA1136" i="1000"/>
  <c r="W1136" i="1000"/>
  <c r="AA969" i="1000"/>
  <c r="Z867" i="1000"/>
  <c r="AB434" i="1000"/>
  <c r="AB433" i="1000" s="1"/>
  <c r="AB432" i="1000" s="1"/>
  <c r="T434" i="1000"/>
  <c r="Q216" i="1007" s="1"/>
  <c r="U1136" i="1000"/>
  <c r="AB1121" i="1000"/>
  <c r="W1083" i="1000"/>
  <c r="W1082" i="1000" s="1"/>
  <c r="Z1050" i="1000"/>
  <c r="V1050" i="1000"/>
  <c r="Z1039" i="1000"/>
  <c r="V1039" i="1000"/>
  <c r="U1034" i="1000"/>
  <c r="AB1014" i="1000"/>
  <c r="Z990" i="1000"/>
  <c r="V990" i="1000"/>
  <c r="AB983" i="1000"/>
  <c r="T983" i="1000"/>
  <c r="Z978" i="1000"/>
  <c r="V978" i="1000"/>
  <c r="R978" i="1000"/>
  <c r="U969" i="1000"/>
  <c r="S811" i="1000"/>
  <c r="S810" i="1000" s="1"/>
  <c r="AB778" i="1000"/>
  <c r="AB770" i="1000"/>
  <c r="T770" i="1000"/>
  <c r="W755" i="1000"/>
  <c r="Z733" i="1000"/>
  <c r="V733" i="1000"/>
  <c r="R733" i="1000"/>
  <c r="U728" i="1000"/>
  <c r="AA709" i="1000"/>
  <c r="AA708" i="1000" s="1"/>
  <c r="W709" i="1000"/>
  <c r="W708" i="1000" s="1"/>
  <c r="S709" i="1000"/>
  <c r="S708" i="1000" s="1"/>
  <c r="AA697" i="1000"/>
  <c r="AA696" i="1000" s="1"/>
  <c r="Z421" i="1000"/>
  <c r="V421" i="1000"/>
  <c r="R421" i="1000"/>
  <c r="AB421" i="1000"/>
  <c r="T421" i="1000"/>
  <c r="Q200" i="1007" s="1"/>
  <c r="AA257" i="1000"/>
  <c r="AA256" i="1000" s="1"/>
  <c r="W257" i="1000"/>
  <c r="W256" i="1000" s="1"/>
  <c r="Z339" i="1000"/>
  <c r="V339" i="1000"/>
  <c r="AA339" i="1000"/>
  <c r="W339" i="1000"/>
  <c r="AB339" i="1000"/>
  <c r="Z366" i="1000"/>
  <c r="V366" i="1000"/>
  <c r="AB378" i="1000"/>
  <c r="T378" i="1000"/>
  <c r="AB1136" i="1000"/>
  <c r="AA1121" i="1000"/>
  <c r="W1121" i="1000"/>
  <c r="AB1034" i="1000"/>
  <c r="T1034" i="1000"/>
  <c r="U990" i="1000"/>
  <c r="W983" i="1000"/>
  <c r="U978" i="1000"/>
  <c r="AA867" i="1000"/>
  <c r="W778" i="1000"/>
  <c r="S778" i="1000"/>
  <c r="Q778" i="1000"/>
  <c r="Q770" i="1000"/>
  <c r="AA770" i="1000"/>
  <c r="W770" i="1000"/>
  <c r="S770" i="1000"/>
  <c r="AA733" i="1000"/>
  <c r="U733" i="1000"/>
  <c r="Q719" i="1000"/>
  <c r="AA719" i="1000"/>
  <c r="S719" i="1000"/>
  <c r="S421" i="1000"/>
  <c r="AA330" i="1000"/>
  <c r="W330" i="1000"/>
  <c r="S330" i="1000"/>
  <c r="S339" i="1000"/>
  <c r="V755" i="1000"/>
  <c r="T719" i="1000"/>
  <c r="AA434" i="1000"/>
  <c r="W1260" i="1000"/>
  <c r="U1236" i="1000"/>
  <c r="AA1229" i="1000"/>
  <c r="AB969" i="1000"/>
  <c r="AB959" i="1000"/>
  <c r="AB958" i="1000" s="1"/>
  <c r="AA852" i="1000"/>
  <c r="AB728" i="1000"/>
  <c r="T728" i="1000"/>
  <c r="Z709" i="1000"/>
  <c r="V709" i="1000"/>
  <c r="V708" i="1000" s="1"/>
  <c r="Z697" i="1000"/>
  <c r="V697" i="1000"/>
  <c r="V696" i="1000" s="1"/>
  <c r="Z434" i="1000"/>
  <c r="V434" i="1000"/>
  <c r="Z257" i="1000"/>
  <c r="V257" i="1000"/>
  <c r="V256" i="1000" s="1"/>
  <c r="AB257" i="1000"/>
  <c r="AB256" i="1000" s="1"/>
  <c r="U339" i="1000"/>
  <c r="Z378" i="1000"/>
  <c r="V378" i="1000"/>
  <c r="W697" i="1000"/>
  <c r="W696" i="1000" s="1"/>
  <c r="AA1083" i="1000"/>
  <c r="AA1082" i="1000" s="1"/>
  <c r="U959" i="1000"/>
  <c r="U958" i="1000" s="1"/>
  <c r="U811" i="1000"/>
  <c r="U810" i="1000" s="1"/>
  <c r="S434" i="1000"/>
  <c r="V1277" i="1000"/>
  <c r="S1260" i="1000"/>
  <c r="S1229" i="1000"/>
  <c r="R1083" i="1000"/>
  <c r="R1082" i="1000" s="1"/>
  <c r="U1039" i="1000"/>
  <c r="AA1014" i="1000"/>
  <c r="S1014" i="1000"/>
  <c r="AA983" i="1000"/>
  <c r="T969" i="1000"/>
  <c r="W852" i="1000"/>
  <c r="V1260" i="1000"/>
  <c r="V1229" i="1000"/>
  <c r="Q1034" i="1000"/>
  <c r="AA1034" i="1000"/>
  <c r="W1034" i="1000"/>
  <c r="Z1014" i="1000"/>
  <c r="V1014" i="1000"/>
  <c r="AB990" i="1000"/>
  <c r="Z983" i="1000"/>
  <c r="V983" i="1000"/>
  <c r="AB978" i="1000"/>
  <c r="T978" i="1000"/>
  <c r="W969" i="1000"/>
  <c r="S969" i="1000"/>
  <c r="AA959" i="1000"/>
  <c r="AA958" i="1000" s="1"/>
  <c r="W959" i="1000"/>
  <c r="W958" i="1000" s="1"/>
  <c r="V852" i="1000"/>
  <c r="Q811" i="1000"/>
  <c r="AA811" i="1000"/>
  <c r="AA810" i="1000" s="1"/>
  <c r="W811" i="1000"/>
  <c r="W810" i="1000" s="1"/>
  <c r="Z778" i="1000"/>
  <c r="V778" i="1000"/>
  <c r="Z770" i="1000"/>
  <c r="V770" i="1000"/>
  <c r="R770" i="1000"/>
  <c r="AB755" i="1000"/>
  <c r="AB733" i="1000"/>
  <c r="T733" i="1000"/>
  <c r="AA728" i="1000"/>
  <c r="W728" i="1000"/>
  <c r="R728" i="1000"/>
  <c r="Z719" i="1000"/>
  <c r="V719" i="1000"/>
  <c r="R719" i="1000"/>
  <c r="U697" i="1000"/>
  <c r="U696" i="1000" s="1"/>
  <c r="U257" i="1000"/>
  <c r="U256" i="1000" s="1"/>
  <c r="AB366" i="1000"/>
  <c r="T366" i="1000"/>
  <c r="S697" i="1000"/>
  <c r="S696" i="1000" s="1"/>
  <c r="Q1083" i="1000"/>
  <c r="S1083" i="1000"/>
  <c r="S1082" i="1000" s="1"/>
  <c r="AB852" i="1000"/>
  <c r="Z755" i="1000"/>
  <c r="AB719" i="1000"/>
  <c r="W434" i="1000"/>
  <c r="Z1277" i="1000"/>
  <c r="AA1260" i="1000"/>
  <c r="W1229" i="1000"/>
  <c r="Z1083" i="1000"/>
  <c r="V1083" i="1000"/>
  <c r="V1082" i="1000" s="1"/>
  <c r="U1050" i="1000"/>
  <c r="W1014" i="1000"/>
  <c r="AB811" i="1000"/>
  <c r="AB810" i="1000" s="1"/>
  <c r="T811" i="1000"/>
  <c r="U755" i="1000"/>
  <c r="U1277" i="1000"/>
  <c r="Z1260" i="1000"/>
  <c r="Z1229" i="1000"/>
  <c r="Z1121" i="1000"/>
  <c r="V1121" i="1000"/>
  <c r="U1083" i="1000"/>
  <c r="U1082" i="1000" s="1"/>
  <c r="AB1050" i="1000"/>
  <c r="AB1039" i="1000"/>
  <c r="AB1277" i="1000"/>
  <c r="U1260" i="1000"/>
  <c r="AA1236" i="1000"/>
  <c r="W1236" i="1000"/>
  <c r="S1236" i="1000"/>
  <c r="U1229" i="1000"/>
  <c r="Z1136" i="1000"/>
  <c r="V1136" i="1000"/>
  <c r="U1121" i="1000"/>
  <c r="AB1083" i="1000"/>
  <c r="AB1082" i="1000" s="1"/>
  <c r="T1083" i="1000"/>
  <c r="AA1050" i="1000"/>
  <c r="W1050" i="1000"/>
  <c r="AA1039" i="1000"/>
  <c r="W1039" i="1000"/>
  <c r="S1039" i="1000"/>
  <c r="Z1034" i="1000"/>
  <c r="V1034" i="1000"/>
  <c r="R1034" i="1000"/>
  <c r="U1014" i="1000"/>
  <c r="AA990" i="1000"/>
  <c r="W990" i="1000"/>
  <c r="S990" i="1000"/>
  <c r="U983" i="1000"/>
  <c r="Q978" i="1000"/>
  <c r="AA978" i="1000"/>
  <c r="W978" i="1000"/>
  <c r="S978" i="1000"/>
  <c r="Z969" i="1000"/>
  <c r="V969" i="1000"/>
  <c r="Z959" i="1000"/>
  <c r="V959" i="1000"/>
  <c r="V958" i="1000" s="1"/>
  <c r="U852" i="1000"/>
  <c r="Z811" i="1000"/>
  <c r="V811" i="1000"/>
  <c r="V810" i="1000" s="1"/>
  <c r="R811" i="1000"/>
  <c r="R810" i="1000" s="1"/>
  <c r="U778" i="1000"/>
  <c r="Z728" i="1000"/>
  <c r="V728" i="1000"/>
  <c r="U719" i="1000"/>
  <c r="AB709" i="1000"/>
  <c r="AB708" i="1000" s="1"/>
  <c r="AB697" i="1000"/>
  <c r="AB696" i="1000" s="1"/>
  <c r="AA366" i="1000"/>
  <c r="W366" i="1000"/>
  <c r="S366" i="1000"/>
  <c r="AB348" i="1000"/>
  <c r="AB1330" i="1000"/>
  <c r="AB1296" i="1000"/>
  <c r="Z130" i="1000"/>
  <c r="V130" i="1000"/>
  <c r="U155" i="1000"/>
  <c r="V160" i="1000"/>
  <c r="Z527" i="1000"/>
  <c r="V527" i="1000"/>
  <c r="W899" i="1000"/>
  <c r="W875" i="1000" s="1"/>
  <c r="U130" i="1000"/>
  <c r="Z290" i="1000"/>
  <c r="AB314" i="1000"/>
  <c r="U527" i="1000"/>
  <c r="AB302" i="1000"/>
  <c r="U555" i="1000"/>
  <c r="U549" i="1000" s="1"/>
  <c r="U548" i="1000" s="1"/>
  <c r="I37" i="994" s="1"/>
  <c r="AB389" i="1000"/>
  <c r="T389" i="1000"/>
  <c r="Q165" i="1007" s="1"/>
  <c r="AB148" i="1000"/>
  <c r="Z160" i="1000"/>
  <c r="Z171" i="1000"/>
  <c r="Z271" i="1000"/>
  <c r="Z319" i="1000"/>
  <c r="W1176" i="1000"/>
  <c r="W1175" i="1000" s="1"/>
  <c r="W1170" i="1000" s="1"/>
  <c r="W290" i="1000"/>
  <c r="V155" i="1000"/>
  <c r="V290" i="1000"/>
  <c r="V319" i="1000"/>
  <c r="AA750" i="1000"/>
  <c r="W750" i="1000"/>
  <c r="U492" i="1000"/>
  <c r="V206" i="1000"/>
  <c r="U281" i="1000"/>
  <c r="W314" i="1000"/>
  <c r="W492" i="1000"/>
  <c r="AB140" i="1000"/>
  <c r="AB281" i="1000"/>
  <c r="T281" i="1000"/>
  <c r="U76" i="1000"/>
  <c r="Z95" i="1000"/>
  <c r="U389" i="1000"/>
  <c r="V95" i="1000"/>
  <c r="AB111" i="1000"/>
  <c r="V750" i="1000"/>
  <c r="S519" i="1000"/>
  <c r="Z140" i="1000"/>
  <c r="V140" i="1000"/>
  <c r="V171" i="1000"/>
  <c r="Z193" i="1000"/>
  <c r="V193" i="1000"/>
  <c r="AB271" i="1000"/>
  <c r="AB270" i="1000" s="1"/>
  <c r="U290" i="1000"/>
  <c r="Z314" i="1000"/>
  <c r="V314" i="1000"/>
  <c r="AB319" i="1000"/>
  <c r="W1335" i="1000"/>
  <c r="U482" i="1000"/>
  <c r="AB52" i="1000"/>
  <c r="AB51" i="1000" s="1"/>
  <c r="Z111" i="1000"/>
  <c r="V111" i="1000"/>
  <c r="AA482" i="1000"/>
  <c r="W482" i="1000"/>
  <c r="S482" i="1000"/>
  <c r="AA459" i="1000"/>
  <c r="AA458" i="1000" s="1"/>
  <c r="W459" i="1000"/>
  <c r="W458" i="1000" s="1"/>
  <c r="S459" i="1000"/>
  <c r="S458" i="1000" s="1"/>
  <c r="U445" i="1000"/>
  <c r="U444" i="1000" s="1"/>
  <c r="AB130" i="1000"/>
  <c r="Z148" i="1000"/>
  <c r="V148" i="1000"/>
  <c r="Z155" i="1000"/>
  <c r="AB206" i="1000"/>
  <c r="Z281" i="1000"/>
  <c r="V281" i="1000"/>
  <c r="AB290" i="1000"/>
  <c r="U319" i="1000"/>
  <c r="U410" i="1000"/>
  <c r="W1210" i="1000"/>
  <c r="W1209" i="1000" s="1"/>
  <c r="S1210" i="1000"/>
  <c r="S1209" i="1000" s="1"/>
  <c r="AB71" i="1000"/>
  <c r="Z76" i="1000"/>
  <c r="Z120" i="1000"/>
  <c r="V120" i="1000"/>
  <c r="Z750" i="1000"/>
  <c r="AA527" i="1000"/>
  <c r="AB519" i="1000"/>
  <c r="T519" i="1000"/>
  <c r="AB492" i="1000"/>
  <c r="Z482" i="1000"/>
  <c r="V482" i="1000"/>
  <c r="AB1104" i="1000"/>
  <c r="AA519" i="1000"/>
  <c r="W519" i="1000"/>
  <c r="Z62" i="1000"/>
  <c r="V62" i="1000"/>
  <c r="V71" i="1000"/>
  <c r="AB76" i="1000"/>
  <c r="U95" i="1000"/>
  <c r="W111" i="1000"/>
  <c r="AB120" i="1000"/>
  <c r="AB1304" i="1000"/>
  <c r="AB1303" i="1000" s="1"/>
  <c r="AA1131" i="1000"/>
  <c r="W1131" i="1000"/>
  <c r="AA833" i="1000"/>
  <c r="AA832" i="1000" s="1"/>
  <c r="AB750" i="1000"/>
  <c r="Z492" i="1000"/>
  <c r="V492" i="1000"/>
  <c r="AB482" i="1000"/>
  <c r="AA445" i="1000"/>
  <c r="AA444" i="1000" s="1"/>
  <c r="W444" i="1000"/>
  <c r="X444" i="1000" s="1"/>
  <c r="S445" i="1000"/>
  <c r="S444" i="1000" s="1"/>
  <c r="AA314" i="1000"/>
  <c r="V459" i="1000"/>
  <c r="V458" i="1000" s="1"/>
  <c r="V445" i="1000"/>
  <c r="V444" i="1000" s="1"/>
  <c r="U148" i="1000"/>
  <c r="W148" i="1000"/>
  <c r="AA155" i="1000"/>
  <c r="W155" i="1000"/>
  <c r="U193" i="1000"/>
  <c r="U206" i="1000"/>
  <c r="V271" i="1000"/>
  <c r="V270" i="1000" s="1"/>
  <c r="AA290" i="1000"/>
  <c r="AB358" i="1000"/>
  <c r="U459" i="1000"/>
  <c r="U458" i="1000" s="1"/>
  <c r="AB193" i="1000"/>
  <c r="AA348" i="1000"/>
  <c r="W348" i="1000"/>
  <c r="U348" i="1000"/>
  <c r="Z389" i="1000"/>
  <c r="V389" i="1000"/>
  <c r="AB459" i="1000"/>
  <c r="AB458" i="1000" s="1"/>
  <c r="AB445" i="1000"/>
  <c r="AB444" i="1000" s="1"/>
  <c r="AB155" i="1000"/>
  <c r="AB160" i="1000"/>
  <c r="AB171" i="1000"/>
  <c r="U271" i="1000"/>
  <c r="U270" i="1000" s="1"/>
  <c r="Z358" i="1000"/>
  <c r="V358" i="1000"/>
  <c r="U358" i="1000"/>
  <c r="AA410" i="1000"/>
  <c r="W410" i="1000"/>
  <c r="S410" i="1000"/>
  <c r="AA389" i="1000"/>
  <c r="W389" i="1000"/>
  <c r="AA358" i="1000"/>
  <c r="W358" i="1000"/>
  <c r="AA319" i="1000"/>
  <c r="W319" i="1000"/>
  <c r="U314" i="1000"/>
  <c r="Z302" i="1000"/>
  <c r="V302" i="1000"/>
  <c r="AA302" i="1000"/>
  <c r="W302" i="1000"/>
  <c r="U302" i="1000"/>
  <c r="AA281" i="1000"/>
  <c r="W281" i="1000"/>
  <c r="AA271" i="1000"/>
  <c r="AA270" i="1000" s="1"/>
  <c r="W271" i="1000"/>
  <c r="W270" i="1000" s="1"/>
  <c r="AA244" i="1000"/>
  <c r="W244" i="1000"/>
  <c r="U244" i="1000"/>
  <c r="V244" i="1000"/>
  <c r="AB244" i="1000"/>
  <c r="AA206" i="1000"/>
  <c r="W206" i="1000"/>
  <c r="Z206" i="1000"/>
  <c r="W193" i="1000"/>
  <c r="U171" i="1000"/>
  <c r="W171" i="1000"/>
  <c r="U160" i="1000"/>
  <c r="AA160" i="1000"/>
  <c r="W160" i="1000"/>
  <c r="AA148" i="1000"/>
  <c r="W140" i="1000"/>
  <c r="U140" i="1000"/>
  <c r="U120" i="1000"/>
  <c r="W1220" i="1000"/>
  <c r="U71" i="1000"/>
  <c r="Z83" i="1000"/>
  <c r="U100" i="1000"/>
  <c r="U111" i="1000"/>
  <c r="W120" i="1000"/>
  <c r="AA1330" i="1000"/>
  <c r="W1330" i="1000"/>
  <c r="AB1176" i="1000"/>
  <c r="AB1175" i="1000" s="1"/>
  <c r="AB1170" i="1000" s="1"/>
  <c r="AB1169" i="1000" s="1"/>
  <c r="T1176" i="1000"/>
  <c r="Q40" i="1007" s="1"/>
  <c r="U1095" i="1000"/>
  <c r="U1094" i="1000" s="1"/>
  <c r="AB1072" i="1000"/>
  <c r="U1315" i="1000"/>
  <c r="AA1220" i="1000"/>
  <c r="AB1200" i="1000"/>
  <c r="V899" i="1000"/>
  <c r="V875" i="1000" s="1"/>
  <c r="AB95" i="1000"/>
  <c r="AB100" i="1000"/>
  <c r="AB1335" i="1000"/>
  <c r="U1269" i="1000"/>
  <c r="U1251" i="1000"/>
  <c r="U1246" i="1000"/>
  <c r="AA1176" i="1000"/>
  <c r="AA1175" i="1000" s="1"/>
  <c r="AA1170" i="1000" s="1"/>
  <c r="AA1169" i="1000" s="1"/>
  <c r="AA1168" i="1000" s="1"/>
  <c r="AA1167" i="1000" s="1"/>
  <c r="U1104" i="1000"/>
  <c r="AB1095" i="1000"/>
  <c r="AB1094" i="1000" s="1"/>
  <c r="AA1072" i="1000"/>
  <c r="W1072" i="1000"/>
  <c r="Z1026" i="1000"/>
  <c r="V1026" i="1000"/>
  <c r="S1220" i="1000"/>
  <c r="AA1210" i="1000"/>
  <c r="AA1209" i="1000" s="1"/>
  <c r="Z899" i="1000"/>
  <c r="AB83" i="1000"/>
  <c r="AA1335" i="1000"/>
  <c r="AB1269" i="1000"/>
  <c r="AB1131" i="1000"/>
  <c r="W555" i="1000"/>
  <c r="AA1000" i="1000"/>
  <c r="W1000" i="1000"/>
  <c r="S1000" i="1000"/>
  <c r="V947" i="1000"/>
  <c r="V946" i="1000" s="1"/>
  <c r="AB936" i="1000"/>
  <c r="U899" i="1000"/>
  <c r="U875" i="1000" s="1"/>
  <c r="AB555" i="1000"/>
  <c r="AB549" i="1000" s="1"/>
  <c r="AB548" i="1000" s="1"/>
  <c r="P37" i="994" s="1"/>
  <c r="AA555" i="1000"/>
  <c r="AA549" i="1000" s="1"/>
  <c r="AA548" i="1000" s="1"/>
  <c r="O37" i="994" s="1"/>
  <c r="S555" i="1000"/>
  <c r="S549" i="1000" s="1"/>
  <c r="S548" i="1000" s="1"/>
  <c r="G37" i="994" s="1"/>
  <c r="Z519" i="1000"/>
  <c r="V519" i="1000"/>
  <c r="Z1005" i="1000"/>
  <c r="V1005" i="1000"/>
  <c r="Z862" i="1000"/>
  <c r="V862" i="1000"/>
  <c r="AB833" i="1000"/>
  <c r="AB832" i="1000" s="1"/>
  <c r="AB527" i="1000"/>
  <c r="T527" i="1000"/>
  <c r="Q253" i="1007" s="1"/>
  <c r="U519" i="1000"/>
  <c r="AB947" i="1000"/>
  <c r="AB946" i="1000" s="1"/>
  <c r="T947" i="1000"/>
  <c r="AA899" i="1000"/>
  <c r="AA875" i="1000" s="1"/>
  <c r="S899" i="1000"/>
  <c r="AB823" i="1000"/>
  <c r="AB822" i="1000" s="1"/>
  <c r="U750" i="1000"/>
  <c r="V555" i="1000"/>
  <c r="V549" i="1000" s="1"/>
  <c r="V548" i="1000" s="1"/>
  <c r="J37" i="994" s="1"/>
  <c r="J36" i="994" s="1"/>
  <c r="W527" i="1000"/>
  <c r="W1296" i="1000"/>
  <c r="U38" i="1000"/>
  <c r="U37" i="1000" s="1"/>
  <c r="W71" i="1000"/>
  <c r="V76" i="1000"/>
  <c r="Z1335" i="1000"/>
  <c r="V1335" i="1000"/>
  <c r="Z1330" i="1000"/>
  <c r="V1330" i="1000"/>
  <c r="Z1269" i="1000"/>
  <c r="V1269" i="1000"/>
  <c r="Z1246" i="1000"/>
  <c r="V1246" i="1000"/>
  <c r="U1220" i="1000"/>
  <c r="Z1210" i="1000"/>
  <c r="V1210" i="1000"/>
  <c r="V1209" i="1000" s="1"/>
  <c r="W1200" i="1000"/>
  <c r="Z71" i="1000"/>
  <c r="U1335" i="1000"/>
  <c r="U1330" i="1000"/>
  <c r="AB1315" i="1000"/>
  <c r="AA1304" i="1000"/>
  <c r="AA1303" i="1000" s="1"/>
  <c r="W1304" i="1000"/>
  <c r="W1303" i="1000" s="1"/>
  <c r="V1296" i="1000"/>
  <c r="AB1251" i="1000"/>
  <c r="AB1220" i="1000"/>
  <c r="U1210" i="1000"/>
  <c r="U1209" i="1000" s="1"/>
  <c r="V1200" i="1000"/>
  <c r="AA1315" i="1000"/>
  <c r="W1315" i="1000"/>
  <c r="Z1304" i="1000"/>
  <c r="V1304" i="1000"/>
  <c r="V1303" i="1000" s="1"/>
  <c r="U1296" i="1000"/>
  <c r="AA1251" i="1000"/>
  <c r="W1251" i="1000"/>
  <c r="S1251" i="1000"/>
  <c r="AB1246" i="1000"/>
  <c r="AB1210" i="1000"/>
  <c r="AB1209" i="1000" s="1"/>
  <c r="U1200" i="1000"/>
  <c r="AB38" i="1000"/>
  <c r="AB37" i="1000" s="1"/>
  <c r="U52" i="1000"/>
  <c r="U51" i="1000" s="1"/>
  <c r="W52" i="1000"/>
  <c r="W51" i="1000" s="1"/>
  <c r="AA76" i="1000"/>
  <c r="W76" i="1000"/>
  <c r="V83" i="1000"/>
  <c r="W95" i="1000"/>
  <c r="AA111" i="1000"/>
  <c r="Z1315" i="1000"/>
  <c r="V1315" i="1000"/>
  <c r="U1304" i="1000"/>
  <c r="U1303" i="1000" s="1"/>
  <c r="AA1269" i="1000"/>
  <c r="W1269" i="1000"/>
  <c r="S1269" i="1000"/>
  <c r="Z1251" i="1000"/>
  <c r="V1251" i="1000"/>
  <c r="AA1246" i="1000"/>
  <c r="W1246" i="1000"/>
  <c r="S1246" i="1000"/>
  <c r="Z1220" i="1000"/>
  <c r="V1220" i="1000"/>
  <c r="Z1176" i="1000"/>
  <c r="V1176" i="1000"/>
  <c r="V1175" i="1000" s="1"/>
  <c r="V1170" i="1000" s="1"/>
  <c r="V1169" i="1000" s="1"/>
  <c r="V1168" i="1000" s="1"/>
  <c r="V1167" i="1000" s="1"/>
  <c r="Z1095" i="1000"/>
  <c r="V1095" i="1000"/>
  <c r="V1094" i="1000" s="1"/>
  <c r="R947" i="1000"/>
  <c r="R946" i="1000" s="1"/>
  <c r="U862" i="1000"/>
  <c r="U1176" i="1000"/>
  <c r="U1175" i="1000" s="1"/>
  <c r="U1170" i="1000" s="1"/>
  <c r="U1169" i="1000" s="1"/>
  <c r="U1168" i="1000" s="1"/>
  <c r="U1167" i="1000" s="1"/>
  <c r="V1104" i="1000"/>
  <c r="V1072" i="1000"/>
  <c r="U1005" i="1000"/>
  <c r="Z947" i="1000"/>
  <c r="Z1131" i="1000"/>
  <c r="V1131" i="1000"/>
  <c r="U1072" i="1000"/>
  <c r="U947" i="1000"/>
  <c r="U946" i="1000" s="1"/>
  <c r="U936" i="1000"/>
  <c r="W833" i="1000"/>
  <c r="W832" i="1000" s="1"/>
  <c r="AA823" i="1000"/>
  <c r="AA822" i="1000" s="1"/>
  <c r="W823" i="1000"/>
  <c r="W822" i="1000" s="1"/>
  <c r="S823" i="1000"/>
  <c r="S822" i="1000" s="1"/>
  <c r="U1131" i="1000"/>
  <c r="AA1104" i="1000"/>
  <c r="W1104" i="1000"/>
  <c r="AA1095" i="1000"/>
  <c r="AA1094" i="1000" s="1"/>
  <c r="W1095" i="1000"/>
  <c r="W1094" i="1000" s="1"/>
  <c r="U1026" i="1000"/>
  <c r="Z1000" i="1000"/>
  <c r="V1000" i="1000"/>
  <c r="V823" i="1000"/>
  <c r="V822" i="1000" s="1"/>
  <c r="AB800" i="1000"/>
  <c r="AA800" i="1000"/>
  <c r="W800" i="1000"/>
  <c r="S800" i="1000"/>
  <c r="AB1026" i="1000"/>
  <c r="AB1005" i="1000"/>
  <c r="AA947" i="1000"/>
  <c r="AA946" i="1000" s="1"/>
  <c r="W947" i="1000"/>
  <c r="W946" i="1000" s="1"/>
  <c r="W936" i="1000"/>
  <c r="AB899" i="1000"/>
  <c r="AB875" i="1000" s="1"/>
  <c r="T899" i="1000"/>
  <c r="AB862" i="1000"/>
  <c r="V800" i="1000"/>
  <c r="AA1026" i="1000"/>
  <c r="W1026" i="1000"/>
  <c r="S1026" i="1000"/>
  <c r="AA1005" i="1000"/>
  <c r="W1005" i="1000"/>
  <c r="S1005" i="1000"/>
  <c r="AB1000" i="1000"/>
  <c r="V936" i="1000"/>
  <c r="AA862" i="1000"/>
  <c r="W862" i="1000"/>
  <c r="Z833" i="1000"/>
  <c r="V833" i="1000"/>
  <c r="V832" i="1000" s="1"/>
  <c r="U823" i="1000"/>
  <c r="U822" i="1000" s="1"/>
  <c r="U800" i="1000"/>
  <c r="W100" i="1000"/>
  <c r="Z100" i="1000"/>
  <c r="V100" i="1000"/>
  <c r="U83" i="1000"/>
  <c r="W83" i="1000"/>
  <c r="U62" i="1000"/>
  <c r="AA62" i="1000"/>
  <c r="W62" i="1000"/>
  <c r="AB62" i="1000"/>
  <c r="Z52" i="1000"/>
  <c r="V52" i="1000"/>
  <c r="V51" i="1000" s="1"/>
  <c r="AA38" i="1000"/>
  <c r="AA37" i="1000" s="1"/>
  <c r="W38" i="1000"/>
  <c r="W37" i="1000" s="1"/>
  <c r="Z38" i="1000"/>
  <c r="V38" i="1000"/>
  <c r="V37" i="1000" s="1"/>
  <c r="V22" i="1000"/>
  <c r="AB22" i="1000"/>
  <c r="W22" i="1000"/>
  <c r="U22" i="1000"/>
  <c r="X39" i="1008" l="1"/>
  <c r="K10" i="993"/>
  <c r="L10" i="993"/>
  <c r="Y76" i="1008"/>
  <c r="X76" i="1008"/>
  <c r="V15" i="1008"/>
  <c r="Y16" i="1008"/>
  <c r="W48" i="1008"/>
  <c r="X49" i="1008"/>
  <c r="Y57" i="1008"/>
  <c r="X57" i="1008"/>
  <c r="J12" i="993"/>
  <c r="Q154" i="1007"/>
  <c r="H18" i="994"/>
  <c r="H7" i="994" s="1"/>
  <c r="T10" i="1008"/>
  <c r="G9" i="993" s="1"/>
  <c r="Y75" i="1008"/>
  <c r="Y71" i="1008" s="1"/>
  <c r="X75" i="1008"/>
  <c r="J13" i="993"/>
  <c r="G186" i="1000"/>
  <c r="Q180" i="1007"/>
  <c r="G502" i="1000"/>
  <c r="Q265" i="1007"/>
  <c r="G690" i="1000"/>
  <c r="Q18" i="1007"/>
  <c r="G373" i="1000"/>
  <c r="Q149" i="1007"/>
  <c r="Q70" i="1007"/>
  <c r="G1144" i="1000"/>
  <c r="Q114" i="1007"/>
  <c r="Q243" i="1007"/>
  <c r="G514" i="1000"/>
  <c r="Q238" i="1007"/>
  <c r="G415" i="1000"/>
  <c r="Q194" i="1007"/>
  <c r="G428" i="1000"/>
  <c r="Q211" i="1007"/>
  <c r="G335" i="1000"/>
  <c r="Q110" i="1007"/>
  <c r="G418" i="1000"/>
  <c r="Q197" i="1007"/>
  <c r="Q50" i="1007"/>
  <c r="Q26" i="1007"/>
  <c r="Q25" i="1007" s="1"/>
  <c r="Q142" i="1007"/>
  <c r="G524" i="1000"/>
  <c r="Q250" i="1007"/>
  <c r="G407" i="1000"/>
  <c r="Q184" i="1007"/>
  <c r="G233" i="1000"/>
  <c r="Q231" i="1007"/>
  <c r="G355" i="1000"/>
  <c r="Q131" i="1007"/>
  <c r="G538" i="1000"/>
  <c r="Q270" i="1007"/>
  <c r="Q65" i="1007"/>
  <c r="G498" i="1000"/>
  <c r="Q261" i="1007"/>
  <c r="G228" i="1000"/>
  <c r="G57" i="1000"/>
  <c r="Q45" i="1007"/>
  <c r="Q39" i="1007" s="1"/>
  <c r="G327" i="1000"/>
  <c r="Q102" i="1007"/>
  <c r="Q76" i="1007" s="1"/>
  <c r="G1172" i="1000"/>
  <c r="Q12" i="1007"/>
  <c r="W20" i="1008"/>
  <c r="W19" i="1008" s="1"/>
  <c r="Y458" i="1000"/>
  <c r="W1169" i="1000"/>
  <c r="W1168" i="1000" s="1"/>
  <c r="W1167" i="1000" s="1"/>
  <c r="Y1170" i="1000"/>
  <c r="Y444" i="1000"/>
  <c r="W549" i="1000"/>
  <c r="W548" i="1000" s="1"/>
  <c r="K37" i="994" s="1"/>
  <c r="Y555" i="1000"/>
  <c r="AE21" i="1000"/>
  <c r="W222" i="1000"/>
  <c r="W221" i="1000" s="1"/>
  <c r="AE222" i="1000"/>
  <c r="T875" i="1000"/>
  <c r="G639" i="1000"/>
  <c r="G579" i="1000"/>
  <c r="H579" i="1000"/>
  <c r="G634" i="1000"/>
  <c r="G876" i="1000"/>
  <c r="H876" i="1000"/>
  <c r="Z875" i="1000"/>
  <c r="H845" i="1000"/>
  <c r="Z842" i="1000"/>
  <c r="H842" i="1000" s="1"/>
  <c r="G845" i="1000"/>
  <c r="G842" i="1000"/>
  <c r="H792" i="1000"/>
  <c r="W74" i="1008"/>
  <c r="J15" i="993"/>
  <c r="Z74" i="1008"/>
  <c r="Z71" i="1008" s="1"/>
  <c r="Z70" i="1008" s="1"/>
  <c r="Z69" i="1008" s="1"/>
  <c r="M15" i="993"/>
  <c r="M14" i="993" s="1"/>
  <c r="V74" i="1008"/>
  <c r="V71" i="1008" s="1"/>
  <c r="V70" i="1008" s="1"/>
  <c r="I15" i="993"/>
  <c r="I14" i="993" s="1"/>
  <c r="AB74" i="1008"/>
  <c r="AB71" i="1008" s="1"/>
  <c r="AB70" i="1008" s="1"/>
  <c r="AB69" i="1008" s="1"/>
  <c r="O15" i="993"/>
  <c r="O14" i="993" s="1"/>
  <c r="U74" i="1008"/>
  <c r="U71" i="1008" s="1"/>
  <c r="U70" i="1008" s="1"/>
  <c r="U69" i="1008" s="1"/>
  <c r="H15" i="993"/>
  <c r="H14" i="993" s="1"/>
  <c r="T74" i="1008"/>
  <c r="T71" i="1008" s="1"/>
  <c r="T69" i="1008" s="1"/>
  <c r="X69" i="1008" s="1"/>
  <c r="G15" i="993"/>
  <c r="G14" i="993" s="1"/>
  <c r="AA74" i="1008"/>
  <c r="AA71" i="1008" s="1"/>
  <c r="AA70" i="1008" s="1"/>
  <c r="AA69" i="1008" s="1"/>
  <c r="N15" i="993"/>
  <c r="N14" i="993" s="1"/>
  <c r="P36" i="994"/>
  <c r="O36" i="994"/>
  <c r="I36" i="994"/>
  <c r="AB406" i="1000"/>
  <c r="H1190" i="1000"/>
  <c r="H1163" i="1000"/>
  <c r="G223" i="1000"/>
  <c r="H924" i="1000"/>
  <c r="H1064" i="1000"/>
  <c r="W481" i="1000"/>
  <c r="W480" i="1000" s="1"/>
  <c r="H639" i="1000"/>
  <c r="AB1295" i="1000"/>
  <c r="AB1168" i="1000"/>
  <c r="AB1167" i="1000"/>
  <c r="H565" i="1000"/>
  <c r="G295" i="1000"/>
  <c r="G36" i="994"/>
  <c r="H295" i="1000"/>
  <c r="H223" i="1000"/>
  <c r="V406" i="1000"/>
  <c r="T1200" i="1000"/>
  <c r="G1200" i="1000" s="1"/>
  <c r="Z1288" i="1000"/>
  <c r="H1288" i="1000" s="1"/>
  <c r="T923" i="1000"/>
  <c r="G923" i="1000" s="1"/>
  <c r="H482" i="1000"/>
  <c r="F978" i="1000"/>
  <c r="H1014" i="1000"/>
  <c r="F770" i="1000"/>
  <c r="G983" i="1000"/>
  <c r="Z822" i="1000"/>
  <c r="H822" i="1000" s="1"/>
  <c r="F1034" i="1000"/>
  <c r="G899" i="1000"/>
  <c r="Z1063" i="1000"/>
  <c r="H1063" i="1000" s="1"/>
  <c r="T1162" i="1000"/>
  <c r="G1162" i="1000" s="1"/>
  <c r="H833" i="1000"/>
  <c r="Z923" i="1000"/>
  <c r="H923" i="1000" s="1"/>
  <c r="Q791" i="1000"/>
  <c r="F791" i="1000" s="1"/>
  <c r="H389" i="1000"/>
  <c r="G358" i="1000"/>
  <c r="G482" i="1000"/>
  <c r="H959" i="1000"/>
  <c r="H1034" i="1000"/>
  <c r="H740" i="1000"/>
  <c r="H852" i="1000"/>
  <c r="G990" i="1000"/>
  <c r="H697" i="1000"/>
  <c r="H366" i="1000"/>
  <c r="G421" i="1000"/>
  <c r="G778" i="1000"/>
  <c r="H1050" i="1000"/>
  <c r="H1176" i="1000"/>
  <c r="H1005" i="1000"/>
  <c r="G83" i="1000"/>
  <c r="G1304" i="1000"/>
  <c r="H358" i="1000"/>
  <c r="H728" i="1000"/>
  <c r="H378" i="1000"/>
  <c r="H421" i="1000"/>
  <c r="Z1340" i="1000"/>
  <c r="H1095" i="1000"/>
  <c r="H1315" i="1000"/>
  <c r="G1220" i="1000"/>
  <c r="H862" i="1000"/>
  <c r="Z686" i="1000"/>
  <c r="Z1171" i="1000"/>
  <c r="H1171" i="1000" s="1"/>
  <c r="T1171" i="1000"/>
  <c r="G1171" i="1000" s="1"/>
  <c r="G1269" i="1000"/>
  <c r="G1251" i="1000"/>
  <c r="G314" i="1000"/>
  <c r="H527" i="1000"/>
  <c r="G378" i="1000"/>
  <c r="H990" i="1000"/>
  <c r="T1344" i="1000"/>
  <c r="G1344" i="1000" s="1"/>
  <c r="G1345" i="1000"/>
  <c r="G862" i="1000"/>
  <c r="H1026" i="1000"/>
  <c r="G519" i="1000"/>
  <c r="G206" i="1000"/>
  <c r="G130" i="1000"/>
  <c r="G319" i="1000"/>
  <c r="H314" i="1000"/>
  <c r="G281" i="1000"/>
  <c r="G389" i="1000"/>
  <c r="G1050" i="1000"/>
  <c r="H1260" i="1000"/>
  <c r="G811" i="1000"/>
  <c r="F1083" i="1000"/>
  <c r="G959" i="1000"/>
  <c r="H434" i="1000"/>
  <c r="G728" i="1000"/>
  <c r="G1136" i="1000"/>
  <c r="G770" i="1000"/>
  <c r="H1039" i="1000"/>
  <c r="G1229" i="1000"/>
  <c r="H867" i="1000"/>
  <c r="H1236" i="1000"/>
  <c r="F421" i="1000"/>
  <c r="T791" i="1000"/>
  <c r="G791" i="1000" s="1"/>
  <c r="H823" i="1000"/>
  <c r="H1330" i="1000"/>
  <c r="G823" i="1000"/>
  <c r="H899" i="1000"/>
  <c r="G95" i="1000"/>
  <c r="G1176" i="1000"/>
  <c r="H1121" i="1000"/>
  <c r="F719" i="1000"/>
  <c r="H339" i="1000"/>
  <c r="H733" i="1000"/>
  <c r="G348" i="1000"/>
  <c r="T1340" i="1000"/>
  <c r="G1341" i="1000"/>
  <c r="H1000" i="1000"/>
  <c r="H1251" i="1000"/>
  <c r="H1210" i="1000"/>
  <c r="G76" i="1000"/>
  <c r="H750" i="1000"/>
  <c r="G1095" i="1000"/>
  <c r="G1000" i="1000"/>
  <c r="G1026" i="1000"/>
  <c r="H1131" i="1000"/>
  <c r="H947" i="1000"/>
  <c r="G1246" i="1000"/>
  <c r="H1304" i="1000"/>
  <c r="G1330" i="1000"/>
  <c r="H1246" i="1000"/>
  <c r="G947" i="1000"/>
  <c r="G833" i="1000"/>
  <c r="G1335" i="1000"/>
  <c r="Z222" i="1000"/>
  <c r="H222" i="1000" s="1"/>
  <c r="G155" i="1000"/>
  <c r="G193" i="1000"/>
  <c r="G750" i="1000"/>
  <c r="G120" i="1000"/>
  <c r="G492" i="1000"/>
  <c r="G290" i="1000"/>
  <c r="H281" i="1000"/>
  <c r="G111" i="1000"/>
  <c r="G140" i="1000"/>
  <c r="H160" i="1000"/>
  <c r="G709" i="1000"/>
  <c r="H1136" i="1000"/>
  <c r="G1039" i="1000"/>
  <c r="H1229" i="1000"/>
  <c r="H755" i="1000"/>
  <c r="H719" i="1000"/>
  <c r="G755" i="1000"/>
  <c r="H778" i="1000"/>
  <c r="F811" i="1000"/>
  <c r="G978" i="1000"/>
  <c r="H983" i="1000"/>
  <c r="G1236" i="1000"/>
  <c r="G969" i="1000"/>
  <c r="G257" i="1000"/>
  <c r="Z256" i="1000"/>
  <c r="H256" i="1000" s="1"/>
  <c r="H257" i="1000"/>
  <c r="G852" i="1000"/>
  <c r="G339" i="1000"/>
  <c r="H978" i="1000"/>
  <c r="G1014" i="1000"/>
  <c r="G434" i="1000"/>
  <c r="F733" i="1000"/>
  <c r="H330" i="1000"/>
  <c r="H348" i="1000"/>
  <c r="Z1344" i="1000"/>
  <c r="H1344" i="1000" s="1"/>
  <c r="H1345" i="1000"/>
  <c r="G171" i="1000"/>
  <c r="H155" i="1000"/>
  <c r="H271" i="1000"/>
  <c r="Z551" i="1000"/>
  <c r="H552" i="1000"/>
  <c r="G62" i="1000"/>
  <c r="H1269" i="1000"/>
  <c r="G100" i="1000"/>
  <c r="H206" i="1000"/>
  <c r="H76" i="1000"/>
  <c r="G52" i="1000"/>
  <c r="H38" i="1000"/>
  <c r="G1005" i="1000"/>
  <c r="H1220" i="1000"/>
  <c r="G1210" i="1000"/>
  <c r="G38" i="1000"/>
  <c r="G1315" i="1000"/>
  <c r="H1335" i="1000"/>
  <c r="G527" i="1000"/>
  <c r="H519" i="1000"/>
  <c r="G1131" i="1000"/>
  <c r="G148" i="1000"/>
  <c r="H302" i="1000"/>
  <c r="G160" i="1000"/>
  <c r="H62" i="1000"/>
  <c r="G71" i="1000"/>
  <c r="H148" i="1000"/>
  <c r="H111" i="1000"/>
  <c r="G302" i="1000"/>
  <c r="G271" i="1000"/>
  <c r="H319" i="1000"/>
  <c r="H290" i="1000"/>
  <c r="G697" i="1000"/>
  <c r="G740" i="1000"/>
  <c r="H811" i="1000"/>
  <c r="H969" i="1000"/>
  <c r="G1083" i="1000"/>
  <c r="G1277" i="1000"/>
  <c r="H1083" i="1000"/>
  <c r="H1277" i="1000"/>
  <c r="G366" i="1000"/>
  <c r="G733" i="1000"/>
  <c r="H770" i="1000"/>
  <c r="H709" i="1000"/>
  <c r="G719" i="1000"/>
  <c r="G1034" i="1000"/>
  <c r="G1121" i="1000"/>
  <c r="G1260" i="1000"/>
  <c r="G330" i="1000"/>
  <c r="G867" i="1000"/>
  <c r="H410" i="1000"/>
  <c r="G410" i="1000"/>
  <c r="T919" i="1000"/>
  <c r="G919" i="1000" s="1"/>
  <c r="G920" i="1000"/>
  <c r="T936" i="1000"/>
  <c r="G936" i="1000" s="1"/>
  <c r="Z1072" i="1000"/>
  <c r="H1072" i="1000" s="1"/>
  <c r="AA406" i="1000"/>
  <c r="Z1104" i="1000"/>
  <c r="H1104" i="1000" s="1"/>
  <c r="Z936" i="1000"/>
  <c r="T22" i="1000"/>
  <c r="G22" i="1000" s="1"/>
  <c r="V1071" i="1000"/>
  <c r="G51" i="1000"/>
  <c r="T696" i="1000"/>
  <c r="G696" i="1000" s="1"/>
  <c r="Z708" i="1000"/>
  <c r="H708" i="1000" s="1"/>
  <c r="G506" i="1000"/>
  <c r="Z497" i="1000"/>
  <c r="H497" i="1000" s="1"/>
  <c r="T1209" i="1000"/>
  <c r="G1209" i="1000" s="1"/>
  <c r="T37" i="1000"/>
  <c r="G37" i="1000" s="1"/>
  <c r="Z1209" i="1000"/>
  <c r="H1209" i="1000" s="1"/>
  <c r="T1104" i="1000"/>
  <c r="G1104" i="1000" s="1"/>
  <c r="G445" i="1000"/>
  <c r="T1296" i="1000"/>
  <c r="G1296" i="1000" s="1"/>
  <c r="Z958" i="1000"/>
  <c r="H958" i="1000" s="1"/>
  <c r="Z696" i="1000"/>
  <c r="H696" i="1000" s="1"/>
  <c r="T406" i="1000"/>
  <c r="Z476" i="1000"/>
  <c r="H476" i="1000" s="1"/>
  <c r="Z237" i="1000"/>
  <c r="H237" i="1000" s="1"/>
  <c r="Z560" i="1000"/>
  <c r="H560" i="1000" s="1"/>
  <c r="Z1185" i="1000"/>
  <c r="H1185" i="1000" s="1"/>
  <c r="Z402" i="1000"/>
  <c r="H402" i="1000" s="1"/>
  <c r="T237" i="1000"/>
  <c r="G237" i="1000" s="1"/>
  <c r="Z185" i="1000"/>
  <c r="H185" i="1000" s="1"/>
  <c r="T532" i="1000"/>
  <c r="G532" i="1000" s="1"/>
  <c r="Z919" i="1000"/>
  <c r="H919" i="1000" s="1"/>
  <c r="Z1162" i="1000"/>
  <c r="H1162" i="1000" s="1"/>
  <c r="Z1309" i="1000"/>
  <c r="H1309" i="1000" s="1"/>
  <c r="Z506" i="1000"/>
  <c r="T537" i="1000"/>
  <c r="G537" i="1000" s="1"/>
  <c r="T551" i="1000"/>
  <c r="G551" i="1000" s="1"/>
  <c r="Z1175" i="1000"/>
  <c r="H1175" i="1000" s="1"/>
  <c r="T1072" i="1000"/>
  <c r="G1072" i="1000" s="1"/>
  <c r="T1175" i="1000"/>
  <c r="G1175" i="1000" s="1"/>
  <c r="Z244" i="1000"/>
  <c r="H244" i="1000" s="1"/>
  <c r="Z459" i="1000"/>
  <c r="H459" i="1000" s="1"/>
  <c r="G270" i="1000"/>
  <c r="T810" i="1000"/>
  <c r="G810" i="1000" s="1"/>
  <c r="Q1082" i="1000"/>
  <c r="F1082" i="1000" s="1"/>
  <c r="T958" i="1000"/>
  <c r="G958" i="1000" s="1"/>
  <c r="Z406" i="1000"/>
  <c r="Z1143" i="1000"/>
  <c r="H1143" i="1000" s="1"/>
  <c r="Q402" i="1000"/>
  <c r="F402" i="1000" s="1"/>
  <c r="T513" i="1000"/>
  <c r="G513" i="1000" s="1"/>
  <c r="Z544" i="1000"/>
  <c r="H544" i="1000" s="1"/>
  <c r="Z556" i="1000"/>
  <c r="H556" i="1000" s="1"/>
  <c r="T1309" i="1000"/>
  <c r="G1309" i="1000" s="1"/>
  <c r="T497" i="1000"/>
  <c r="G497" i="1000" s="1"/>
  <c r="T1288" i="1000"/>
  <c r="G1288" i="1000" s="1"/>
  <c r="Z501" i="1000"/>
  <c r="H501" i="1000" s="1"/>
  <c r="Z564" i="1000"/>
  <c r="Q1063" i="1000"/>
  <c r="F1063" i="1000" s="1"/>
  <c r="Z37" i="1000"/>
  <c r="H37" i="1000" s="1"/>
  <c r="Z1303" i="1000"/>
  <c r="H1303" i="1000" s="1"/>
  <c r="T1303" i="1000"/>
  <c r="G1303" i="1000" s="1"/>
  <c r="T1094" i="1000"/>
  <c r="G1094" i="1000" s="1"/>
  <c r="Z810" i="1000"/>
  <c r="H810" i="1000" s="1"/>
  <c r="T1082" i="1000"/>
  <c r="G1082" i="1000" s="1"/>
  <c r="Z1082" i="1000"/>
  <c r="H1082" i="1000" s="1"/>
  <c r="Z537" i="1000"/>
  <c r="H537" i="1000" s="1"/>
  <c r="T564" i="1000"/>
  <c r="T501" i="1000"/>
  <c r="G501" i="1000" s="1"/>
  <c r="G556" i="1000"/>
  <c r="Z791" i="1000"/>
  <c r="H791" i="1000" s="1"/>
  <c r="G454" i="1000"/>
  <c r="G476" i="1000"/>
  <c r="Z22" i="1000"/>
  <c r="Z51" i="1000"/>
  <c r="T822" i="1000"/>
  <c r="G822" i="1000" s="1"/>
  <c r="T1143" i="1000"/>
  <c r="G1143" i="1000" s="1"/>
  <c r="T402" i="1000"/>
  <c r="G402" i="1000" s="1"/>
  <c r="T185" i="1000"/>
  <c r="G185" i="1000" s="1"/>
  <c r="Z638" i="1000"/>
  <c r="H638" i="1000" s="1"/>
  <c r="T1185" i="1000"/>
  <c r="G1185" i="1000" s="1"/>
  <c r="Z800" i="1000"/>
  <c r="H800" i="1000" s="1"/>
  <c r="Z946" i="1000"/>
  <c r="H946" i="1000" s="1"/>
  <c r="Z1094" i="1000"/>
  <c r="H1094" i="1000" s="1"/>
  <c r="Z1200" i="1000"/>
  <c r="Z1296" i="1000"/>
  <c r="T946" i="1000"/>
  <c r="G946" i="1000" s="1"/>
  <c r="T800" i="1000"/>
  <c r="G800" i="1000" s="1"/>
  <c r="G244" i="1000"/>
  <c r="Z445" i="1000"/>
  <c r="H445" i="1000" s="1"/>
  <c r="Z270" i="1000"/>
  <c r="H270" i="1000" s="1"/>
  <c r="T708" i="1000"/>
  <c r="G708" i="1000" s="1"/>
  <c r="Q810" i="1000"/>
  <c r="F810" i="1000" s="1"/>
  <c r="G256" i="1000"/>
  <c r="T686" i="1000"/>
  <c r="G686" i="1000" s="1"/>
  <c r="Z454" i="1000"/>
  <c r="H454" i="1000" s="1"/>
  <c r="Z232" i="1000"/>
  <c r="H232" i="1000" s="1"/>
  <c r="Z532" i="1000"/>
  <c r="H532" i="1000" s="1"/>
  <c r="T638" i="1000"/>
  <c r="G638" i="1000" s="1"/>
  <c r="Z1189" i="1000"/>
  <c r="H1189" i="1000" s="1"/>
  <c r="T232" i="1000"/>
  <c r="G232" i="1000" s="1"/>
  <c r="T560" i="1000"/>
  <c r="G560" i="1000" s="1"/>
  <c r="T1063" i="1000"/>
  <c r="G1063" i="1000" s="1"/>
  <c r="T1189" i="1000"/>
  <c r="G1189" i="1000" s="1"/>
  <c r="Z513" i="1000"/>
  <c r="H513" i="1000" s="1"/>
  <c r="T544" i="1000"/>
  <c r="G544" i="1000" s="1"/>
  <c r="V935" i="1000"/>
  <c r="AA799" i="1000"/>
  <c r="U799" i="1000"/>
  <c r="AB280" i="1000"/>
  <c r="S406" i="1000"/>
  <c r="S799" i="1000"/>
  <c r="Z1120" i="1000"/>
  <c r="AA1120" i="1000"/>
  <c r="AA1103" i="1000" s="1"/>
  <c r="AB799" i="1000"/>
  <c r="AA1071" i="1000"/>
  <c r="AB1199" i="1000"/>
  <c r="AB1071" i="1000"/>
  <c r="U935" i="1000"/>
  <c r="W406" i="1000"/>
  <c r="V799" i="1000"/>
  <c r="W799" i="1000"/>
  <c r="U1199" i="1000"/>
  <c r="V1199" i="1000"/>
  <c r="W1199" i="1000"/>
  <c r="AB935" i="1000"/>
  <c r="U406" i="1000"/>
  <c r="Z718" i="1000"/>
  <c r="W718" i="1000"/>
  <c r="V763" i="1000"/>
  <c r="AB1120" i="1000"/>
  <c r="AB1103" i="1000" s="1"/>
  <c r="W935" i="1000"/>
  <c r="U1071" i="1000"/>
  <c r="U1120" i="1000"/>
  <c r="U1103" i="1000" s="1"/>
  <c r="Z763" i="1000"/>
  <c r="AB763" i="1000"/>
  <c r="AA763" i="1000"/>
  <c r="W1071" i="1000"/>
  <c r="Y1071" i="1000" s="1"/>
  <c r="V1120" i="1000"/>
  <c r="V1103" i="1000" s="1"/>
  <c r="W1120" i="1000"/>
  <c r="W1103" i="1000" s="1"/>
  <c r="T1120" i="1000"/>
  <c r="V968" i="1000"/>
  <c r="S763" i="1000"/>
  <c r="Z968" i="1000"/>
  <c r="AB718" i="1000"/>
  <c r="W763" i="1000"/>
  <c r="U718" i="1000"/>
  <c r="AA968" i="1000"/>
  <c r="V718" i="1000"/>
  <c r="R718" i="1000"/>
  <c r="T763" i="1000"/>
  <c r="W433" i="1000"/>
  <c r="W432" i="1000" s="1"/>
  <c r="Z1013" i="1000"/>
  <c r="V338" i="1000"/>
  <c r="U433" i="1000"/>
  <c r="U432" i="1000" s="1"/>
  <c r="V280" i="1000"/>
  <c r="W968" i="1000"/>
  <c r="Z433" i="1000"/>
  <c r="AB338" i="1000"/>
  <c r="Z338" i="1000"/>
  <c r="AB1013" i="1000"/>
  <c r="V433" i="1000"/>
  <c r="V432" i="1000" s="1"/>
  <c r="W1219" i="1000"/>
  <c r="Z280" i="1000"/>
  <c r="U763" i="1000"/>
  <c r="AA718" i="1000"/>
  <c r="T968" i="1000"/>
  <c r="AA1013" i="1000"/>
  <c r="T718" i="1000"/>
  <c r="W338" i="1000"/>
  <c r="U968" i="1000"/>
  <c r="S433" i="1000"/>
  <c r="S432" i="1000" s="1"/>
  <c r="AA280" i="1000"/>
  <c r="U280" i="1000"/>
  <c r="W280" i="1000"/>
  <c r="U1013" i="1000"/>
  <c r="W1013" i="1000"/>
  <c r="V1013" i="1000"/>
  <c r="U338" i="1000"/>
  <c r="AB968" i="1000"/>
  <c r="AA433" i="1000"/>
  <c r="AA432" i="1000" s="1"/>
  <c r="AA338" i="1000"/>
  <c r="T1013" i="1000"/>
  <c r="T433" i="1000"/>
  <c r="Z1219" i="1000"/>
  <c r="AB1219" i="1000"/>
  <c r="S1219" i="1000"/>
  <c r="V1219" i="1000"/>
  <c r="U685" i="1000"/>
  <c r="V685" i="1000"/>
  <c r="AA1219" i="1000"/>
  <c r="U1219" i="1000"/>
  <c r="AB685" i="1000"/>
  <c r="T1219" i="1000"/>
  <c r="W685" i="1000"/>
  <c r="T518" i="1000"/>
  <c r="V518" i="1000"/>
  <c r="V517" i="1000" s="1"/>
  <c r="V511" i="1000" s="1"/>
  <c r="V510" i="1000" s="1"/>
  <c r="U518" i="1000"/>
  <c r="U517" i="1000" s="1"/>
  <c r="U511" i="1000" s="1"/>
  <c r="U510" i="1000" s="1"/>
  <c r="W189" i="1000"/>
  <c r="AB189" i="1000"/>
  <c r="Z518" i="1000"/>
  <c r="AA443" i="1000"/>
  <c r="AA442" i="1000" s="1"/>
  <c r="W1314" i="1000"/>
  <c r="W1313" i="1000" s="1"/>
  <c r="AB518" i="1000"/>
  <c r="AB517" i="1000" s="1"/>
  <c r="AB511" i="1000" s="1"/>
  <c r="AB510" i="1000" s="1"/>
  <c r="U989" i="1000"/>
  <c r="U739" i="1000"/>
  <c r="W301" i="1000"/>
  <c r="AB1259" i="1000"/>
  <c r="T739" i="1000"/>
  <c r="W443" i="1000"/>
  <c r="W442" i="1000" s="1"/>
  <c r="U61" i="1000"/>
  <c r="AB301" i="1000"/>
  <c r="Z189" i="1000"/>
  <c r="Z119" i="1000"/>
  <c r="U301" i="1000"/>
  <c r="AB739" i="1000"/>
  <c r="AB1314" i="1000"/>
  <c r="AB1313" i="1000" s="1"/>
  <c r="U443" i="1000"/>
  <c r="U442" i="1000" s="1"/>
  <c r="V189" i="1000"/>
  <c r="AA739" i="1000"/>
  <c r="Z301" i="1000"/>
  <c r="V301" i="1000"/>
  <c r="V119" i="1000"/>
  <c r="V61" i="1000"/>
  <c r="V443" i="1000"/>
  <c r="V442" i="1000" s="1"/>
  <c r="U82" i="1000"/>
  <c r="U119" i="1000"/>
  <c r="U851" i="1000"/>
  <c r="U1314" i="1000"/>
  <c r="U1313" i="1000" s="1"/>
  <c r="T1235" i="1000"/>
  <c r="T989" i="1000"/>
  <c r="S1235" i="1000"/>
  <c r="AB82" i="1000"/>
  <c r="S443" i="1000"/>
  <c r="S442" i="1000" s="1"/>
  <c r="Z739" i="1000"/>
  <c r="W518" i="1000"/>
  <c r="W517" i="1000" s="1"/>
  <c r="W739" i="1000"/>
  <c r="AB243" i="1000"/>
  <c r="AA301" i="1000"/>
  <c r="U481" i="1000"/>
  <c r="U480" i="1000" s="1"/>
  <c r="U474" i="1000" s="1"/>
  <c r="U473" i="1000" s="1"/>
  <c r="U189" i="1000"/>
  <c r="AB989" i="1000"/>
  <c r="AB443" i="1000"/>
  <c r="AB442" i="1000" s="1"/>
  <c r="AB119" i="1000"/>
  <c r="Z481" i="1000"/>
  <c r="Z61" i="1000"/>
  <c r="U243" i="1000"/>
  <c r="AB61" i="1000"/>
  <c r="W61" i="1000"/>
  <c r="Z82" i="1000"/>
  <c r="V851" i="1000"/>
  <c r="AB851" i="1000"/>
  <c r="V1314" i="1000"/>
  <c r="V1313" i="1000" s="1"/>
  <c r="T1259" i="1000"/>
  <c r="V739" i="1000"/>
  <c r="AA518" i="1000"/>
  <c r="AA517" i="1000" s="1"/>
  <c r="AA511" i="1000" s="1"/>
  <c r="AA510" i="1000" s="1"/>
  <c r="Z851" i="1000"/>
  <c r="AB1235" i="1000"/>
  <c r="U1259" i="1000"/>
  <c r="AA1314" i="1000"/>
  <c r="AA1313" i="1000" s="1"/>
  <c r="U1235" i="1000"/>
  <c r="V243" i="1000"/>
  <c r="AB481" i="1000"/>
  <c r="AB480" i="1000" s="1"/>
  <c r="AB474" i="1000" s="1"/>
  <c r="V481" i="1000"/>
  <c r="V480" i="1000" s="1"/>
  <c r="V474" i="1000" s="1"/>
  <c r="V473" i="1000" s="1"/>
  <c r="W243" i="1000"/>
  <c r="X243" i="1000" s="1"/>
  <c r="AA243" i="1000"/>
  <c r="W119" i="1000"/>
  <c r="AA851" i="1000"/>
  <c r="V82" i="1000"/>
  <c r="V1295" i="1000"/>
  <c r="Z1235" i="1000"/>
  <c r="V989" i="1000"/>
  <c r="T851" i="1000"/>
  <c r="AA989" i="1000"/>
  <c r="Z989" i="1000"/>
  <c r="W1235" i="1000"/>
  <c r="U21" i="1000"/>
  <c r="W82" i="1000"/>
  <c r="S989" i="1000"/>
  <c r="AA1235" i="1000"/>
  <c r="V1259" i="1000"/>
  <c r="T1314" i="1000"/>
  <c r="W1259" i="1000"/>
  <c r="V21" i="1000"/>
  <c r="AB21" i="1000"/>
  <c r="W989" i="1000"/>
  <c r="W851" i="1000"/>
  <c r="W831" i="1000" s="1"/>
  <c r="Z1314" i="1000"/>
  <c r="U1295" i="1000"/>
  <c r="Z1259" i="1000"/>
  <c r="V1235" i="1000"/>
  <c r="AA1259" i="1000"/>
  <c r="W1295" i="1000"/>
  <c r="W21" i="1000"/>
  <c r="X21" i="1000" s="1"/>
  <c r="W13" i="1000" l="1"/>
  <c r="Y13" i="1000" s="1"/>
  <c r="K36" i="994"/>
  <c r="M37" i="994"/>
  <c r="V10" i="1008"/>
  <c r="I9" i="993" s="1"/>
  <c r="J15" i="994"/>
  <c r="J14" i="994" s="1"/>
  <c r="J14" i="993"/>
  <c r="H15" i="992" s="1"/>
  <c r="L15" i="993"/>
  <c r="K15" i="993"/>
  <c r="W15" i="1008"/>
  <c r="W10" i="1008" s="1"/>
  <c r="X10" i="1008" s="1"/>
  <c r="Y19" i="1008"/>
  <c r="V69" i="1008"/>
  <c r="Y69" i="1008" s="1"/>
  <c r="Y70" i="1008"/>
  <c r="Y74" i="1008"/>
  <c r="L12" i="993"/>
  <c r="K12" i="993"/>
  <c r="J11" i="993"/>
  <c r="K11" i="993" s="1"/>
  <c r="K13" i="994"/>
  <c r="K12" i="994" s="1"/>
  <c r="X48" i="1008"/>
  <c r="X74" i="1008"/>
  <c r="Q49" i="1007"/>
  <c r="Q113" i="1007"/>
  <c r="Y221" i="1000"/>
  <c r="X221" i="1000"/>
  <c r="G222" i="1000"/>
  <c r="Y432" i="1000"/>
  <c r="Y1103" i="1000"/>
  <c r="Y935" i="1000"/>
  <c r="Y1295" i="1000"/>
  <c r="Y243" i="1000"/>
  <c r="G243" i="1000" s="1"/>
  <c r="W511" i="1000"/>
  <c r="W510" i="1000" s="1"/>
  <c r="Y517" i="1000"/>
  <c r="Y1313" i="1000"/>
  <c r="Y685" i="1000"/>
  <c r="Y1199" i="1000"/>
  <c r="W474" i="1000"/>
  <c r="Y480" i="1000"/>
  <c r="Y21" i="1000"/>
  <c r="Z1218" i="1000"/>
  <c r="AA831" i="1000"/>
  <c r="AA798" i="1000" s="1"/>
  <c r="AA797" i="1000" s="1"/>
  <c r="AA796" i="1000" s="1"/>
  <c r="AB831" i="1000"/>
  <c r="AB798" i="1000" s="1"/>
  <c r="G875" i="1000"/>
  <c r="V831" i="1000"/>
  <c r="V798" i="1000" s="1"/>
  <c r="V797" i="1000" s="1"/>
  <c r="V796" i="1000" s="1"/>
  <c r="H875" i="1000"/>
  <c r="U831" i="1000"/>
  <c r="U798" i="1000" s="1"/>
  <c r="U797" i="1000" s="1"/>
  <c r="U796" i="1000" s="1"/>
  <c r="Z832" i="1000"/>
  <c r="H832" i="1000" s="1"/>
  <c r="T832" i="1000"/>
  <c r="G832" i="1000" s="1"/>
  <c r="G564" i="1000"/>
  <c r="H564" i="1000"/>
  <c r="AA63" i="1008"/>
  <c r="O13" i="994"/>
  <c r="E15" i="992"/>
  <c r="M15" i="992"/>
  <c r="Z63" i="1008"/>
  <c r="N13" i="994"/>
  <c r="U63" i="1008"/>
  <c r="I13" i="994"/>
  <c r="T63" i="1008"/>
  <c r="X63" i="1008" s="1"/>
  <c r="P13" i="994"/>
  <c r="AB63" i="1008"/>
  <c r="G15" i="992"/>
  <c r="K15" i="992"/>
  <c r="L15" i="992"/>
  <c r="F15" i="992"/>
  <c r="J13" i="994"/>
  <c r="V63" i="1008"/>
  <c r="Y63" i="1008" s="1"/>
  <c r="H1340" i="1000"/>
  <c r="Z1313" i="1000"/>
  <c r="G1340" i="1000"/>
  <c r="T1313" i="1000"/>
  <c r="AB473" i="1000"/>
  <c r="AB472" i="1000"/>
  <c r="Z221" i="1000"/>
  <c r="H221" i="1000" s="1"/>
  <c r="H1314" i="1000"/>
  <c r="G1314" i="1000"/>
  <c r="H1235" i="1000"/>
  <c r="G989" i="1000"/>
  <c r="G763" i="1000"/>
  <c r="G1120" i="1000"/>
  <c r="G189" i="1000"/>
  <c r="G1235" i="1000"/>
  <c r="G301" i="1000"/>
  <c r="H518" i="1000"/>
  <c r="G518" i="1000"/>
  <c r="G1219" i="1000"/>
  <c r="H1219" i="1000"/>
  <c r="G718" i="1000"/>
  <c r="H433" i="1000"/>
  <c r="H406" i="1000"/>
  <c r="G458" i="1000"/>
  <c r="G459" i="1000"/>
  <c r="G481" i="1000"/>
  <c r="G851" i="1000"/>
  <c r="H1259" i="1000"/>
  <c r="G61" i="1000"/>
  <c r="G433" i="1000"/>
  <c r="G338" i="1000"/>
  <c r="H280" i="1000"/>
  <c r="H1013" i="1000"/>
  <c r="H718" i="1000"/>
  <c r="H551" i="1000"/>
  <c r="Z550" i="1000"/>
  <c r="H550" i="1000" s="1"/>
  <c r="H851" i="1000"/>
  <c r="G280" i="1000"/>
  <c r="H989" i="1000"/>
  <c r="G119" i="1000"/>
  <c r="G1259" i="1000"/>
  <c r="G82" i="1000"/>
  <c r="H739" i="1000"/>
  <c r="H301" i="1000"/>
  <c r="G739" i="1000"/>
  <c r="G1013" i="1000"/>
  <c r="G968" i="1000"/>
  <c r="H338" i="1000"/>
  <c r="H968" i="1000"/>
  <c r="H763" i="1000"/>
  <c r="H1120" i="1000"/>
  <c r="G406" i="1000"/>
  <c r="T1199" i="1000"/>
  <c r="T685" i="1000"/>
  <c r="T799" i="1000"/>
  <c r="G799" i="1000" s="1"/>
  <c r="T1295" i="1000"/>
  <c r="Z685" i="1000"/>
  <c r="Z799" i="1000"/>
  <c r="H799" i="1000" s="1"/>
  <c r="Z935" i="1000"/>
  <c r="T935" i="1000"/>
  <c r="Z1071" i="1000"/>
  <c r="H1071" i="1000" s="1"/>
  <c r="T432" i="1000"/>
  <c r="T543" i="1000"/>
  <c r="G543" i="1000" s="1"/>
  <c r="T1184" i="1000"/>
  <c r="G1184" i="1000" s="1"/>
  <c r="Z555" i="1000"/>
  <c r="H555" i="1000" s="1"/>
  <c r="T512" i="1000"/>
  <c r="G512" i="1000" s="1"/>
  <c r="T1170" i="1000"/>
  <c r="G1170" i="1000" s="1"/>
  <c r="G505" i="1000"/>
  <c r="Z21" i="1000"/>
  <c r="Z517" i="1000"/>
  <c r="H517" i="1000" s="1"/>
  <c r="T517" i="1000"/>
  <c r="Z1199" i="1000"/>
  <c r="Z1103" i="1000"/>
  <c r="H1103" i="1000" s="1"/>
  <c r="G475" i="1000"/>
  <c r="Z536" i="1000"/>
  <c r="H536" i="1000" s="1"/>
  <c r="T1071" i="1000"/>
  <c r="G1071" i="1000" s="1"/>
  <c r="T550" i="1000"/>
  <c r="G550" i="1000" s="1"/>
  <c r="Z505" i="1000"/>
  <c r="T236" i="1000"/>
  <c r="G236" i="1000" s="1"/>
  <c r="Z1184" i="1000"/>
  <c r="H1184" i="1000" s="1"/>
  <c r="Z236" i="1000"/>
  <c r="H236" i="1000" s="1"/>
  <c r="Z480" i="1000"/>
  <c r="G480" i="1000"/>
  <c r="T1103" i="1000"/>
  <c r="Z512" i="1000"/>
  <c r="H512" i="1000" s="1"/>
  <c r="T231" i="1000"/>
  <c r="G231" i="1000" s="1"/>
  <c r="Z231" i="1000"/>
  <c r="H231" i="1000" s="1"/>
  <c r="Z444" i="1000"/>
  <c r="H444" i="1000" s="1"/>
  <c r="Z543" i="1000"/>
  <c r="H543" i="1000" s="1"/>
  <c r="G444" i="1000"/>
  <c r="Z1295" i="1000"/>
  <c r="Z243" i="1000"/>
  <c r="H243" i="1000" s="1"/>
  <c r="Z432" i="1000"/>
  <c r="H432" i="1000" s="1"/>
  <c r="G555" i="1000"/>
  <c r="Z458" i="1000"/>
  <c r="H458" i="1000" s="1"/>
  <c r="Z1170" i="1000"/>
  <c r="H1170" i="1000" s="1"/>
  <c r="T536" i="1000"/>
  <c r="G536" i="1000" s="1"/>
  <c r="Z475" i="1000"/>
  <c r="H475" i="1000" s="1"/>
  <c r="AB279" i="1000"/>
  <c r="AB242" i="1000" s="1"/>
  <c r="AB241" i="1000" s="1"/>
  <c r="P31" i="994" s="1"/>
  <c r="P30" i="994" s="1"/>
  <c r="Z717" i="1000"/>
  <c r="W717" i="1000"/>
  <c r="U279" i="1000"/>
  <c r="U242" i="1000" s="1"/>
  <c r="U241" i="1000" s="1"/>
  <c r="AA279" i="1000"/>
  <c r="AA242" i="1000" s="1"/>
  <c r="AA241" i="1000" s="1"/>
  <c r="O31" i="994" s="1"/>
  <c r="O30" i="994" s="1"/>
  <c r="W279" i="1000"/>
  <c r="X279" i="1000" s="1"/>
  <c r="Z279" i="1000"/>
  <c r="V279" i="1000"/>
  <c r="V242" i="1000" s="1"/>
  <c r="V241" i="1000" s="1"/>
  <c r="V717" i="1000"/>
  <c r="V684" i="1000" s="1"/>
  <c r="V683" i="1000" s="1"/>
  <c r="V682" i="1000" s="1"/>
  <c r="AA717" i="1000"/>
  <c r="AB717" i="1000"/>
  <c r="U717" i="1000"/>
  <c r="U684" i="1000" s="1"/>
  <c r="U683" i="1000" s="1"/>
  <c r="U682" i="1000" s="1"/>
  <c r="T717" i="1000"/>
  <c r="V472" i="1000"/>
  <c r="Z967" i="1000"/>
  <c r="W1070" i="1000"/>
  <c r="W1069" i="1000" s="1"/>
  <c r="W1068" i="1000" s="1"/>
  <c r="U472" i="1000"/>
  <c r="T1218" i="1000"/>
  <c r="AA967" i="1000"/>
  <c r="T967" i="1000"/>
  <c r="AB1218" i="1000"/>
  <c r="AB1198" i="1000" s="1"/>
  <c r="AB1294" i="1000"/>
  <c r="W1294" i="1000"/>
  <c r="W1293" i="1000" s="1"/>
  <c r="V1070" i="1000"/>
  <c r="V1069" i="1000" s="1"/>
  <c r="V1068" i="1000" s="1"/>
  <c r="AB60" i="1000"/>
  <c r="AB20" i="1000" s="1"/>
  <c r="V967" i="1000"/>
  <c r="V934" i="1000" s="1"/>
  <c r="V933" i="1000" s="1"/>
  <c r="V932" i="1000" s="1"/>
  <c r="W967" i="1000"/>
  <c r="U967" i="1000"/>
  <c r="U934" i="1000" s="1"/>
  <c r="U933" i="1000" s="1"/>
  <c r="U932" i="1000" s="1"/>
  <c r="V60" i="1000"/>
  <c r="V20" i="1000" s="1"/>
  <c r="V19" i="1000" s="1"/>
  <c r="U60" i="1000"/>
  <c r="U20" i="1000" s="1"/>
  <c r="U19" i="1000" s="1"/>
  <c r="AB1070" i="1000"/>
  <c r="Z60" i="1000"/>
  <c r="AA1070" i="1000"/>
  <c r="AA1069" i="1000" s="1"/>
  <c r="AA1068" i="1000" s="1"/>
  <c r="U1218" i="1000"/>
  <c r="U1198" i="1000" s="1"/>
  <c r="U1197" i="1000" s="1"/>
  <c r="U1294" i="1000"/>
  <c r="U1293" i="1000" s="1"/>
  <c r="V1218" i="1000"/>
  <c r="V1198" i="1000" s="1"/>
  <c r="V1197" i="1000" s="1"/>
  <c r="AB967" i="1000"/>
  <c r="AB934" i="1000" s="1"/>
  <c r="W60" i="1000"/>
  <c r="X60" i="1000" s="1"/>
  <c r="U1070" i="1000"/>
  <c r="U1069" i="1000" s="1"/>
  <c r="U1068" i="1000" s="1"/>
  <c r="AA1218" i="1000"/>
  <c r="V1294" i="1000"/>
  <c r="V1293" i="1000" s="1"/>
  <c r="W798" i="1000"/>
  <c r="W797" i="1000" s="1"/>
  <c r="W796" i="1000" s="1"/>
  <c r="W1218" i="1000"/>
  <c r="J31" i="994" l="1"/>
  <c r="J30" i="994" s="1"/>
  <c r="V12" i="1000"/>
  <c r="V9" i="1000" s="1"/>
  <c r="I31" i="994"/>
  <c r="I30" i="994" s="1"/>
  <c r="U12" i="1000"/>
  <c r="U9" i="1000" s="1"/>
  <c r="W473" i="1000"/>
  <c r="Y474" i="1000"/>
  <c r="G1313" i="1000"/>
  <c r="M36" i="994"/>
  <c r="K15" i="994"/>
  <c r="Y15" i="1008"/>
  <c r="X15" i="1008"/>
  <c r="W9" i="1008"/>
  <c r="J15" i="992"/>
  <c r="I15" i="992"/>
  <c r="L14" i="993"/>
  <c r="K14" i="993"/>
  <c r="I29" i="994"/>
  <c r="I28" i="994" s="1"/>
  <c r="O33" i="994"/>
  <c r="J9" i="993"/>
  <c r="Y10" i="1008"/>
  <c r="G221" i="1000"/>
  <c r="G1199" i="1000"/>
  <c r="G1103" i="1000"/>
  <c r="G1295" i="1000"/>
  <c r="W472" i="1000"/>
  <c r="G685" i="1000"/>
  <c r="G432" i="1000"/>
  <c r="G935" i="1000"/>
  <c r="W1198" i="1000"/>
  <c r="W1197" i="1000" s="1"/>
  <c r="W1196" i="1000" s="1"/>
  <c r="Y1218" i="1000"/>
  <c r="G1218" i="1000" s="1"/>
  <c r="W934" i="1000"/>
  <c r="W933" i="1000" s="1"/>
  <c r="W932" i="1000" s="1"/>
  <c r="Y967" i="1000"/>
  <c r="G967" i="1000" s="1"/>
  <c r="W684" i="1000"/>
  <c r="W683" i="1000" s="1"/>
  <c r="W682" i="1000" s="1"/>
  <c r="Y717" i="1000"/>
  <c r="G717" i="1000" s="1"/>
  <c r="W242" i="1000"/>
  <c r="Y279" i="1000"/>
  <c r="G279" i="1000" s="1"/>
  <c r="G517" i="1000"/>
  <c r="G21" i="1000"/>
  <c r="W20" i="1000"/>
  <c r="Y60" i="1000"/>
  <c r="G60" i="1000" s="1"/>
  <c r="I35" i="994"/>
  <c r="U1292" i="1000"/>
  <c r="J35" i="994"/>
  <c r="V1292" i="1000"/>
  <c r="K35" i="994"/>
  <c r="W1292" i="1000"/>
  <c r="Z1198" i="1000"/>
  <c r="Z831" i="1000"/>
  <c r="H831" i="1000" s="1"/>
  <c r="T831" i="1000"/>
  <c r="G831" i="1000" s="1"/>
  <c r="J29" i="994"/>
  <c r="J28" i="994" s="1"/>
  <c r="AB9" i="1008"/>
  <c r="O13" i="993"/>
  <c r="O8" i="993" s="1"/>
  <c r="N12" i="994"/>
  <c r="N7" i="994"/>
  <c r="I13" i="993"/>
  <c r="V9" i="1008"/>
  <c r="V8" i="1008" s="1"/>
  <c r="P7" i="994"/>
  <c r="P12" i="994"/>
  <c r="H13" i="993"/>
  <c r="H8" i="993" s="1"/>
  <c r="U9" i="1008"/>
  <c r="U8" i="1008" s="1"/>
  <c r="M13" i="993"/>
  <c r="M8" i="993" s="1"/>
  <c r="Z9" i="1008"/>
  <c r="I12" i="994"/>
  <c r="I7" i="994"/>
  <c r="J7" i="994"/>
  <c r="J12" i="994"/>
  <c r="O12" i="994"/>
  <c r="O7" i="994"/>
  <c r="G13" i="993"/>
  <c r="T9" i="1008"/>
  <c r="T8" i="1008" s="1"/>
  <c r="N13" i="993"/>
  <c r="N8" i="993" s="1"/>
  <c r="AA9" i="1008"/>
  <c r="I33" i="994"/>
  <c r="V1196" i="1000"/>
  <c r="J27" i="994"/>
  <c r="U1196" i="1000"/>
  <c r="I27" i="994"/>
  <c r="I26" i="994" s="1"/>
  <c r="K33" i="994"/>
  <c r="J33" i="994"/>
  <c r="AB797" i="1000"/>
  <c r="P33" i="994" s="1"/>
  <c r="AB796" i="1000"/>
  <c r="AB1069" i="1000"/>
  <c r="AB1068" i="1000"/>
  <c r="AB19" i="1000"/>
  <c r="AB18" i="1000"/>
  <c r="AB1197" i="1000"/>
  <c r="P27" i="994" s="1"/>
  <c r="P26" i="994" s="1"/>
  <c r="AB1196" i="1000"/>
  <c r="AB933" i="1000"/>
  <c r="AB932" i="1000"/>
  <c r="AB1293" i="1000"/>
  <c r="P35" i="994" s="1"/>
  <c r="AB1292" i="1000"/>
  <c r="AB684" i="1000"/>
  <c r="H1218" i="1000"/>
  <c r="H279" i="1000"/>
  <c r="H717" i="1000"/>
  <c r="H1313" i="1000"/>
  <c r="H967" i="1000"/>
  <c r="Z1294" i="1000"/>
  <c r="Z1292" i="1000" s="1"/>
  <c r="Z1070" i="1000"/>
  <c r="T1070" i="1000"/>
  <c r="G1070" i="1000" s="1"/>
  <c r="Z20" i="1000"/>
  <c r="T1198" i="1000"/>
  <c r="Z934" i="1000"/>
  <c r="T443" i="1000"/>
  <c r="G443" i="1000" s="1"/>
  <c r="Z443" i="1000"/>
  <c r="H443" i="1000" s="1"/>
  <c r="Z1169" i="1000"/>
  <c r="H1169" i="1000" s="1"/>
  <c r="T511" i="1000"/>
  <c r="G511" i="1000" s="1"/>
  <c r="T1294" i="1000"/>
  <c r="G1294" i="1000" s="1"/>
  <c r="T934" i="1000"/>
  <c r="T684" i="1000"/>
  <c r="Z542" i="1000"/>
  <c r="H542" i="1000" s="1"/>
  <c r="Z549" i="1000"/>
  <c r="H549" i="1000" s="1"/>
  <c r="T549" i="1000"/>
  <c r="G549" i="1000" s="1"/>
  <c r="T20" i="1000"/>
  <c r="Z474" i="1000"/>
  <c r="Z242" i="1000"/>
  <c r="H242" i="1000" s="1"/>
  <c r="T242" i="1000"/>
  <c r="Z684" i="1000"/>
  <c r="G474" i="1000"/>
  <c r="Z511" i="1000"/>
  <c r="H511" i="1000" s="1"/>
  <c r="T1169" i="1000"/>
  <c r="G1169" i="1000" s="1"/>
  <c r="T542" i="1000"/>
  <c r="G542" i="1000" s="1"/>
  <c r="U18" i="1000"/>
  <c r="U17" i="1000" s="1"/>
  <c r="V18" i="1000"/>
  <c r="W241" i="1000" l="1"/>
  <c r="AF241" i="1000" s="1"/>
  <c r="AG246" i="1000" s="1"/>
  <c r="Y242" i="1000"/>
  <c r="G242" i="1000" s="1"/>
  <c r="W19" i="1000"/>
  <c r="Y20" i="1000"/>
  <c r="G20" i="1000" s="1"/>
  <c r="Y473" i="1000"/>
  <c r="M35" i="994"/>
  <c r="M33" i="994"/>
  <c r="W8" i="1008"/>
  <c r="X9" i="1008"/>
  <c r="I8" i="993"/>
  <c r="G14" i="992" s="1"/>
  <c r="G13" i="992" s="1"/>
  <c r="L13" i="993"/>
  <c r="J8" i="993"/>
  <c r="H14" i="992" s="1"/>
  <c r="L9" i="993"/>
  <c r="K9" i="993"/>
  <c r="G8" i="993"/>
  <c r="G7" i="993" s="1"/>
  <c r="K13" i="993"/>
  <c r="K14" i="994"/>
  <c r="K7" i="994"/>
  <c r="I32" i="994"/>
  <c r="K32" i="994"/>
  <c r="K27" i="994"/>
  <c r="G684" i="1000"/>
  <c r="G1198" i="1000"/>
  <c r="G934" i="1000"/>
  <c r="J32" i="994"/>
  <c r="Z798" i="1000"/>
  <c r="H798" i="1000" s="1"/>
  <c r="V17" i="1000"/>
  <c r="T798" i="1000"/>
  <c r="G798" i="1000" s="1"/>
  <c r="L14" i="992"/>
  <c r="L13" i="992" s="1"/>
  <c r="N7" i="993"/>
  <c r="K14" i="992"/>
  <c r="K13" i="992" s="1"/>
  <c r="M7" i="993"/>
  <c r="M14" i="992"/>
  <c r="M13" i="992" s="1"/>
  <c r="O7" i="993"/>
  <c r="F14" i="992"/>
  <c r="F13" i="992" s="1"/>
  <c r="H7" i="993"/>
  <c r="P32" i="994"/>
  <c r="J25" i="994"/>
  <c r="J26" i="994"/>
  <c r="I25" i="994"/>
  <c r="AB683" i="1000"/>
  <c r="Z1293" i="1000"/>
  <c r="Z1069" i="1000"/>
  <c r="H1069" i="1000" s="1"/>
  <c r="H1070" i="1000"/>
  <c r="T1069" i="1000"/>
  <c r="T241" i="1000"/>
  <c r="T19" i="1000"/>
  <c r="T683" i="1000"/>
  <c r="Z1197" i="1000"/>
  <c r="Z1196" i="1000" s="1"/>
  <c r="Z19" i="1000"/>
  <c r="Z683" i="1000"/>
  <c r="Z682" i="1000" s="1"/>
  <c r="Z241" i="1000"/>
  <c r="T442" i="1000"/>
  <c r="T473" i="1000"/>
  <c r="G473" i="1000" s="1"/>
  <c r="Z442" i="1000"/>
  <c r="T541" i="1000"/>
  <c r="G541" i="1000" s="1"/>
  <c r="Z510" i="1000"/>
  <c r="H510" i="1000" s="1"/>
  <c r="Z548" i="1000"/>
  <c r="T1293" i="1000"/>
  <c r="T1292" i="1000" s="1"/>
  <c r="G1292" i="1000" s="1"/>
  <c r="Z1168" i="1000"/>
  <c r="H1168" i="1000" s="1"/>
  <c r="Z933" i="1000"/>
  <c r="T1168" i="1000"/>
  <c r="G1168" i="1000" s="1"/>
  <c r="Z473" i="1000"/>
  <c r="T548" i="1000"/>
  <c r="Z541" i="1000"/>
  <c r="H541" i="1000" s="1"/>
  <c r="T933" i="1000"/>
  <c r="G933" i="1000" s="1"/>
  <c r="T510" i="1000"/>
  <c r="G510" i="1000" s="1"/>
  <c r="T1197" i="1000"/>
  <c r="Q117" i="1000"/>
  <c r="Q114" i="1000"/>
  <c r="Q112" i="1000"/>
  <c r="Q109" i="1000"/>
  <c r="Q104" i="1000"/>
  <c r="Q93" i="1000"/>
  <c r="Q87" i="1000"/>
  <c r="Q80" i="1000"/>
  <c r="Q77" i="1000"/>
  <c r="Q74" i="1000"/>
  <c r="Q69" i="1000"/>
  <c r="Q67" i="1000"/>
  <c r="Q65" i="1000"/>
  <c r="Q63" i="1000"/>
  <c r="Q49" i="1000"/>
  <c r="Q47" i="1000"/>
  <c r="Q45" i="1000"/>
  <c r="Q43" i="1000"/>
  <c r="Q41" i="1000"/>
  <c r="Q39" i="1000"/>
  <c r="Q33" i="1000"/>
  <c r="Q30" i="1000"/>
  <c r="K786" i="1006"/>
  <c r="K783" i="1006"/>
  <c r="W18" i="1000" l="1"/>
  <c r="AE18" i="1000" s="1"/>
  <c r="K29" i="994"/>
  <c r="W11" i="1000"/>
  <c r="W9" i="1000" s="1"/>
  <c r="Y9" i="1000" s="1"/>
  <c r="W17" i="1000"/>
  <c r="AG19" i="1000"/>
  <c r="Y19" i="1000"/>
  <c r="G19" i="1000" s="1"/>
  <c r="K31" i="994"/>
  <c r="Y241" i="1000"/>
  <c r="G241" i="1000" s="1"/>
  <c r="W12" i="1000"/>
  <c r="Y12" i="1000" s="1"/>
  <c r="Y11" i="1000"/>
  <c r="K26" i="994"/>
  <c r="M27" i="994"/>
  <c r="M32" i="994"/>
  <c r="M29" i="994"/>
  <c r="E14" i="992"/>
  <c r="E13" i="992" s="1"/>
  <c r="J7" i="993"/>
  <c r="K7" i="993" s="1"/>
  <c r="I7" i="993"/>
  <c r="L8" i="993"/>
  <c r="K8" i="993"/>
  <c r="H13" i="992"/>
  <c r="I14" i="992"/>
  <c r="J14" i="992"/>
  <c r="Y8" i="1008"/>
  <c r="X8" i="1008"/>
  <c r="K28" i="994"/>
  <c r="T18" i="1000"/>
  <c r="K25" i="994"/>
  <c r="Z797" i="1000"/>
  <c r="H797" i="1000" s="1"/>
  <c r="T797" i="1000"/>
  <c r="G797" i="1000" s="1"/>
  <c r="G683" i="1000"/>
  <c r="T682" i="1000"/>
  <c r="G682" i="1000" s="1"/>
  <c r="P29" i="994"/>
  <c r="AB682" i="1000"/>
  <c r="AB17" i="1000" s="1"/>
  <c r="G548" i="1000"/>
  <c r="H37" i="994"/>
  <c r="L37" i="994" s="1"/>
  <c r="N27" i="994"/>
  <c r="H241" i="1000"/>
  <c r="N31" i="994"/>
  <c r="N30" i="994" s="1"/>
  <c r="N35" i="994"/>
  <c r="G1197" i="1000"/>
  <c r="H27" i="994"/>
  <c r="H26" i="994" s="1"/>
  <c r="G442" i="1000"/>
  <c r="G1293" i="1000"/>
  <c r="H35" i="994"/>
  <c r="L35" i="994" s="1"/>
  <c r="H442" i="1000"/>
  <c r="H29" i="994"/>
  <c r="H28" i="994" s="1"/>
  <c r="H548" i="1000"/>
  <c r="N37" i="994"/>
  <c r="N36" i="994" s="1"/>
  <c r="N29" i="994"/>
  <c r="N28" i="994" s="1"/>
  <c r="H31" i="994"/>
  <c r="Z1068" i="1000"/>
  <c r="H1068" i="1000" s="1"/>
  <c r="T1068" i="1000"/>
  <c r="G1068" i="1000" s="1"/>
  <c r="G1069" i="1000"/>
  <c r="Q29" i="1000"/>
  <c r="Q32" i="1000"/>
  <c r="Q116" i="1000"/>
  <c r="Z472" i="1000"/>
  <c r="T1167" i="1000"/>
  <c r="G1167" i="1000" s="1"/>
  <c r="Z1167" i="1000"/>
  <c r="H1167" i="1000" s="1"/>
  <c r="Q108" i="1000"/>
  <c r="T1196" i="1000"/>
  <c r="G1196" i="1000" s="1"/>
  <c r="T932" i="1000"/>
  <c r="Z932" i="1000"/>
  <c r="T472" i="1000"/>
  <c r="G472" i="1000" s="1"/>
  <c r="Z18" i="1000"/>
  <c r="Q62" i="1000"/>
  <c r="Q38" i="1000"/>
  <c r="Q76" i="1000"/>
  <c r="Q111" i="1000"/>
  <c r="J1239" i="1006"/>
  <c r="J1238" i="1006" s="1"/>
  <c r="J1237" i="1006" s="1"/>
  <c r="J1236" i="1006" s="1"/>
  <c r="K1238" i="1006"/>
  <c r="K1237" i="1006" s="1"/>
  <c r="K1236" i="1006" s="1"/>
  <c r="I1238" i="1006"/>
  <c r="I1237" i="1006" s="1"/>
  <c r="I1236" i="1006" s="1"/>
  <c r="J1235" i="1006"/>
  <c r="J1234" i="1006" s="1"/>
  <c r="J1233" i="1006" s="1"/>
  <c r="J1232" i="1006" s="1"/>
  <c r="K1234" i="1006"/>
  <c r="K1233" i="1006" s="1"/>
  <c r="K1232" i="1006" s="1"/>
  <c r="I1234" i="1006"/>
  <c r="I1233" i="1006" s="1"/>
  <c r="I1232" i="1006" s="1"/>
  <c r="J1231" i="1006"/>
  <c r="J1230" i="1006" s="1"/>
  <c r="K1230" i="1006"/>
  <c r="I1230" i="1006"/>
  <c r="J1229" i="1006"/>
  <c r="J1228" i="1006" s="1"/>
  <c r="J1227" i="1006" s="1"/>
  <c r="K1228" i="1006"/>
  <c r="K1227" i="1006" s="1"/>
  <c r="I1228" i="1006"/>
  <c r="I1227" i="1006"/>
  <c r="J1226" i="1006"/>
  <c r="J1225" i="1006" s="1"/>
  <c r="K1225" i="1006"/>
  <c r="I1225" i="1006"/>
  <c r="J1224" i="1006"/>
  <c r="J1223" i="1006" s="1"/>
  <c r="K1223" i="1006"/>
  <c r="K1222" i="1006" s="1"/>
  <c r="I1223" i="1006"/>
  <c r="I1222" i="1006" s="1"/>
  <c r="J1221" i="1006"/>
  <c r="K1220" i="1006"/>
  <c r="J1220" i="1006"/>
  <c r="I1220" i="1006"/>
  <c r="J1219" i="1006"/>
  <c r="J1218" i="1006" s="1"/>
  <c r="K1218" i="1006"/>
  <c r="I1218" i="1006"/>
  <c r="J1217" i="1006"/>
  <c r="J1216" i="1006" s="1"/>
  <c r="K1216" i="1006"/>
  <c r="I1216" i="1006"/>
  <c r="J1215" i="1006"/>
  <c r="J1214" i="1006" s="1"/>
  <c r="K1214" i="1006"/>
  <c r="I1214" i="1006"/>
  <c r="J1213" i="1006"/>
  <c r="J1212" i="1006" s="1"/>
  <c r="K1212" i="1006"/>
  <c r="I1212" i="1006"/>
  <c r="J1211" i="1006"/>
  <c r="J1210" i="1006" s="1"/>
  <c r="K1210" i="1006"/>
  <c r="I1210" i="1006"/>
  <c r="J1209" i="1006"/>
  <c r="J1208" i="1006" s="1"/>
  <c r="K1208" i="1006"/>
  <c r="I1208" i="1006"/>
  <c r="J1204" i="1006"/>
  <c r="J1203" i="1006" s="1"/>
  <c r="J1202" i="1006" s="1"/>
  <c r="J1201" i="1006" s="1"/>
  <c r="K1203" i="1006"/>
  <c r="K1202" i="1006" s="1"/>
  <c r="K1201" i="1006" s="1"/>
  <c r="I1203" i="1006"/>
  <c r="I1202" i="1006" s="1"/>
  <c r="I1201" i="1006" s="1"/>
  <c r="J1200" i="1006"/>
  <c r="J1199" i="1006" s="1"/>
  <c r="K1199" i="1006"/>
  <c r="I1199" i="1006"/>
  <c r="J1198" i="1006"/>
  <c r="J1197" i="1006" s="1"/>
  <c r="K1197" i="1006"/>
  <c r="K1196" i="1006" s="1"/>
  <c r="K1195" i="1006" s="1"/>
  <c r="I1197" i="1006"/>
  <c r="J1194" i="1006"/>
  <c r="J1193" i="1006" s="1"/>
  <c r="J1192" i="1006" s="1"/>
  <c r="K1193" i="1006"/>
  <c r="K1192" i="1006" s="1"/>
  <c r="I1193" i="1006"/>
  <c r="I1192" i="1006" s="1"/>
  <c r="K1191" i="1006"/>
  <c r="I1191" i="1006"/>
  <c r="I1190" i="1006" s="1"/>
  <c r="I1189" i="1006" s="1"/>
  <c r="K1190" i="1006"/>
  <c r="K1189" i="1006" s="1"/>
  <c r="K1188" i="1006" s="1"/>
  <c r="F1185" i="1006"/>
  <c r="J1183" i="1006"/>
  <c r="J1182" i="1006" s="1"/>
  <c r="J1181" i="1006" s="1"/>
  <c r="J1180" i="1006" s="1"/>
  <c r="K1182" i="1006"/>
  <c r="K1181" i="1006" s="1"/>
  <c r="K1180" i="1006" s="1"/>
  <c r="I1182" i="1006"/>
  <c r="I1181" i="1006"/>
  <c r="I1180" i="1006" s="1"/>
  <c r="J1179" i="1006"/>
  <c r="J1178" i="1006" s="1"/>
  <c r="J1177" i="1006" s="1"/>
  <c r="K1178" i="1006"/>
  <c r="K1177" i="1006" s="1"/>
  <c r="I1178" i="1006"/>
  <c r="I1177" i="1006" s="1"/>
  <c r="J1176" i="1006"/>
  <c r="J1175" i="1006" s="1"/>
  <c r="J1174" i="1006" s="1"/>
  <c r="K1175" i="1006"/>
  <c r="K1174" i="1006" s="1"/>
  <c r="I1175" i="1006"/>
  <c r="I1174" i="1006" s="1"/>
  <c r="J1171" i="1006"/>
  <c r="J1170" i="1006" s="1"/>
  <c r="J1169" i="1006" s="1"/>
  <c r="K1170" i="1006"/>
  <c r="K1169" i="1006" s="1"/>
  <c r="I1170" i="1006"/>
  <c r="I1169" i="1006" s="1"/>
  <c r="J1165" i="1006"/>
  <c r="J1164" i="1006" s="1"/>
  <c r="K1164" i="1006"/>
  <c r="I1164" i="1006"/>
  <c r="J1163" i="1006"/>
  <c r="J1162" i="1006" s="1"/>
  <c r="K1162" i="1006"/>
  <c r="I1162" i="1006"/>
  <c r="I1161" i="1006"/>
  <c r="J1158" i="1006"/>
  <c r="J1157" i="1006" s="1"/>
  <c r="K1157" i="1006"/>
  <c r="I1157" i="1006"/>
  <c r="J1154" i="1006"/>
  <c r="J1153" i="1006" s="1"/>
  <c r="K1153" i="1006"/>
  <c r="I1153" i="1006"/>
  <c r="J1150" i="1006"/>
  <c r="J1149" i="1006" s="1"/>
  <c r="K1149" i="1006"/>
  <c r="I1149" i="1006"/>
  <c r="J1148" i="1006"/>
  <c r="J1147" i="1006" s="1"/>
  <c r="K1147" i="1006"/>
  <c r="I1147" i="1006"/>
  <c r="J1146" i="1006"/>
  <c r="J1145" i="1006"/>
  <c r="K1144" i="1006"/>
  <c r="I1144" i="1006"/>
  <c r="I1143" i="1006" s="1"/>
  <c r="J1142" i="1006"/>
  <c r="J1141" i="1006" s="1"/>
  <c r="K1141" i="1006"/>
  <c r="I1141" i="1006"/>
  <c r="J1140" i="1006"/>
  <c r="J1139" i="1006" s="1"/>
  <c r="J1138" i="1006" s="1"/>
  <c r="K1139" i="1006"/>
  <c r="K1138" i="1006" s="1"/>
  <c r="I1139" i="1006"/>
  <c r="I1138" i="1006"/>
  <c r="J1137" i="1006"/>
  <c r="J1136" i="1006" s="1"/>
  <c r="K1136" i="1006"/>
  <c r="I1136" i="1006"/>
  <c r="J1135" i="1006"/>
  <c r="J1134" i="1006" s="1"/>
  <c r="K1134" i="1006"/>
  <c r="I1134" i="1006"/>
  <c r="J1131" i="1006"/>
  <c r="J1130" i="1006"/>
  <c r="K1129" i="1006"/>
  <c r="K1128" i="1006" s="1"/>
  <c r="I1129" i="1006"/>
  <c r="I1128" i="1006" s="1"/>
  <c r="J1123" i="1006"/>
  <c r="J1122" i="1006" s="1"/>
  <c r="J1121" i="1006" s="1"/>
  <c r="K1122" i="1006"/>
  <c r="K1121" i="1006" s="1"/>
  <c r="I1122" i="1006"/>
  <c r="I1121" i="1006" s="1"/>
  <c r="J1116" i="1006"/>
  <c r="J1115" i="1006" s="1"/>
  <c r="K1115" i="1006"/>
  <c r="I1115" i="1006"/>
  <c r="J1114" i="1006"/>
  <c r="J1113" i="1006" s="1"/>
  <c r="K1113" i="1006"/>
  <c r="I1113" i="1006"/>
  <c r="J1109" i="1006"/>
  <c r="J1108" i="1006" s="1"/>
  <c r="J1107" i="1006" s="1"/>
  <c r="K1108" i="1006"/>
  <c r="K1107" i="1006" s="1"/>
  <c r="I1108" i="1006"/>
  <c r="I1107" i="1006" s="1"/>
  <c r="J1106" i="1006"/>
  <c r="J1105" i="1006" s="1"/>
  <c r="K1105" i="1006"/>
  <c r="I1105" i="1006"/>
  <c r="J1104" i="1006"/>
  <c r="J1103" i="1006" s="1"/>
  <c r="K1103" i="1006"/>
  <c r="K1102" i="1006" s="1"/>
  <c r="I1103" i="1006"/>
  <c r="I1102" i="1006" s="1"/>
  <c r="K1099" i="1006"/>
  <c r="J1099" i="1006"/>
  <c r="I1099" i="1006"/>
  <c r="J1098" i="1006"/>
  <c r="J1097" i="1006" s="1"/>
  <c r="J1096" i="1006" s="1"/>
  <c r="K1097" i="1006"/>
  <c r="I1097" i="1006"/>
  <c r="I1096" i="1006" s="1"/>
  <c r="K1096" i="1006"/>
  <c r="K1095" i="1006"/>
  <c r="I1095" i="1006"/>
  <c r="I1094" i="1006"/>
  <c r="I1093" i="1006"/>
  <c r="F1089" i="1006"/>
  <c r="K1085" i="1006"/>
  <c r="K1084" i="1006" s="1"/>
  <c r="J1085" i="1006"/>
  <c r="J1084" i="1006" s="1"/>
  <c r="I1085" i="1006"/>
  <c r="I1084" i="1006" s="1"/>
  <c r="F1084" i="1006"/>
  <c r="K1078" i="1006"/>
  <c r="K1077" i="1006" s="1"/>
  <c r="J1078" i="1006"/>
  <c r="J1077" i="1006" s="1"/>
  <c r="I1078" i="1006"/>
  <c r="I1077" i="1006" s="1"/>
  <c r="F1077" i="1006"/>
  <c r="J1075" i="1006"/>
  <c r="J1074" i="1006" s="1"/>
  <c r="J1073" i="1006" s="1"/>
  <c r="J1072" i="1006" s="1"/>
  <c r="J1071" i="1006" s="1"/>
  <c r="K1074" i="1006"/>
  <c r="K1073" i="1006" s="1"/>
  <c r="K1072" i="1006" s="1"/>
  <c r="K1071" i="1006" s="1"/>
  <c r="I1074" i="1006"/>
  <c r="I1073" i="1006" s="1"/>
  <c r="I1072" i="1006" s="1"/>
  <c r="I1071" i="1006" s="1"/>
  <c r="J1070" i="1006"/>
  <c r="J1069" i="1006" s="1"/>
  <c r="J1068" i="1006" s="1"/>
  <c r="K1069" i="1006"/>
  <c r="K1068" i="1006" s="1"/>
  <c r="I1069" i="1006"/>
  <c r="I1068" i="1006" s="1"/>
  <c r="J1067" i="1006"/>
  <c r="J1066" i="1006" s="1"/>
  <c r="K1066" i="1006"/>
  <c r="I1066" i="1006"/>
  <c r="J1065" i="1006"/>
  <c r="J1064" i="1006" s="1"/>
  <c r="K1064" i="1006"/>
  <c r="K1063" i="1006" s="1"/>
  <c r="K1062" i="1006" s="1"/>
  <c r="I1064" i="1006"/>
  <c r="J1061" i="1006"/>
  <c r="J1060" i="1006" s="1"/>
  <c r="J1059" i="1006" s="1"/>
  <c r="J1058" i="1006" s="1"/>
  <c r="K1060" i="1006"/>
  <c r="K1059" i="1006" s="1"/>
  <c r="K1058" i="1006" s="1"/>
  <c r="I1060" i="1006"/>
  <c r="I1059" i="1006" s="1"/>
  <c r="I1058" i="1006" s="1"/>
  <c r="F1055" i="1006"/>
  <c r="J1053" i="1006"/>
  <c r="J1052" i="1006" s="1"/>
  <c r="J1051" i="1006" s="1"/>
  <c r="K1052" i="1006"/>
  <c r="K1051" i="1006" s="1"/>
  <c r="I1052" i="1006"/>
  <c r="I1051" i="1006" s="1"/>
  <c r="J1050" i="1006"/>
  <c r="J1049" i="1006" s="1"/>
  <c r="J1048" i="1006" s="1"/>
  <c r="K1049" i="1006"/>
  <c r="K1048" i="1006" s="1"/>
  <c r="I1049" i="1006"/>
  <c r="I1048" i="1006"/>
  <c r="J1047" i="1006"/>
  <c r="J1046" i="1006" s="1"/>
  <c r="J1045" i="1006" s="1"/>
  <c r="J1035" i="1006" s="1"/>
  <c r="K1046" i="1006"/>
  <c r="K1045" i="1006" s="1"/>
  <c r="I1046" i="1006"/>
  <c r="I1045" i="1006" s="1"/>
  <c r="K1044" i="1006"/>
  <c r="K1042" i="1006"/>
  <c r="K1040" i="1006"/>
  <c r="K1038" i="1006"/>
  <c r="K1037" i="1006"/>
  <c r="K1036" i="1006" s="1"/>
  <c r="J1037" i="1006"/>
  <c r="J1036" i="1006" s="1"/>
  <c r="I1037" i="1006"/>
  <c r="I1036" i="1006" s="1"/>
  <c r="J1033" i="1006"/>
  <c r="J1032" i="1006" s="1"/>
  <c r="K1032" i="1006"/>
  <c r="I1032" i="1006"/>
  <c r="J1031" i="1006"/>
  <c r="J1030" i="1006"/>
  <c r="J1029" i="1006" s="1"/>
  <c r="K1029" i="1006"/>
  <c r="I1029" i="1006"/>
  <c r="I1028" i="1006"/>
  <c r="J1027" i="1006"/>
  <c r="J1026" i="1006" s="1"/>
  <c r="K1026" i="1006"/>
  <c r="I1026" i="1006"/>
  <c r="K1025" i="1006"/>
  <c r="K1024" i="1006" s="1"/>
  <c r="J1024" i="1006"/>
  <c r="I1024" i="1006"/>
  <c r="J1022" i="1006"/>
  <c r="J1021" i="1006" s="1"/>
  <c r="K1021" i="1006"/>
  <c r="I1021" i="1006"/>
  <c r="J1020" i="1006"/>
  <c r="J1019" i="1006" s="1"/>
  <c r="K1019" i="1006"/>
  <c r="I1019" i="1006"/>
  <c r="K1018" i="1006"/>
  <c r="J1016" i="1006"/>
  <c r="J1015" i="1006"/>
  <c r="K1014" i="1006"/>
  <c r="I1014" i="1006"/>
  <c r="I1013" i="1006" s="1"/>
  <c r="K1011" i="1006"/>
  <c r="K1009" i="1006"/>
  <c r="K1008" i="1006"/>
  <c r="K1007" i="1006" s="1"/>
  <c r="K1006" i="1006" s="1"/>
  <c r="J1007" i="1006"/>
  <c r="J1006" i="1006" s="1"/>
  <c r="I1007" i="1006"/>
  <c r="I1006" i="1006" s="1"/>
  <c r="K1005" i="1006"/>
  <c r="K1003" i="1006"/>
  <c r="K1001" i="1006"/>
  <c r="K999" i="1006"/>
  <c r="K998" i="1006" s="1"/>
  <c r="K997" i="1006" s="1"/>
  <c r="J998" i="1006"/>
  <c r="J997" i="1006" s="1"/>
  <c r="I998" i="1006"/>
  <c r="I997" i="1006" s="1"/>
  <c r="J994" i="1006"/>
  <c r="J993" i="1006" s="1"/>
  <c r="J992" i="1006" s="1"/>
  <c r="K993" i="1006"/>
  <c r="K992" i="1006" s="1"/>
  <c r="I993" i="1006"/>
  <c r="I992" i="1006" s="1"/>
  <c r="J991" i="1006"/>
  <c r="J990" i="1006" s="1"/>
  <c r="K990" i="1006"/>
  <c r="I990" i="1006"/>
  <c r="J989" i="1006"/>
  <c r="J988" i="1006" s="1"/>
  <c r="K988" i="1006"/>
  <c r="I988" i="1006"/>
  <c r="I987" i="1006" s="1"/>
  <c r="I986" i="1006" s="1"/>
  <c r="J973" i="1006"/>
  <c r="K972" i="1006"/>
  <c r="K971" i="1006" s="1"/>
  <c r="J972" i="1006"/>
  <c r="J971" i="1006" s="1"/>
  <c r="I972" i="1006"/>
  <c r="I971" i="1006" s="1"/>
  <c r="J970" i="1006"/>
  <c r="K969" i="1006"/>
  <c r="K968" i="1006" s="1"/>
  <c r="J969" i="1006"/>
  <c r="J968" i="1006" s="1"/>
  <c r="J964" i="1006" s="1"/>
  <c r="I969" i="1006"/>
  <c r="I968" i="1006" s="1"/>
  <c r="J967" i="1006"/>
  <c r="J966" i="1006" s="1"/>
  <c r="J965" i="1006" s="1"/>
  <c r="K966" i="1006"/>
  <c r="K965" i="1006" s="1"/>
  <c r="K964" i="1006" s="1"/>
  <c r="I966" i="1006"/>
  <c r="I965" i="1006" s="1"/>
  <c r="F961" i="1006"/>
  <c r="F956" i="1006"/>
  <c r="J954" i="1006"/>
  <c r="J949" i="1006" s="1"/>
  <c r="K949" i="1006"/>
  <c r="I949" i="1006"/>
  <c r="J948" i="1006"/>
  <c r="J947" i="1006" s="1"/>
  <c r="K947" i="1006"/>
  <c r="I947" i="1006"/>
  <c r="J941" i="1006"/>
  <c r="J940" i="1006" s="1"/>
  <c r="J939" i="1006" s="1"/>
  <c r="K940" i="1006"/>
  <c r="K939" i="1006" s="1"/>
  <c r="I940" i="1006"/>
  <c r="I939" i="1006" s="1"/>
  <c r="J933" i="1006"/>
  <c r="J932" i="1006" s="1"/>
  <c r="J931" i="1006" s="1"/>
  <c r="K932" i="1006"/>
  <c r="K931" i="1006" s="1"/>
  <c r="I932" i="1006"/>
  <c r="I931" i="1006"/>
  <c r="J925" i="1006"/>
  <c r="J924" i="1006"/>
  <c r="K923" i="1006"/>
  <c r="I923" i="1006"/>
  <c r="J922" i="1006"/>
  <c r="J921" i="1006" s="1"/>
  <c r="K921" i="1006"/>
  <c r="I921" i="1006"/>
  <c r="J920" i="1006"/>
  <c r="J919" i="1006" s="1"/>
  <c r="K919" i="1006"/>
  <c r="I919" i="1006"/>
  <c r="J917" i="1006"/>
  <c r="J916" i="1006" s="1"/>
  <c r="J915" i="1006" s="1"/>
  <c r="K916" i="1006"/>
  <c r="K915" i="1006" s="1"/>
  <c r="I916" i="1006"/>
  <c r="I915" i="1006" s="1"/>
  <c r="J908" i="1006"/>
  <c r="J907" i="1006" s="1"/>
  <c r="J906" i="1006" s="1"/>
  <c r="K907" i="1006"/>
  <c r="K906" i="1006" s="1"/>
  <c r="I907" i="1006"/>
  <c r="I906" i="1006" s="1"/>
  <c r="J904" i="1006"/>
  <c r="J903" i="1006" s="1"/>
  <c r="K903" i="1006"/>
  <c r="I903" i="1006"/>
  <c r="J902" i="1006"/>
  <c r="J901" i="1006" s="1"/>
  <c r="K901" i="1006"/>
  <c r="I901" i="1006"/>
  <c r="J900" i="1006"/>
  <c r="J899" i="1006"/>
  <c r="K898" i="1006"/>
  <c r="K897" i="1006" s="1"/>
  <c r="I898" i="1006"/>
  <c r="J896" i="1006"/>
  <c r="J895" i="1006" s="1"/>
  <c r="K895" i="1006"/>
  <c r="I895" i="1006"/>
  <c r="J894" i="1006"/>
  <c r="J893" i="1006" s="1"/>
  <c r="K893" i="1006"/>
  <c r="I893" i="1006"/>
  <c r="I892" i="1006" s="1"/>
  <c r="J891" i="1006"/>
  <c r="J890" i="1006" s="1"/>
  <c r="K890" i="1006"/>
  <c r="I890" i="1006"/>
  <c r="J889" i="1006"/>
  <c r="J888" i="1006" s="1"/>
  <c r="K888" i="1006"/>
  <c r="I888" i="1006"/>
  <c r="J885" i="1006"/>
  <c r="J884" i="1006"/>
  <c r="K883" i="1006"/>
  <c r="K882" i="1006" s="1"/>
  <c r="I883" i="1006"/>
  <c r="K877" i="1006"/>
  <c r="K876" i="1006" s="1"/>
  <c r="K875" i="1006" s="1"/>
  <c r="J877" i="1006"/>
  <c r="J876" i="1006" s="1"/>
  <c r="J875" i="1006" s="1"/>
  <c r="I876" i="1006"/>
  <c r="I875" i="1006" s="1"/>
  <c r="J863" i="1006"/>
  <c r="J862" i="1006" s="1"/>
  <c r="J861" i="1006" s="1"/>
  <c r="K862" i="1006"/>
  <c r="K861" i="1006" s="1"/>
  <c r="I862" i="1006"/>
  <c r="I861" i="1006" s="1"/>
  <c r="K853" i="1006"/>
  <c r="K852" i="1006" s="1"/>
  <c r="K851" i="1006" s="1"/>
  <c r="K850" i="1006" s="1"/>
  <c r="J853" i="1006"/>
  <c r="J852" i="1006" s="1"/>
  <c r="J851" i="1006" s="1"/>
  <c r="J850" i="1006" s="1"/>
  <c r="I852" i="1006"/>
  <c r="I851" i="1006" s="1"/>
  <c r="I850" i="1006" s="1"/>
  <c r="K849" i="1006"/>
  <c r="K848" i="1006" s="1"/>
  <c r="J848" i="1006"/>
  <c r="I848" i="1006"/>
  <c r="K847" i="1006"/>
  <c r="K846" i="1006" s="1"/>
  <c r="J846" i="1006"/>
  <c r="I846" i="1006"/>
  <c r="K845" i="1006"/>
  <c r="K844" i="1006" s="1"/>
  <c r="J844" i="1006"/>
  <c r="I844" i="1006"/>
  <c r="K843" i="1006"/>
  <c r="K842" i="1006" s="1"/>
  <c r="J842" i="1006"/>
  <c r="I842" i="1006"/>
  <c r="K841" i="1006"/>
  <c r="K840" i="1006" s="1"/>
  <c r="J840" i="1006"/>
  <c r="I840" i="1006"/>
  <c r="J837" i="1006"/>
  <c r="J836" i="1006" s="1"/>
  <c r="J835" i="1006" s="1"/>
  <c r="K836" i="1006"/>
  <c r="K835" i="1006" s="1"/>
  <c r="I836" i="1006"/>
  <c r="I835" i="1006" s="1"/>
  <c r="J834" i="1006"/>
  <c r="J833" i="1006" s="1"/>
  <c r="J832" i="1006" s="1"/>
  <c r="K833" i="1006"/>
  <c r="K832" i="1006" s="1"/>
  <c r="I833" i="1006"/>
  <c r="I832" i="1006" s="1"/>
  <c r="K831" i="1006"/>
  <c r="I831" i="1006"/>
  <c r="J831" i="1006" s="1"/>
  <c r="J830" i="1006" s="1"/>
  <c r="J829" i="1006" s="1"/>
  <c r="K830" i="1006"/>
  <c r="K829" i="1006" s="1"/>
  <c r="K828" i="1006" s="1"/>
  <c r="F825" i="1006"/>
  <c r="J823" i="1006"/>
  <c r="J822" i="1006" s="1"/>
  <c r="J821" i="1006" s="1"/>
  <c r="K822" i="1006"/>
  <c r="K821" i="1006" s="1"/>
  <c r="I822" i="1006"/>
  <c r="I821" i="1006" s="1"/>
  <c r="J820" i="1006"/>
  <c r="J819" i="1006"/>
  <c r="J818" i="1006"/>
  <c r="K817" i="1006"/>
  <c r="K816" i="1006" s="1"/>
  <c r="I817" i="1006"/>
  <c r="I816" i="1006" s="1"/>
  <c r="J815" i="1006"/>
  <c r="J814" i="1006" s="1"/>
  <c r="J813" i="1006" s="1"/>
  <c r="K814" i="1006"/>
  <c r="K813" i="1006" s="1"/>
  <c r="I814" i="1006"/>
  <c r="I813" i="1006" s="1"/>
  <c r="J812" i="1006"/>
  <c r="J811" i="1006" s="1"/>
  <c r="J810" i="1006" s="1"/>
  <c r="K811" i="1006"/>
  <c r="K810" i="1006" s="1"/>
  <c r="I811" i="1006"/>
  <c r="I810" i="1006" s="1"/>
  <c r="K809" i="1006"/>
  <c r="K807" i="1006"/>
  <c r="K805" i="1006"/>
  <c r="K803" i="1006"/>
  <c r="K802" i="1006" s="1"/>
  <c r="K801" i="1006" s="1"/>
  <c r="J802" i="1006"/>
  <c r="J801" i="1006" s="1"/>
  <c r="I802" i="1006"/>
  <c r="I801" i="1006" s="1"/>
  <c r="K793" i="1006"/>
  <c r="K792" i="1006" s="1"/>
  <c r="K791" i="1006" s="1"/>
  <c r="J793" i="1006"/>
  <c r="J792" i="1006" s="1"/>
  <c r="J791" i="1006" s="1"/>
  <c r="I793" i="1006"/>
  <c r="I792" i="1006" s="1"/>
  <c r="I791" i="1006" s="1"/>
  <c r="F792" i="1006"/>
  <c r="K790" i="1006"/>
  <c r="J790" i="1006" s="1"/>
  <c r="J789" i="1006" s="1"/>
  <c r="J788" i="1006" s="1"/>
  <c r="J787" i="1006" s="1"/>
  <c r="I789" i="1006"/>
  <c r="I788" i="1006" s="1"/>
  <c r="I787" i="1006" s="1"/>
  <c r="K785" i="1006"/>
  <c r="K784" i="1006" s="1"/>
  <c r="J786" i="1006"/>
  <c r="J785" i="1006" s="1"/>
  <c r="J784" i="1006" s="1"/>
  <c r="I785" i="1006"/>
  <c r="I784" i="1006" s="1"/>
  <c r="J783" i="1006"/>
  <c r="J782" i="1006"/>
  <c r="K781" i="1006"/>
  <c r="J781" i="1006"/>
  <c r="K780" i="1006"/>
  <c r="K779" i="1006" s="1"/>
  <c r="I780" i="1006"/>
  <c r="I779" i="1006" s="1"/>
  <c r="J778" i="1006"/>
  <c r="J777" i="1006" s="1"/>
  <c r="K777" i="1006"/>
  <c r="I777" i="1006"/>
  <c r="J776" i="1006"/>
  <c r="K775" i="1006"/>
  <c r="J775" i="1006"/>
  <c r="I775" i="1006"/>
  <c r="I774" i="1006" s="1"/>
  <c r="J773" i="1006"/>
  <c r="J772" i="1006" s="1"/>
  <c r="J771" i="1006" s="1"/>
  <c r="K772" i="1006"/>
  <c r="K771" i="1006" s="1"/>
  <c r="I772" i="1006"/>
  <c r="I771" i="1006" s="1"/>
  <c r="J770" i="1006"/>
  <c r="J769" i="1006" s="1"/>
  <c r="J768" i="1006" s="1"/>
  <c r="K769" i="1006"/>
  <c r="K768" i="1006" s="1"/>
  <c r="I769" i="1006"/>
  <c r="I768" i="1006" s="1"/>
  <c r="K767" i="1006"/>
  <c r="K765" i="1006"/>
  <c r="K763" i="1006"/>
  <c r="K761" i="1006"/>
  <c r="K760" i="1006" s="1"/>
  <c r="K759" i="1006" s="1"/>
  <c r="J760" i="1006"/>
  <c r="J759" i="1006" s="1"/>
  <c r="I760" i="1006"/>
  <c r="I759" i="1006" s="1"/>
  <c r="K756" i="1006"/>
  <c r="J756" i="1006" s="1"/>
  <c r="J755" i="1006" s="1"/>
  <c r="I755" i="1006"/>
  <c r="J754" i="1006"/>
  <c r="J753" i="1006"/>
  <c r="K752" i="1006"/>
  <c r="I752" i="1006"/>
  <c r="I751" i="1006" s="1"/>
  <c r="J750" i="1006"/>
  <c r="J749" i="1006" s="1"/>
  <c r="K749" i="1006"/>
  <c r="I749" i="1006"/>
  <c r="K748" i="1006"/>
  <c r="K747" i="1006" s="1"/>
  <c r="J747" i="1006"/>
  <c r="I747" i="1006"/>
  <c r="J745" i="1006"/>
  <c r="J744" i="1006" s="1"/>
  <c r="K744" i="1006"/>
  <c r="I744" i="1006"/>
  <c r="J743" i="1006"/>
  <c r="J742" i="1006" s="1"/>
  <c r="K742" i="1006"/>
  <c r="I742" i="1006"/>
  <c r="K741" i="1006"/>
  <c r="J739" i="1006"/>
  <c r="J738" i="1006"/>
  <c r="K737" i="1006"/>
  <c r="I737" i="1006"/>
  <c r="J734" i="1006"/>
  <c r="J732" i="1006"/>
  <c r="K730" i="1006"/>
  <c r="K729" i="1006" s="1"/>
  <c r="J730" i="1006"/>
  <c r="J729" i="1006" s="1"/>
  <c r="I730" i="1006"/>
  <c r="I729" i="1006" s="1"/>
  <c r="K728" i="1006"/>
  <c r="K726" i="1006"/>
  <c r="K724" i="1006"/>
  <c r="J724" i="1006" s="1"/>
  <c r="J723" i="1006" s="1"/>
  <c r="I723" i="1006"/>
  <c r="J722" i="1006"/>
  <c r="J721" i="1006" s="1"/>
  <c r="K721" i="1006"/>
  <c r="I721" i="1006"/>
  <c r="J717" i="1006"/>
  <c r="J716" i="1006" s="1"/>
  <c r="J715" i="1006" s="1"/>
  <c r="K716" i="1006"/>
  <c r="K715" i="1006" s="1"/>
  <c r="I716" i="1006"/>
  <c r="I715" i="1006" s="1"/>
  <c r="J714" i="1006"/>
  <c r="J713" i="1006" s="1"/>
  <c r="K713" i="1006"/>
  <c r="I713" i="1006"/>
  <c r="J712" i="1006"/>
  <c r="J711" i="1006" s="1"/>
  <c r="K711" i="1006"/>
  <c r="I711" i="1006"/>
  <c r="I710" i="1006" s="1"/>
  <c r="J696" i="1006"/>
  <c r="J695" i="1006" s="1"/>
  <c r="J694" i="1006" s="1"/>
  <c r="K695" i="1006"/>
  <c r="K694" i="1006" s="1"/>
  <c r="I695" i="1006"/>
  <c r="I694" i="1006" s="1"/>
  <c r="J693" i="1006"/>
  <c r="J692" i="1006" s="1"/>
  <c r="J691" i="1006" s="1"/>
  <c r="K692" i="1006"/>
  <c r="I692" i="1006"/>
  <c r="I691" i="1006" s="1"/>
  <c r="K691" i="1006"/>
  <c r="J690" i="1006"/>
  <c r="K689" i="1006"/>
  <c r="K688" i="1006" s="1"/>
  <c r="J689" i="1006"/>
  <c r="J688" i="1006" s="1"/>
  <c r="I689" i="1006"/>
  <c r="I688" i="1006" s="1"/>
  <c r="F679" i="1006"/>
  <c r="J671" i="1006"/>
  <c r="J670" i="1006" s="1"/>
  <c r="J665" i="1006" s="1"/>
  <c r="K670" i="1006"/>
  <c r="K665" i="1006" s="1"/>
  <c r="I670" i="1006"/>
  <c r="I665" i="1006" s="1"/>
  <c r="J664" i="1006"/>
  <c r="J663" i="1006" s="1"/>
  <c r="J662" i="1006" s="1"/>
  <c r="K663" i="1006"/>
  <c r="K662" i="1006" s="1"/>
  <c r="I663" i="1006"/>
  <c r="I662" i="1006"/>
  <c r="J656" i="1006"/>
  <c r="J655" i="1006" s="1"/>
  <c r="J654" i="1006" s="1"/>
  <c r="K655" i="1006"/>
  <c r="K654" i="1006" s="1"/>
  <c r="I655" i="1006"/>
  <c r="I654" i="1006"/>
  <c r="J653" i="1006"/>
  <c r="J652" i="1006" s="1"/>
  <c r="J651" i="1006" s="1"/>
  <c r="K652" i="1006"/>
  <c r="I652" i="1006"/>
  <c r="I651" i="1006" s="1"/>
  <c r="K651" i="1006"/>
  <c r="J647" i="1006"/>
  <c r="J646" i="1006" s="1"/>
  <c r="K646" i="1006"/>
  <c r="I646" i="1006"/>
  <c r="J645" i="1006"/>
  <c r="J644" i="1006"/>
  <c r="K643" i="1006"/>
  <c r="K642" i="1006" s="1"/>
  <c r="I643" i="1006"/>
  <c r="I642" i="1006" s="1"/>
  <c r="J641" i="1006"/>
  <c r="J640" i="1006" s="1"/>
  <c r="J637" i="1006" s="1"/>
  <c r="K640" i="1006"/>
  <c r="I640" i="1006"/>
  <c r="J639" i="1006"/>
  <c r="J638" i="1006" s="1"/>
  <c r="K638" i="1006"/>
  <c r="I638" i="1006"/>
  <c r="I637" i="1006" s="1"/>
  <c r="J636" i="1006"/>
  <c r="J635" i="1006" s="1"/>
  <c r="K635" i="1006"/>
  <c r="I635" i="1006"/>
  <c r="J634" i="1006"/>
  <c r="J633" i="1006"/>
  <c r="J632" i="1006" s="1"/>
  <c r="K632" i="1006"/>
  <c r="I632" i="1006"/>
  <c r="K614" i="1006"/>
  <c r="K613" i="1006" s="1"/>
  <c r="K612" i="1006" s="1"/>
  <c r="K602" i="1006" s="1"/>
  <c r="J613" i="1006"/>
  <c r="J612" i="1006" s="1"/>
  <c r="J602" i="1006" s="1"/>
  <c r="I613" i="1006"/>
  <c r="I612" i="1006" s="1"/>
  <c r="I602" i="1006" s="1"/>
  <c r="J600" i="1006"/>
  <c r="J599" i="1006" s="1"/>
  <c r="J598" i="1006" s="1"/>
  <c r="K599" i="1006"/>
  <c r="K598" i="1006" s="1"/>
  <c r="I599" i="1006"/>
  <c r="I598" i="1006" s="1"/>
  <c r="J595" i="1006"/>
  <c r="J594" i="1006" s="1"/>
  <c r="J593" i="1006" s="1"/>
  <c r="K594" i="1006"/>
  <c r="K593" i="1006" s="1"/>
  <c r="I594" i="1006"/>
  <c r="I593" i="1006" s="1"/>
  <c r="J591" i="1006"/>
  <c r="J590" i="1006" s="1"/>
  <c r="J581" i="1006" s="1"/>
  <c r="J580" i="1006" s="1"/>
  <c r="K590" i="1006"/>
  <c r="K581" i="1006" s="1"/>
  <c r="K580" i="1006" s="1"/>
  <c r="I590" i="1006"/>
  <c r="I581" i="1006" s="1"/>
  <c r="I580" i="1006" s="1"/>
  <c r="J579" i="1006"/>
  <c r="J578" i="1006" s="1"/>
  <c r="J577" i="1006" s="1"/>
  <c r="K578" i="1006"/>
  <c r="I578" i="1006"/>
  <c r="I577" i="1006" s="1"/>
  <c r="K577" i="1006"/>
  <c r="K573" i="1006"/>
  <c r="I573" i="1006"/>
  <c r="K572" i="1006"/>
  <c r="K571" i="1006" s="1"/>
  <c r="I572" i="1006"/>
  <c r="I571" i="1006" s="1"/>
  <c r="F567" i="1006"/>
  <c r="K563" i="1006"/>
  <c r="K562" i="1006" s="1"/>
  <c r="J563" i="1006"/>
  <c r="J562" i="1006" s="1"/>
  <c r="I563" i="1006"/>
  <c r="I562" i="1006" s="1"/>
  <c r="F562" i="1006"/>
  <c r="J560" i="1006"/>
  <c r="J559" i="1006"/>
  <c r="K558" i="1006"/>
  <c r="K557" i="1006" s="1"/>
  <c r="K556" i="1006" s="1"/>
  <c r="I558" i="1006"/>
  <c r="I557" i="1006" s="1"/>
  <c r="I556" i="1006" s="1"/>
  <c r="F557" i="1006"/>
  <c r="K554" i="1006"/>
  <c r="K553" i="1006" s="1"/>
  <c r="K552" i="1006" s="1"/>
  <c r="J554" i="1006"/>
  <c r="J553" i="1006" s="1"/>
  <c r="J552" i="1006" s="1"/>
  <c r="I554" i="1006"/>
  <c r="I553" i="1006"/>
  <c r="I552" i="1006" s="1"/>
  <c r="J551" i="1006"/>
  <c r="J550" i="1006" s="1"/>
  <c r="J549" i="1006" s="1"/>
  <c r="J548" i="1006" s="1"/>
  <c r="K550" i="1006"/>
  <c r="K549" i="1006" s="1"/>
  <c r="K548" i="1006" s="1"/>
  <c r="I550" i="1006"/>
  <c r="I549" i="1006" s="1"/>
  <c r="I548" i="1006" s="1"/>
  <c r="J546" i="1006"/>
  <c r="J545" i="1006" s="1"/>
  <c r="J544" i="1006" s="1"/>
  <c r="J543" i="1006" s="1"/>
  <c r="J542" i="1006" s="1"/>
  <c r="K545" i="1006"/>
  <c r="K544" i="1006" s="1"/>
  <c r="K543" i="1006" s="1"/>
  <c r="K542" i="1006" s="1"/>
  <c r="I545" i="1006"/>
  <c r="I544" i="1006" s="1"/>
  <c r="I543" i="1006" s="1"/>
  <c r="I542" i="1006" s="1"/>
  <c r="F540" i="1006"/>
  <c r="J539" i="1006"/>
  <c r="J538" i="1006" s="1"/>
  <c r="J537" i="1006" s="1"/>
  <c r="J536" i="1006" s="1"/>
  <c r="J535" i="1006" s="1"/>
  <c r="J534" i="1006" s="1"/>
  <c r="J533" i="1006" s="1"/>
  <c r="K538" i="1006"/>
  <c r="K537" i="1006" s="1"/>
  <c r="K536" i="1006" s="1"/>
  <c r="K535" i="1006" s="1"/>
  <c r="K534" i="1006" s="1"/>
  <c r="K533" i="1006" s="1"/>
  <c r="I538" i="1006"/>
  <c r="I537" i="1006" s="1"/>
  <c r="I536" i="1006" s="1"/>
  <c r="I535" i="1006" s="1"/>
  <c r="I534" i="1006" s="1"/>
  <c r="I533" i="1006" s="1"/>
  <c r="F533" i="1006"/>
  <c r="K532" i="1006"/>
  <c r="J532" i="1006" s="1"/>
  <c r="J531" i="1006" s="1"/>
  <c r="J530" i="1006" s="1"/>
  <c r="J529" i="1006" s="1"/>
  <c r="K531" i="1006"/>
  <c r="K530" i="1006" s="1"/>
  <c r="K529" i="1006" s="1"/>
  <c r="I531" i="1006"/>
  <c r="I530" i="1006" s="1"/>
  <c r="I529" i="1006" s="1"/>
  <c r="J527" i="1006"/>
  <c r="J526" i="1006" s="1"/>
  <c r="J525" i="1006" s="1"/>
  <c r="J524" i="1006" s="1"/>
  <c r="K526" i="1006"/>
  <c r="K525" i="1006" s="1"/>
  <c r="K524" i="1006" s="1"/>
  <c r="I526" i="1006"/>
  <c r="I525" i="1006" s="1"/>
  <c r="I524" i="1006" s="1"/>
  <c r="K523" i="1006"/>
  <c r="J523" i="1006" s="1"/>
  <c r="J522" i="1006" s="1"/>
  <c r="I522" i="1006"/>
  <c r="J521" i="1006"/>
  <c r="J520" i="1006" s="1"/>
  <c r="K520" i="1006"/>
  <c r="I520" i="1006"/>
  <c r="J518" i="1006"/>
  <c r="J517" i="1006" s="1"/>
  <c r="J516" i="1006" s="1"/>
  <c r="K517" i="1006"/>
  <c r="K516" i="1006" s="1"/>
  <c r="I517" i="1006"/>
  <c r="I516" i="1006" s="1"/>
  <c r="J515" i="1006"/>
  <c r="J514" i="1006" s="1"/>
  <c r="K514" i="1006"/>
  <c r="I514" i="1006"/>
  <c r="J513" i="1006"/>
  <c r="J512" i="1006" s="1"/>
  <c r="K512" i="1006"/>
  <c r="I512" i="1006"/>
  <c r="I511" i="1006" s="1"/>
  <c r="J508" i="1006"/>
  <c r="J507" i="1006" s="1"/>
  <c r="J506" i="1006" s="1"/>
  <c r="J505" i="1006" s="1"/>
  <c r="J504" i="1006" s="1"/>
  <c r="K507" i="1006"/>
  <c r="K506" i="1006" s="1"/>
  <c r="K505" i="1006" s="1"/>
  <c r="K504" i="1006" s="1"/>
  <c r="I507" i="1006"/>
  <c r="I506" i="1006" s="1"/>
  <c r="I505" i="1006" s="1"/>
  <c r="I504" i="1006" s="1"/>
  <c r="F502" i="1006"/>
  <c r="K501" i="1006"/>
  <c r="I501" i="1006"/>
  <c r="I500" i="1006"/>
  <c r="I499" i="1006" s="1"/>
  <c r="I498" i="1006" s="1"/>
  <c r="I497" i="1006" s="1"/>
  <c r="J496" i="1006"/>
  <c r="K495" i="1006"/>
  <c r="K494" i="1006" s="1"/>
  <c r="K493" i="1006" s="1"/>
  <c r="J495" i="1006"/>
  <c r="J494" i="1006" s="1"/>
  <c r="J493" i="1006" s="1"/>
  <c r="I495" i="1006"/>
  <c r="I494" i="1006" s="1"/>
  <c r="I493" i="1006" s="1"/>
  <c r="J492" i="1006"/>
  <c r="J491" i="1006" s="1"/>
  <c r="J490" i="1006" s="1"/>
  <c r="J489" i="1006" s="1"/>
  <c r="K491" i="1006"/>
  <c r="K490" i="1006" s="1"/>
  <c r="K489" i="1006" s="1"/>
  <c r="I491" i="1006"/>
  <c r="I490" i="1006" s="1"/>
  <c r="I489" i="1006" s="1"/>
  <c r="K486" i="1006"/>
  <c r="K485" i="1006" s="1"/>
  <c r="I486" i="1006"/>
  <c r="J486" i="1006" s="1"/>
  <c r="J485" i="1006" s="1"/>
  <c r="I485" i="1006"/>
  <c r="J484" i="1006"/>
  <c r="J483" i="1006" s="1"/>
  <c r="K483" i="1006"/>
  <c r="I483" i="1006"/>
  <c r="J481" i="1006"/>
  <c r="J480" i="1006" s="1"/>
  <c r="J479" i="1006" s="1"/>
  <c r="K480" i="1006"/>
  <c r="K479" i="1006" s="1"/>
  <c r="I480" i="1006"/>
  <c r="I479" i="1006" s="1"/>
  <c r="J478" i="1006"/>
  <c r="J477" i="1006" s="1"/>
  <c r="K477" i="1006"/>
  <c r="I477" i="1006"/>
  <c r="J476" i="1006"/>
  <c r="J475" i="1006" s="1"/>
  <c r="K475" i="1006"/>
  <c r="I475" i="1006"/>
  <c r="J474" i="1006"/>
  <c r="J473" i="1006" s="1"/>
  <c r="K473" i="1006"/>
  <c r="K472" i="1006" s="1"/>
  <c r="I473" i="1006"/>
  <c r="I472" i="1006" s="1"/>
  <c r="J469" i="1006"/>
  <c r="J468" i="1006" s="1"/>
  <c r="J467" i="1006" s="1"/>
  <c r="J466" i="1006" s="1"/>
  <c r="J465" i="1006" s="1"/>
  <c r="K468" i="1006"/>
  <c r="K467" i="1006" s="1"/>
  <c r="K466" i="1006" s="1"/>
  <c r="K465" i="1006" s="1"/>
  <c r="I468" i="1006"/>
  <c r="I467" i="1006" s="1"/>
  <c r="I466" i="1006" s="1"/>
  <c r="I465" i="1006" s="1"/>
  <c r="F463" i="1006"/>
  <c r="J461" i="1006"/>
  <c r="J460" i="1006" s="1"/>
  <c r="J459" i="1006" s="1"/>
  <c r="K460" i="1006"/>
  <c r="K459" i="1006" s="1"/>
  <c r="I460" i="1006"/>
  <c r="I459" i="1006" s="1"/>
  <c r="J458" i="1006"/>
  <c r="J457" i="1006" s="1"/>
  <c r="J456" i="1006" s="1"/>
  <c r="K457" i="1006"/>
  <c r="K456" i="1006" s="1"/>
  <c r="I457" i="1006"/>
  <c r="I456" i="1006" s="1"/>
  <c r="J453" i="1006"/>
  <c r="J452" i="1006" s="1"/>
  <c r="J451" i="1006" s="1"/>
  <c r="J450" i="1006" s="1"/>
  <c r="K452" i="1006"/>
  <c r="K451" i="1006" s="1"/>
  <c r="K450" i="1006" s="1"/>
  <c r="I452" i="1006"/>
  <c r="I451" i="1006" s="1"/>
  <c r="I450" i="1006" s="1"/>
  <c r="J449" i="1006"/>
  <c r="J448" i="1006"/>
  <c r="J447" i="1006" s="1"/>
  <c r="J446" i="1006" s="1"/>
  <c r="K447" i="1006"/>
  <c r="K446" i="1006" s="1"/>
  <c r="I447" i="1006"/>
  <c r="I446" i="1006"/>
  <c r="J445" i="1006"/>
  <c r="J443" i="1006" s="1"/>
  <c r="J442" i="1006" s="1"/>
  <c r="J444" i="1006"/>
  <c r="K443" i="1006"/>
  <c r="K442" i="1006" s="1"/>
  <c r="K441" i="1006" s="1"/>
  <c r="I443" i="1006"/>
  <c r="I442" i="1006" s="1"/>
  <c r="F438" i="1006"/>
  <c r="J432" i="1006"/>
  <c r="J431" i="1006" s="1"/>
  <c r="J430" i="1006" s="1"/>
  <c r="J429" i="1006" s="1"/>
  <c r="J428" i="1006" s="1"/>
  <c r="K431" i="1006"/>
  <c r="K430" i="1006" s="1"/>
  <c r="K429" i="1006" s="1"/>
  <c r="K428" i="1006" s="1"/>
  <c r="I431" i="1006"/>
  <c r="I430" i="1006" s="1"/>
  <c r="I429" i="1006" s="1"/>
  <c r="I428" i="1006" s="1"/>
  <c r="J410" i="1006"/>
  <c r="J409" i="1006" s="1"/>
  <c r="K409" i="1006"/>
  <c r="I409" i="1006"/>
  <c r="J408" i="1006"/>
  <c r="J407" i="1006" s="1"/>
  <c r="K407" i="1006"/>
  <c r="I407" i="1006"/>
  <c r="J397" i="1006"/>
  <c r="J396" i="1006"/>
  <c r="J395" i="1006"/>
  <c r="J394" i="1006"/>
  <c r="J393" i="1006"/>
  <c r="K392" i="1006"/>
  <c r="I392" i="1006"/>
  <c r="J391" i="1006"/>
  <c r="J390" i="1006" s="1"/>
  <c r="J389" i="1006" s="1"/>
  <c r="J388" i="1006" s="1"/>
  <c r="K390" i="1006"/>
  <c r="I390" i="1006"/>
  <c r="K388" i="1006"/>
  <c r="I388" i="1006"/>
  <c r="J384" i="1006"/>
  <c r="J383" i="1006" s="1"/>
  <c r="J382" i="1006" s="1"/>
  <c r="K383" i="1006"/>
  <c r="K382" i="1006" s="1"/>
  <c r="I383" i="1006"/>
  <c r="I382" i="1006" s="1"/>
  <c r="J376" i="1006"/>
  <c r="J375" i="1006" s="1"/>
  <c r="J374" i="1006" s="1"/>
  <c r="K375" i="1006"/>
  <c r="K374" i="1006" s="1"/>
  <c r="I375" i="1006"/>
  <c r="I374" i="1006" s="1"/>
  <c r="J373" i="1006"/>
  <c r="K372" i="1006"/>
  <c r="K369" i="1006" s="1"/>
  <c r="J372" i="1006"/>
  <c r="J369" i="1006" s="1"/>
  <c r="I372" i="1006"/>
  <c r="I369" i="1006" s="1"/>
  <c r="J366" i="1006"/>
  <c r="J365" i="1006" s="1"/>
  <c r="J362" i="1006" s="1"/>
  <c r="K365" i="1006"/>
  <c r="K362" i="1006" s="1"/>
  <c r="I365" i="1006"/>
  <c r="I362" i="1006" s="1"/>
  <c r="J361" i="1006"/>
  <c r="J360" i="1006"/>
  <c r="K359" i="1006"/>
  <c r="I359" i="1006"/>
  <c r="I354" i="1006" s="1"/>
  <c r="J358" i="1006"/>
  <c r="J357" i="1006" s="1"/>
  <c r="K357" i="1006"/>
  <c r="I357" i="1006"/>
  <c r="J356" i="1006"/>
  <c r="J355" i="1006" s="1"/>
  <c r="K355" i="1006"/>
  <c r="I355" i="1006"/>
  <c r="J350" i="1006"/>
  <c r="J349" i="1006" s="1"/>
  <c r="K349" i="1006"/>
  <c r="I349" i="1006"/>
  <c r="J348" i="1006"/>
  <c r="J347" i="1006" s="1"/>
  <c r="K347" i="1006"/>
  <c r="I347" i="1006"/>
  <c r="I346" i="1006" s="1"/>
  <c r="J343" i="1006"/>
  <c r="J342" i="1006" s="1"/>
  <c r="K342" i="1006"/>
  <c r="I342" i="1006"/>
  <c r="J339" i="1006"/>
  <c r="J338" i="1006" s="1"/>
  <c r="K338" i="1006"/>
  <c r="I338" i="1006"/>
  <c r="J335" i="1006"/>
  <c r="J334" i="1006" s="1"/>
  <c r="J333" i="1006" s="1"/>
  <c r="K334" i="1006"/>
  <c r="K333" i="1006" s="1"/>
  <c r="I334" i="1006"/>
  <c r="I333" i="1006" s="1"/>
  <c r="J330" i="1006"/>
  <c r="J329" i="1006" s="1"/>
  <c r="J328" i="1006" s="1"/>
  <c r="K329" i="1006"/>
  <c r="K328" i="1006" s="1"/>
  <c r="I329" i="1006"/>
  <c r="I328" i="1006" s="1"/>
  <c r="J324" i="1006"/>
  <c r="J323" i="1006" s="1"/>
  <c r="K323" i="1006"/>
  <c r="I323" i="1006"/>
  <c r="K322" i="1006"/>
  <c r="J322" i="1006"/>
  <c r="J321" i="1006" s="1"/>
  <c r="K321" i="1006"/>
  <c r="I321" i="1006"/>
  <c r="K320" i="1006"/>
  <c r="J320" i="1006" s="1"/>
  <c r="K319" i="1006"/>
  <c r="K318" i="1006" s="1"/>
  <c r="J319" i="1006"/>
  <c r="J318" i="1006" s="1"/>
  <c r="I318" i="1006"/>
  <c r="K316" i="1006"/>
  <c r="K315" i="1006" s="1"/>
  <c r="J316" i="1006"/>
  <c r="J315" i="1006" s="1"/>
  <c r="I315" i="1006"/>
  <c r="K314" i="1006"/>
  <c r="J314" i="1006" s="1"/>
  <c r="J313" i="1006" s="1"/>
  <c r="I313" i="1006"/>
  <c r="J309" i="1006"/>
  <c r="J308" i="1006" s="1"/>
  <c r="K308" i="1006"/>
  <c r="I308" i="1006"/>
  <c r="J307" i="1006"/>
  <c r="J306" i="1006" s="1"/>
  <c r="K306" i="1006"/>
  <c r="I306" i="1006"/>
  <c r="K303" i="1006"/>
  <c r="J303" i="1006" s="1"/>
  <c r="K302" i="1006"/>
  <c r="I301" i="1006"/>
  <c r="J296" i="1006"/>
  <c r="J295" i="1006"/>
  <c r="K294" i="1006"/>
  <c r="I294" i="1006"/>
  <c r="I293" i="1006" s="1"/>
  <c r="K293" i="1006"/>
  <c r="J292" i="1006"/>
  <c r="J291" i="1006" s="1"/>
  <c r="K291" i="1006"/>
  <c r="I291" i="1006"/>
  <c r="J290" i="1006"/>
  <c r="J289" i="1006" s="1"/>
  <c r="K289" i="1006"/>
  <c r="K288" i="1006" s="1"/>
  <c r="I289" i="1006"/>
  <c r="I288" i="1006"/>
  <c r="K287" i="1006"/>
  <c r="K286" i="1006" s="1"/>
  <c r="J286" i="1006"/>
  <c r="I286" i="1006"/>
  <c r="K285" i="1006"/>
  <c r="K284" i="1006" s="1"/>
  <c r="J284" i="1006"/>
  <c r="I284" i="1006"/>
  <c r="K283" i="1006"/>
  <c r="K282" i="1006" s="1"/>
  <c r="J282" i="1006"/>
  <c r="I282" i="1006"/>
  <c r="K281" i="1006"/>
  <c r="K280" i="1006" s="1"/>
  <c r="J280" i="1006"/>
  <c r="I280" i="1006"/>
  <c r="J276" i="1006"/>
  <c r="J275" i="1006" s="1"/>
  <c r="J274" i="1006" s="1"/>
  <c r="K275" i="1006"/>
  <c r="I275" i="1006"/>
  <c r="K274" i="1006"/>
  <c r="I274" i="1006"/>
  <c r="J273" i="1006"/>
  <c r="K272" i="1006"/>
  <c r="J272" i="1006"/>
  <c r="I272" i="1006"/>
  <c r="K271" i="1006"/>
  <c r="J271" i="1006" s="1"/>
  <c r="J270" i="1006" s="1"/>
  <c r="I270" i="1006"/>
  <c r="J267" i="1006"/>
  <c r="J266" i="1006" s="1"/>
  <c r="K266" i="1006"/>
  <c r="I266" i="1006"/>
  <c r="J265" i="1006"/>
  <c r="J264" i="1006" s="1"/>
  <c r="K264" i="1006"/>
  <c r="I264" i="1006"/>
  <c r="I255" i="1006" s="1"/>
  <c r="I254" i="1006" s="1"/>
  <c r="J261" i="1006"/>
  <c r="J260" i="1006" s="1"/>
  <c r="K260" i="1006"/>
  <c r="I260" i="1006"/>
  <c r="J259" i="1006"/>
  <c r="J258" i="1006" s="1"/>
  <c r="K258" i="1006"/>
  <c r="K257" i="1006"/>
  <c r="J257" i="1006"/>
  <c r="J256" i="1006" s="1"/>
  <c r="K256" i="1006"/>
  <c r="K255" i="1006" s="1"/>
  <c r="K254" i="1006" s="1"/>
  <c r="J253" i="1006"/>
  <c r="J252" i="1006" s="1"/>
  <c r="J251" i="1006" s="1"/>
  <c r="K252" i="1006"/>
  <c r="K251" i="1006" s="1"/>
  <c r="I252" i="1006"/>
  <c r="I251" i="1006" s="1"/>
  <c r="J250" i="1006"/>
  <c r="J249" i="1006" s="1"/>
  <c r="J248" i="1006" s="1"/>
  <c r="K249" i="1006"/>
  <c r="K248" i="1006" s="1"/>
  <c r="I249" i="1006"/>
  <c r="I248" i="1006" s="1"/>
  <c r="J247" i="1006"/>
  <c r="J246" i="1006"/>
  <c r="K245" i="1006"/>
  <c r="J245" i="1006" s="1"/>
  <c r="I244" i="1006"/>
  <c r="I243" i="1006" s="1"/>
  <c r="F239" i="1006"/>
  <c r="K238" i="1006"/>
  <c r="K237" i="1006" s="1"/>
  <c r="K236" i="1006" s="1"/>
  <c r="K235" i="1006" s="1"/>
  <c r="K234" i="1006" s="1"/>
  <c r="J237" i="1006"/>
  <c r="J236" i="1006" s="1"/>
  <c r="J235" i="1006" s="1"/>
  <c r="I237" i="1006"/>
  <c r="I236" i="1006" s="1"/>
  <c r="I235" i="1006" s="1"/>
  <c r="I234" i="1006" s="1"/>
  <c r="J234" i="1006"/>
  <c r="K233" i="1006"/>
  <c r="K232" i="1006" s="1"/>
  <c r="K231" i="1006" s="1"/>
  <c r="K230" i="1006" s="1"/>
  <c r="K229" i="1006" s="1"/>
  <c r="J232" i="1006"/>
  <c r="J231" i="1006" s="1"/>
  <c r="J230" i="1006" s="1"/>
  <c r="J229" i="1006" s="1"/>
  <c r="I232" i="1006"/>
  <c r="I231" i="1006"/>
  <c r="I230" i="1006" s="1"/>
  <c r="I229" i="1006" s="1"/>
  <c r="J228" i="1006"/>
  <c r="J227" i="1006" s="1"/>
  <c r="J226" i="1006" s="1"/>
  <c r="K226" i="1006"/>
  <c r="I226" i="1006"/>
  <c r="J223" i="1006"/>
  <c r="J222" i="1006" s="1"/>
  <c r="J221" i="1006" s="1"/>
  <c r="J220" i="1006" s="1"/>
  <c r="J219" i="1006" s="1"/>
  <c r="K222" i="1006"/>
  <c r="K221" i="1006" s="1"/>
  <c r="K220" i="1006" s="1"/>
  <c r="K219" i="1006" s="1"/>
  <c r="I222" i="1006"/>
  <c r="I221" i="1006"/>
  <c r="I220" i="1006" s="1"/>
  <c r="I219" i="1006" s="1"/>
  <c r="J218" i="1006"/>
  <c r="J217" i="1006" s="1"/>
  <c r="J215" i="1006" s="1"/>
  <c r="K217" i="1006"/>
  <c r="K215" i="1006" s="1"/>
  <c r="I217" i="1006"/>
  <c r="I215" i="1006"/>
  <c r="J214" i="1006"/>
  <c r="J213" i="1006" s="1"/>
  <c r="J212" i="1006" s="1"/>
  <c r="K213" i="1006"/>
  <c r="K212" i="1006" s="1"/>
  <c r="I213" i="1006"/>
  <c r="I212" i="1006"/>
  <c r="J211" i="1006"/>
  <c r="J210" i="1006"/>
  <c r="K209" i="1006"/>
  <c r="I209" i="1006"/>
  <c r="I204" i="1006" s="1"/>
  <c r="J208" i="1006"/>
  <c r="J207" i="1006" s="1"/>
  <c r="K207" i="1006"/>
  <c r="I207" i="1006"/>
  <c r="J206" i="1006"/>
  <c r="J205" i="1006" s="1"/>
  <c r="K205" i="1006"/>
  <c r="I205" i="1006"/>
  <c r="J203" i="1006"/>
  <c r="J202" i="1006" s="1"/>
  <c r="J201" i="1006" s="1"/>
  <c r="K202" i="1006"/>
  <c r="K201" i="1006" s="1"/>
  <c r="I202" i="1006"/>
  <c r="I201" i="1006" s="1"/>
  <c r="J200" i="1006"/>
  <c r="K199" i="1006"/>
  <c r="K198" i="1006" s="1"/>
  <c r="J199" i="1006"/>
  <c r="J198" i="1006" s="1"/>
  <c r="I199" i="1006"/>
  <c r="I198" i="1006" s="1"/>
  <c r="J197" i="1006"/>
  <c r="J196" i="1006" s="1"/>
  <c r="K196" i="1006"/>
  <c r="I196" i="1006"/>
  <c r="J195" i="1006"/>
  <c r="J194" i="1006" s="1"/>
  <c r="K194" i="1006"/>
  <c r="I194" i="1006"/>
  <c r="K193" i="1006"/>
  <c r="J193" i="1006" s="1"/>
  <c r="J192" i="1006" s="1"/>
  <c r="I193" i="1006"/>
  <c r="K192" i="1006"/>
  <c r="K191" i="1006" s="1"/>
  <c r="I192" i="1006"/>
  <c r="J190" i="1006"/>
  <c r="J189" i="1006" s="1"/>
  <c r="J188" i="1006" s="1"/>
  <c r="K189" i="1006"/>
  <c r="K188" i="1006" s="1"/>
  <c r="I189" i="1006"/>
  <c r="I188" i="1006" s="1"/>
  <c r="J186" i="1006"/>
  <c r="J185" i="1006" s="1"/>
  <c r="J184" i="1006" s="1"/>
  <c r="J183" i="1006" s="1"/>
  <c r="K185" i="1006"/>
  <c r="K184" i="1006" s="1"/>
  <c r="K183" i="1006" s="1"/>
  <c r="I185" i="1006"/>
  <c r="I184" i="1006" s="1"/>
  <c r="I183" i="1006" s="1"/>
  <c r="K182" i="1006"/>
  <c r="I182" i="1006"/>
  <c r="K181" i="1006"/>
  <c r="I181" i="1006"/>
  <c r="K180" i="1006"/>
  <c r="I180" i="1006"/>
  <c r="J180" i="1006" s="1"/>
  <c r="J179" i="1006"/>
  <c r="I179" i="1006"/>
  <c r="K178" i="1006"/>
  <c r="I178" i="1006"/>
  <c r="J178" i="1006" s="1"/>
  <c r="K177" i="1006"/>
  <c r="I176" i="1006"/>
  <c r="J176" i="1006" s="1"/>
  <c r="J175" i="1006" s="1"/>
  <c r="K175" i="1006"/>
  <c r="J174" i="1006"/>
  <c r="J173" i="1006" s="1"/>
  <c r="K173" i="1006"/>
  <c r="I173" i="1006"/>
  <c r="J172" i="1006"/>
  <c r="J171" i="1006"/>
  <c r="K170" i="1006"/>
  <c r="I170" i="1006"/>
  <c r="K168" i="1006"/>
  <c r="K167" i="1006" s="1"/>
  <c r="K166" i="1006" s="1"/>
  <c r="J168" i="1006"/>
  <c r="J167" i="1006" s="1"/>
  <c r="J166" i="1006" s="1"/>
  <c r="I168" i="1006"/>
  <c r="I167" i="1006"/>
  <c r="I166" i="1006" s="1"/>
  <c r="J165" i="1006"/>
  <c r="J164" i="1006"/>
  <c r="K163" i="1006"/>
  <c r="I163" i="1006"/>
  <c r="J162" i="1006"/>
  <c r="J161" i="1006" s="1"/>
  <c r="K161" i="1006"/>
  <c r="I161" i="1006"/>
  <c r="I160" i="1006"/>
  <c r="J160" i="1006" s="1"/>
  <c r="J159" i="1006" s="1"/>
  <c r="K159" i="1006"/>
  <c r="J157" i="1006"/>
  <c r="J156" i="1006" s="1"/>
  <c r="K156" i="1006"/>
  <c r="I156" i="1006"/>
  <c r="J155" i="1006"/>
  <c r="J154" i="1006" s="1"/>
  <c r="K154" i="1006"/>
  <c r="I154" i="1006"/>
  <c r="J152" i="1006"/>
  <c r="J151" i="1006" s="1"/>
  <c r="K151" i="1006"/>
  <c r="I151" i="1006"/>
  <c r="I146" i="1006" s="1"/>
  <c r="J150" i="1006"/>
  <c r="J149" i="1006" s="1"/>
  <c r="K149" i="1006"/>
  <c r="I149" i="1006"/>
  <c r="J148" i="1006"/>
  <c r="J147" i="1006" s="1"/>
  <c r="K147" i="1006"/>
  <c r="I147" i="1006"/>
  <c r="J145" i="1006"/>
  <c r="J144" i="1006"/>
  <c r="K143" i="1006"/>
  <c r="I143" i="1006"/>
  <c r="K142" i="1006"/>
  <c r="I142" i="1006"/>
  <c r="I141" i="1006" s="1"/>
  <c r="J140" i="1006"/>
  <c r="J139" i="1006" s="1"/>
  <c r="K139" i="1006"/>
  <c r="I139" i="1006"/>
  <c r="J137" i="1006"/>
  <c r="J136" i="1006" s="1"/>
  <c r="J135" i="1006" s="1"/>
  <c r="K136" i="1006"/>
  <c r="K135" i="1006" s="1"/>
  <c r="I136" i="1006"/>
  <c r="I135" i="1006" s="1"/>
  <c r="J134" i="1006"/>
  <c r="J133" i="1006" s="1"/>
  <c r="K133" i="1006"/>
  <c r="I133" i="1006"/>
  <c r="J132" i="1006"/>
  <c r="J131" i="1006" s="1"/>
  <c r="I132" i="1006"/>
  <c r="K131" i="1006"/>
  <c r="K130" i="1006" s="1"/>
  <c r="I131" i="1006"/>
  <c r="I130" i="1006" s="1"/>
  <c r="J129" i="1006"/>
  <c r="J128" i="1006"/>
  <c r="K127" i="1006"/>
  <c r="I127" i="1006"/>
  <c r="J126" i="1006"/>
  <c r="J125" i="1006" s="1"/>
  <c r="K125" i="1006"/>
  <c r="K120" i="1006" s="1"/>
  <c r="I125" i="1006"/>
  <c r="J124" i="1006"/>
  <c r="J123" i="1006" s="1"/>
  <c r="K123" i="1006"/>
  <c r="I123" i="1006"/>
  <c r="I122" i="1006"/>
  <c r="J122" i="1006" s="1"/>
  <c r="J121" i="1006" s="1"/>
  <c r="K121" i="1006"/>
  <c r="J118" i="1006"/>
  <c r="J117" i="1006" s="1"/>
  <c r="J116" i="1006" s="1"/>
  <c r="K117" i="1006"/>
  <c r="K116" i="1006" s="1"/>
  <c r="I117" i="1006"/>
  <c r="I116" i="1006"/>
  <c r="J115" i="1006"/>
  <c r="J114" i="1006" s="1"/>
  <c r="K114" i="1006"/>
  <c r="I114" i="1006"/>
  <c r="J113" i="1006"/>
  <c r="J112" i="1006" s="1"/>
  <c r="K112" i="1006"/>
  <c r="I112" i="1006"/>
  <c r="J110" i="1006"/>
  <c r="J109" i="1006" s="1"/>
  <c r="J108" i="1006" s="1"/>
  <c r="K109" i="1006"/>
  <c r="K108" i="1006" s="1"/>
  <c r="I109" i="1006"/>
  <c r="I108" i="1006" s="1"/>
  <c r="K107" i="1006"/>
  <c r="K106" i="1006" s="1"/>
  <c r="J107" i="1006"/>
  <c r="J106" i="1006" s="1"/>
  <c r="I107" i="1006"/>
  <c r="I106" i="1006"/>
  <c r="J105" i="1006"/>
  <c r="J104" i="1006" s="1"/>
  <c r="K104" i="1006"/>
  <c r="I104" i="1006"/>
  <c r="J103" i="1006"/>
  <c r="K102" i="1006"/>
  <c r="J102" i="1006" s="1"/>
  <c r="J101" i="1006" s="1"/>
  <c r="J100" i="1006" s="1"/>
  <c r="I102" i="1006"/>
  <c r="I101" i="1006" s="1"/>
  <c r="J99" i="1006"/>
  <c r="J98" i="1006"/>
  <c r="I97" i="1006"/>
  <c r="J97" i="1006" s="1"/>
  <c r="J96" i="1006" s="1"/>
  <c r="K96" i="1006"/>
  <c r="J95" i="1006"/>
  <c r="K94" i="1006"/>
  <c r="K93" i="1006" s="1"/>
  <c r="K92" i="1006" s="1"/>
  <c r="J94" i="1006"/>
  <c r="J93" i="1006" s="1"/>
  <c r="J92" i="1006" s="1"/>
  <c r="I94" i="1006"/>
  <c r="I93" i="1006"/>
  <c r="J91" i="1006"/>
  <c r="J90" i="1006" s="1"/>
  <c r="K90" i="1006"/>
  <c r="I90" i="1006"/>
  <c r="K89" i="1006"/>
  <c r="K88" i="1006" s="1"/>
  <c r="I89" i="1006"/>
  <c r="I88" i="1006" s="1"/>
  <c r="K87" i="1006"/>
  <c r="J87" i="1006" s="1"/>
  <c r="J86" i="1006" s="1"/>
  <c r="I87" i="1006"/>
  <c r="I86" i="1006" s="1"/>
  <c r="J85" i="1006"/>
  <c r="J84" i="1006" s="1"/>
  <c r="K84" i="1006"/>
  <c r="I84" i="1006"/>
  <c r="J83" i="1006"/>
  <c r="J82" i="1006"/>
  <c r="J81" i="1006"/>
  <c r="J80" i="1006"/>
  <c r="J79" i="1006"/>
  <c r="J78" i="1006"/>
  <c r="K77" i="1006"/>
  <c r="I77" i="1006"/>
  <c r="J74" i="1006"/>
  <c r="J73" i="1006" s="1"/>
  <c r="K73" i="1006"/>
  <c r="I73" i="1006"/>
  <c r="J72" i="1006"/>
  <c r="J71" i="1006"/>
  <c r="K70" i="1006"/>
  <c r="K69" i="1006" s="1"/>
  <c r="I70" i="1006"/>
  <c r="I69" i="1006" s="1"/>
  <c r="J68" i="1006"/>
  <c r="J67" i="1006" s="1"/>
  <c r="K67" i="1006"/>
  <c r="I67" i="1006"/>
  <c r="K66" i="1006"/>
  <c r="I66" i="1006"/>
  <c r="K65" i="1006"/>
  <c r="J63" i="1006"/>
  <c r="J62" i="1006" s="1"/>
  <c r="K62" i="1006"/>
  <c r="I62" i="1006"/>
  <c r="J61" i="1006"/>
  <c r="J60" i="1006" s="1"/>
  <c r="K60" i="1006"/>
  <c r="I60" i="1006"/>
  <c r="J59" i="1006"/>
  <c r="J58" i="1006" s="1"/>
  <c r="K58" i="1006"/>
  <c r="I58" i="1006"/>
  <c r="J57" i="1006"/>
  <c r="J56" i="1006" s="1"/>
  <c r="K56" i="1006"/>
  <c r="I56" i="1006"/>
  <c r="K52" i="1006"/>
  <c r="K51" i="1006" s="1"/>
  <c r="K50" i="1006" s="1"/>
  <c r="J52" i="1006"/>
  <c r="I52" i="1006"/>
  <c r="I51" i="1006"/>
  <c r="I50" i="1006" s="1"/>
  <c r="K49" i="1006"/>
  <c r="J49" i="1006" s="1"/>
  <c r="J48" i="1006" s="1"/>
  <c r="I49" i="1006"/>
  <c r="I48" i="1006" s="1"/>
  <c r="K47" i="1006"/>
  <c r="K46" i="1006" s="1"/>
  <c r="I47" i="1006"/>
  <c r="I46" i="1006" s="1"/>
  <c r="J43" i="1006"/>
  <c r="J42" i="1006" s="1"/>
  <c r="K42" i="1006"/>
  <c r="I42" i="1006"/>
  <c r="K41" i="1006"/>
  <c r="J41" i="1006" s="1"/>
  <c r="J40" i="1006" s="1"/>
  <c r="I40" i="1006"/>
  <c r="J39" i="1006"/>
  <c r="J38" i="1006" s="1"/>
  <c r="K38" i="1006"/>
  <c r="I38" i="1006"/>
  <c r="J37" i="1006"/>
  <c r="J36" i="1006" s="1"/>
  <c r="K36" i="1006"/>
  <c r="I36" i="1006"/>
  <c r="J35" i="1006"/>
  <c r="J34" i="1006" s="1"/>
  <c r="K34" i="1006"/>
  <c r="I34" i="1006"/>
  <c r="J33" i="1006"/>
  <c r="J32" i="1006" s="1"/>
  <c r="K32" i="1006"/>
  <c r="I32" i="1006"/>
  <c r="J29" i="1006"/>
  <c r="J28" i="1006"/>
  <c r="J27" i="1006"/>
  <c r="K26" i="1006"/>
  <c r="K25" i="1006" s="1"/>
  <c r="I26" i="1006"/>
  <c r="I25" i="1006" s="1"/>
  <c r="J24" i="1006"/>
  <c r="J23" i="1006" s="1"/>
  <c r="J22" i="1006" s="1"/>
  <c r="K23" i="1006"/>
  <c r="K22" i="1006" s="1"/>
  <c r="I23" i="1006"/>
  <c r="I22" i="1006" s="1"/>
  <c r="J21" i="1006"/>
  <c r="J20" i="1006"/>
  <c r="J19" i="1006"/>
  <c r="J18" i="1006"/>
  <c r="J17" i="1006"/>
  <c r="K16" i="1006"/>
  <c r="K15" i="1006" s="1"/>
  <c r="K14" i="1006" s="1"/>
  <c r="I16" i="1006"/>
  <c r="I15" i="1006" s="1"/>
  <c r="I14" i="1006" s="1"/>
  <c r="F10" i="1006"/>
  <c r="S961" i="1000"/>
  <c r="S960" i="1000" s="1"/>
  <c r="S939" i="1000"/>
  <c r="S938" i="1000" s="1"/>
  <c r="S937" i="1000" s="1"/>
  <c r="S936" i="1000" s="1"/>
  <c r="S1154" i="1000"/>
  <c r="R1075" i="1000"/>
  <c r="F1075" i="1000" s="1"/>
  <c r="E10" i="993"/>
  <c r="S25" i="1000"/>
  <c r="S24" i="1000" s="1"/>
  <c r="K30" i="994" l="1"/>
  <c r="M30" i="994" s="1"/>
  <c r="M31" i="994"/>
  <c r="L27" i="994"/>
  <c r="L26" i="994"/>
  <c r="M26" i="994"/>
  <c r="H30" i="994"/>
  <c r="L31" i="994"/>
  <c r="L29" i="994"/>
  <c r="M25" i="994"/>
  <c r="M28" i="994"/>
  <c r="L28" i="994"/>
  <c r="L7" i="993"/>
  <c r="I13" i="992"/>
  <c r="J13" i="992"/>
  <c r="H33" i="994"/>
  <c r="L33" i="994" s="1"/>
  <c r="P28" i="994"/>
  <c r="P25" i="994"/>
  <c r="N33" i="994"/>
  <c r="N25" i="994" s="1"/>
  <c r="Z796" i="1000"/>
  <c r="H796" i="1000" s="1"/>
  <c r="G932" i="1000"/>
  <c r="T796" i="1000"/>
  <c r="G796" i="1000" s="1"/>
  <c r="G18" i="1000"/>
  <c r="H36" i="994"/>
  <c r="L36" i="994" s="1"/>
  <c r="N26" i="994"/>
  <c r="Q37" i="1000"/>
  <c r="J472" i="1006"/>
  <c r="J288" i="1006"/>
  <c r="J294" i="1006"/>
  <c r="J293" i="1006" s="1"/>
  <c r="K346" i="1006"/>
  <c r="K511" i="1006"/>
  <c r="K987" i="1006"/>
  <c r="K1143" i="1006"/>
  <c r="J127" i="1006"/>
  <c r="J130" i="1006"/>
  <c r="K158" i="1006"/>
  <c r="J279" i="1006"/>
  <c r="I300" i="1006"/>
  <c r="K337" i="1006"/>
  <c r="J346" i="1006"/>
  <c r="I406" i="1006"/>
  <c r="I402" i="1006" s="1"/>
  <c r="J482" i="1006"/>
  <c r="J558" i="1006"/>
  <c r="J557" i="1006" s="1"/>
  <c r="J556" i="1006" s="1"/>
  <c r="K687" i="1006"/>
  <c r="K942" i="1006"/>
  <c r="J996" i="1006"/>
  <c r="I1063" i="1006"/>
  <c r="I1062" i="1006" s="1"/>
  <c r="K1112" i="1006"/>
  <c r="K278" i="1006"/>
  <c r="J26" i="1006"/>
  <c r="J25" i="1006" s="1"/>
  <c r="I312" i="1006"/>
  <c r="K385" i="1006"/>
  <c r="K800" i="1006"/>
  <c r="K798" i="1006" s="1"/>
  <c r="K797" i="1006" s="1"/>
  <c r="K796" i="1006" s="1"/>
  <c r="I918" i="1006"/>
  <c r="J923" i="1006"/>
  <c r="J1014" i="1006"/>
  <c r="I1207" i="1006"/>
  <c r="I1206" i="1006" s="1"/>
  <c r="I1205" i="1006" s="1"/>
  <c r="S959" i="1000"/>
  <c r="K317" i="1006"/>
  <c r="J511" i="1006"/>
  <c r="K1111" i="1006"/>
  <c r="I65" i="1006"/>
  <c r="I64" i="1006" s="1"/>
  <c r="J66" i="1006"/>
  <c r="J65" i="1006" s="1"/>
  <c r="J64" i="1006" s="1"/>
  <c r="J302" i="1006"/>
  <c r="J301" i="1006" s="1"/>
  <c r="J300" i="1006" s="1"/>
  <c r="K301" i="1006"/>
  <c r="K300" i="1006" s="1"/>
  <c r="K547" i="1006"/>
  <c r="K541" i="1006" s="1"/>
  <c r="K540" i="1006" s="1"/>
  <c r="I592" i="1006"/>
  <c r="I624" i="1006"/>
  <c r="I623" i="1006" s="1"/>
  <c r="I601" i="1006" s="1"/>
  <c r="K986" i="1006"/>
  <c r="J1028" i="1006"/>
  <c r="K1101" i="1006"/>
  <c r="K279" i="1006"/>
  <c r="K354" i="1006"/>
  <c r="K336" i="1006" s="1"/>
  <c r="K406" i="1006"/>
  <c r="K402" i="1006" s="1"/>
  <c r="K455" i="1006"/>
  <c r="K454" i="1006" s="1"/>
  <c r="K963" i="1006"/>
  <c r="I55" i="1006"/>
  <c r="K55" i="1006"/>
  <c r="J70" i="1006"/>
  <c r="J69" i="1006" s="1"/>
  <c r="J120" i="1006"/>
  <c r="K146" i="1006"/>
  <c r="I153" i="1006"/>
  <c r="J182" i="1006"/>
  <c r="I269" i="1006"/>
  <c r="I268" i="1006" s="1"/>
  <c r="I337" i="1006"/>
  <c r="J501" i="1006"/>
  <c r="J500" i="1006" s="1"/>
  <c r="J499" i="1006" s="1"/>
  <c r="J498" i="1006" s="1"/>
  <c r="J497" i="1006" s="1"/>
  <c r="I519" i="1006"/>
  <c r="I510" i="1006" s="1"/>
  <c r="I509" i="1006" s="1"/>
  <c r="I503" i="1006" s="1"/>
  <c r="I502" i="1006" s="1"/>
  <c r="K624" i="1006"/>
  <c r="K623" i="1006" s="1"/>
  <c r="K637" i="1006"/>
  <c r="J710" i="1006"/>
  <c r="J709" i="1006" s="1"/>
  <c r="K723" i="1006"/>
  <c r="K720" i="1006" s="1"/>
  <c r="K719" i="1006" s="1"/>
  <c r="I882" i="1006"/>
  <c r="J892" i="1006"/>
  <c r="I996" i="1006"/>
  <c r="I1127" i="1006"/>
  <c r="J1129" i="1006"/>
  <c r="I1152" i="1006"/>
  <c r="K1161" i="1006"/>
  <c r="J1191" i="1006"/>
  <c r="J1190" i="1006" s="1"/>
  <c r="J1189" i="1006" s="1"/>
  <c r="J1188" i="1006" s="1"/>
  <c r="I1196" i="1006"/>
  <c r="I1195" i="1006" s="1"/>
  <c r="K1207" i="1006"/>
  <c r="K996" i="1006"/>
  <c r="K1127" i="1006"/>
  <c r="J312" i="1006"/>
  <c r="J547" i="1006"/>
  <c r="K570" i="1006"/>
  <c r="K710" i="1006"/>
  <c r="K709" i="1006" s="1"/>
  <c r="K686" i="1006" s="1"/>
  <c r="K827" i="1006"/>
  <c r="J883" i="1006"/>
  <c r="K111" i="1006"/>
  <c r="J142" i="1006"/>
  <c r="J141" i="1006" s="1"/>
  <c r="J138" i="1006" s="1"/>
  <c r="K169" i="1006"/>
  <c r="I177" i="1006"/>
  <c r="J181" i="1006"/>
  <c r="I191" i="1006"/>
  <c r="I187" i="1006" s="1"/>
  <c r="K204" i="1006"/>
  <c r="K187" i="1006" s="1"/>
  <c r="J209" i="1006"/>
  <c r="J269" i="1006"/>
  <c r="I279" i="1006"/>
  <c r="I317" i="1006"/>
  <c r="J392" i="1006"/>
  <c r="I441" i="1006"/>
  <c r="I440" i="1006" s="1"/>
  <c r="I455" i="1006"/>
  <c r="I454" i="1006" s="1"/>
  <c r="I547" i="1006"/>
  <c r="I541" i="1006" s="1"/>
  <c r="I540" i="1006" s="1"/>
  <c r="J573" i="1006"/>
  <c r="J572" i="1006" s="1"/>
  <c r="J571" i="1006" s="1"/>
  <c r="J570" i="1006" s="1"/>
  <c r="I942" i="1006"/>
  <c r="J1063" i="1006"/>
  <c r="J1095" i="1006"/>
  <c r="J1094" i="1006" s="1"/>
  <c r="J1093" i="1006" s="1"/>
  <c r="J1092" i="1006" s="1"/>
  <c r="I1112" i="1006"/>
  <c r="I1111" i="1006" s="1"/>
  <c r="K1152" i="1006"/>
  <c r="K1151" i="1006" s="1"/>
  <c r="J1222" i="1006"/>
  <c r="J737" i="1006"/>
  <c r="I746" i="1006"/>
  <c r="K736" i="1006"/>
  <c r="J720" i="1006"/>
  <c r="J719" i="1006" s="1"/>
  <c r="I736" i="1006"/>
  <c r="J752" i="1006"/>
  <c r="J751" i="1006" s="1"/>
  <c r="K774" i="1006"/>
  <c r="K758" i="1006" s="1"/>
  <c r="K746" i="1006"/>
  <c r="I720" i="1006"/>
  <c r="J817" i="1006"/>
  <c r="J816" i="1006" s="1"/>
  <c r="J800" i="1006" s="1"/>
  <c r="I800" i="1006"/>
  <c r="I798" i="1006" s="1"/>
  <c r="I797" i="1006" s="1"/>
  <c r="I796" i="1006" s="1"/>
  <c r="J1207" i="1006"/>
  <c r="J1206" i="1006" s="1"/>
  <c r="J1205" i="1006" s="1"/>
  <c r="K1206" i="1006"/>
  <c r="K1205" i="1006" s="1"/>
  <c r="I1188" i="1006"/>
  <c r="K1187" i="1006"/>
  <c r="J1128" i="1006"/>
  <c r="J1161" i="1006"/>
  <c r="J1144" i="1006"/>
  <c r="J1143" i="1006" s="1"/>
  <c r="I1101" i="1006"/>
  <c r="K1013" i="1006"/>
  <c r="K1023" i="1006"/>
  <c r="K1028" i="1006"/>
  <c r="K1035" i="1006"/>
  <c r="I1035" i="1006"/>
  <c r="I1023" i="1006"/>
  <c r="J1023" i="1006"/>
  <c r="I964" i="1006"/>
  <c r="I963" i="1006" s="1"/>
  <c r="I860" i="1006"/>
  <c r="K892" i="1006"/>
  <c r="J898" i="1006"/>
  <c r="K918" i="1006"/>
  <c r="K905" i="1006" s="1"/>
  <c r="K859" i="1006" s="1"/>
  <c r="J882" i="1006"/>
  <c r="I897" i="1006"/>
  <c r="K860" i="1006"/>
  <c r="K881" i="1006"/>
  <c r="I839" i="1006"/>
  <c r="I838" i="1006" s="1"/>
  <c r="J828" i="1006"/>
  <c r="J827" i="1006" s="1"/>
  <c r="J839" i="1006"/>
  <c r="J838" i="1006" s="1"/>
  <c r="J746" i="1006"/>
  <c r="I719" i="1006"/>
  <c r="J774" i="1006"/>
  <c r="J758" i="1006" s="1"/>
  <c r="J780" i="1006"/>
  <c r="J779" i="1006" s="1"/>
  <c r="J687" i="1006"/>
  <c r="I709" i="1006"/>
  <c r="J624" i="1006"/>
  <c r="K650" i="1006"/>
  <c r="I570" i="1006"/>
  <c r="I569" i="1006" s="1"/>
  <c r="K592" i="1006"/>
  <c r="J541" i="1006"/>
  <c r="J540" i="1006" s="1"/>
  <c r="I482" i="1006"/>
  <c r="I471" i="1006" s="1"/>
  <c r="I470" i="1006" s="1"/>
  <c r="I464" i="1006" s="1"/>
  <c r="I463" i="1006" s="1"/>
  <c r="K482" i="1006"/>
  <c r="J455" i="1006"/>
  <c r="J454" i="1006" s="1"/>
  <c r="K440" i="1006"/>
  <c r="J406" i="1006"/>
  <c r="J402" i="1006" s="1"/>
  <c r="I278" i="1006"/>
  <c r="I385" i="1006"/>
  <c r="J337" i="1006"/>
  <c r="J359" i="1006"/>
  <c r="J244" i="1006"/>
  <c r="J243" i="1006" s="1"/>
  <c r="J242" i="1006" s="1"/>
  <c r="I242" i="1006"/>
  <c r="K64" i="1006"/>
  <c r="K54" i="1006" s="1"/>
  <c r="I100" i="1006"/>
  <c r="I111" i="1006"/>
  <c r="J55" i="1006"/>
  <c r="I138" i="1006"/>
  <c r="J143" i="1006"/>
  <c r="J163" i="1006"/>
  <c r="J158" i="1006" s="1"/>
  <c r="J170" i="1006"/>
  <c r="J77" i="1006"/>
  <c r="K153" i="1006"/>
  <c r="J31" i="1006"/>
  <c r="J30" i="1006" s="1"/>
  <c r="I13" i="1006"/>
  <c r="K13" i="1006"/>
  <c r="I31" i="1006"/>
  <c r="I30" i="1006" s="1"/>
  <c r="I45" i="1006"/>
  <c r="I44" i="1006" s="1"/>
  <c r="I76" i="1006"/>
  <c r="J153" i="1006"/>
  <c r="J111" i="1006"/>
  <c r="J146" i="1006"/>
  <c r="K40" i="1006"/>
  <c r="K31" i="1006" s="1"/>
  <c r="K30" i="1006" s="1"/>
  <c r="J16" i="1006"/>
  <c r="J15" i="1006" s="1"/>
  <c r="J14" i="1006" s="1"/>
  <c r="J13" i="1006" s="1"/>
  <c r="J47" i="1006"/>
  <c r="J46" i="1006" s="1"/>
  <c r="J45" i="1006" s="1"/>
  <c r="K48" i="1006"/>
  <c r="K45" i="1006" s="1"/>
  <c r="K44" i="1006" s="1"/>
  <c r="J51" i="1006"/>
  <c r="J50" i="1006" s="1"/>
  <c r="K86" i="1006"/>
  <c r="K76" i="1006" s="1"/>
  <c r="J89" i="1006"/>
  <c r="J88" i="1006" s="1"/>
  <c r="I96" i="1006"/>
  <c r="I92" i="1006" s="1"/>
  <c r="K101" i="1006"/>
  <c r="K100" i="1006" s="1"/>
  <c r="K141" i="1006"/>
  <c r="K138" i="1006" s="1"/>
  <c r="J204" i="1006"/>
  <c r="J255" i="1006"/>
  <c r="J254" i="1006" s="1"/>
  <c r="I299" i="1006"/>
  <c r="J385" i="1006"/>
  <c r="J441" i="1006"/>
  <c r="J440" i="1006" s="1"/>
  <c r="I121" i="1006"/>
  <c r="I120" i="1006" s="1"/>
  <c r="I159" i="1006"/>
  <c r="I158" i="1006" s="1"/>
  <c r="J268" i="1006"/>
  <c r="J317" i="1006"/>
  <c r="J354" i="1006"/>
  <c r="I336" i="1006"/>
  <c r="K471" i="1006"/>
  <c r="K470" i="1006" s="1"/>
  <c r="J191" i="1006"/>
  <c r="I241" i="1006"/>
  <c r="J519" i="1006"/>
  <c r="J510" i="1006" s="1"/>
  <c r="J509" i="1006" s="1"/>
  <c r="J503" i="1006" s="1"/>
  <c r="J502" i="1006" s="1"/>
  <c r="K500" i="1006"/>
  <c r="K499" i="1006" s="1"/>
  <c r="K498" i="1006" s="1"/>
  <c r="K497" i="1006" s="1"/>
  <c r="J592" i="1006"/>
  <c r="J569" i="1006" s="1"/>
  <c r="I687" i="1006"/>
  <c r="J736" i="1006"/>
  <c r="K839" i="1006"/>
  <c r="K838" i="1006" s="1"/>
  <c r="J897" i="1006"/>
  <c r="I175" i="1006"/>
  <c r="I169" i="1006" s="1"/>
  <c r="K522" i="1006"/>
  <c r="K519" i="1006" s="1"/>
  <c r="K510" i="1006" s="1"/>
  <c r="K509" i="1006" s="1"/>
  <c r="K503" i="1006" s="1"/>
  <c r="K502" i="1006" s="1"/>
  <c r="J643" i="1006"/>
  <c r="J642" i="1006" s="1"/>
  <c r="I650" i="1006"/>
  <c r="J860" i="1006"/>
  <c r="J881" i="1006"/>
  <c r="J918" i="1006"/>
  <c r="K244" i="1006"/>
  <c r="K243" i="1006" s="1"/>
  <c r="K242" i="1006" s="1"/>
  <c r="K270" i="1006"/>
  <c r="K269" i="1006" s="1"/>
  <c r="K268" i="1006" s="1"/>
  <c r="K313" i="1006"/>
  <c r="K312" i="1006" s="1"/>
  <c r="J650" i="1006"/>
  <c r="I758" i="1006"/>
  <c r="K755" i="1006"/>
  <c r="K751" i="1006" s="1"/>
  <c r="K789" i="1006"/>
  <c r="K788" i="1006" s="1"/>
  <c r="K787" i="1006" s="1"/>
  <c r="I830" i="1006"/>
  <c r="I829" i="1006" s="1"/>
  <c r="I828" i="1006" s="1"/>
  <c r="I827" i="1006" s="1"/>
  <c r="J942" i="1006"/>
  <c r="I1057" i="1006"/>
  <c r="I1056" i="1006" s="1"/>
  <c r="I1055" i="1006" s="1"/>
  <c r="I1054" i="1006" s="1"/>
  <c r="J1102" i="1006"/>
  <c r="J1101" i="1006" s="1"/>
  <c r="J1091" i="1006" s="1"/>
  <c r="J1112" i="1006"/>
  <c r="J1111" i="1006" s="1"/>
  <c r="J1196" i="1006"/>
  <c r="J1195" i="1006" s="1"/>
  <c r="I1012" i="1006"/>
  <c r="J1062" i="1006"/>
  <c r="J1057" i="1006" s="1"/>
  <c r="J1056" i="1006" s="1"/>
  <c r="J1055" i="1006" s="1"/>
  <c r="J1054" i="1006" s="1"/>
  <c r="I1092" i="1006"/>
  <c r="I1151" i="1006"/>
  <c r="J987" i="1006"/>
  <c r="J986" i="1006" s="1"/>
  <c r="J963" i="1006" s="1"/>
  <c r="J1013" i="1006"/>
  <c r="J1012" i="1006" s="1"/>
  <c r="J995" i="1006" s="1"/>
  <c r="K1057" i="1006"/>
  <c r="K1056" i="1006" s="1"/>
  <c r="K1055" i="1006" s="1"/>
  <c r="K1054" i="1006" s="1"/>
  <c r="J1152" i="1006"/>
  <c r="K1094" i="1006"/>
  <c r="K1093" i="1006" s="1"/>
  <c r="K1092" i="1006" s="1"/>
  <c r="K1091" i="1006" s="1"/>
  <c r="S324" i="1000"/>
  <c r="S322" i="1000"/>
  <c r="S321" i="1000"/>
  <c r="S318" i="1000"/>
  <c r="S305" i="1000"/>
  <c r="S304" i="1000"/>
  <c r="S273" i="1000"/>
  <c r="S247" i="1000"/>
  <c r="S246" i="1000" s="1"/>
  <c r="S245" i="1000" s="1"/>
  <c r="L30" i="994" l="1"/>
  <c r="H25" i="994"/>
  <c r="L25" i="994" s="1"/>
  <c r="H32" i="994"/>
  <c r="L32" i="994" s="1"/>
  <c r="T17" i="1000"/>
  <c r="G17" i="1000" s="1"/>
  <c r="N32" i="994"/>
  <c r="Z17" i="1000"/>
  <c r="AE17" i="1000" s="1"/>
  <c r="G929" i="1000"/>
  <c r="G928" i="1000"/>
  <c r="K826" i="1006"/>
  <c r="K825" i="1006" s="1"/>
  <c r="K824" i="1006" s="1"/>
  <c r="I462" i="1006"/>
  <c r="J439" i="1006"/>
  <c r="J438" i="1006" s="1"/>
  <c r="I1187" i="1006"/>
  <c r="I1186" i="1006" s="1"/>
  <c r="I1185" i="1006" s="1"/>
  <c r="I1184" i="1006" s="1"/>
  <c r="K1110" i="1006"/>
  <c r="I905" i="1006"/>
  <c r="I439" i="1006"/>
  <c r="I438" i="1006" s="1"/>
  <c r="J177" i="1006"/>
  <c r="J169" i="1006" s="1"/>
  <c r="K569" i="1006"/>
  <c r="J686" i="1006"/>
  <c r="J278" i="1006"/>
  <c r="I995" i="1006"/>
  <c r="I962" i="1006" s="1"/>
  <c r="I961" i="1006" s="1"/>
  <c r="I960" i="1006" s="1"/>
  <c r="J76" i="1006"/>
  <c r="J75" i="1006" s="1"/>
  <c r="J44" i="1006"/>
  <c r="I881" i="1006"/>
  <c r="K1186" i="1006"/>
  <c r="K1185" i="1006" s="1"/>
  <c r="K1184" i="1006" s="1"/>
  <c r="I735" i="1006"/>
  <c r="I54" i="1006"/>
  <c r="J471" i="1006"/>
  <c r="J470" i="1006" s="1"/>
  <c r="S958" i="1000"/>
  <c r="S303" i="1000"/>
  <c r="S302" i="1000" s="1"/>
  <c r="K299" i="1006"/>
  <c r="K277" i="1006" s="1"/>
  <c r="J1151" i="1006"/>
  <c r="J464" i="1006"/>
  <c r="J463" i="1006" s="1"/>
  <c r="J462" i="1006" s="1"/>
  <c r="I277" i="1006"/>
  <c r="I240" i="1006" s="1"/>
  <c r="I239" i="1006" s="1"/>
  <c r="J12" i="1006"/>
  <c r="I12" i="1006"/>
  <c r="K439" i="1006"/>
  <c r="K438" i="1006" s="1"/>
  <c r="J1187" i="1006"/>
  <c r="J1186" i="1006" s="1"/>
  <c r="J1185" i="1006" s="1"/>
  <c r="J1184" i="1006" s="1"/>
  <c r="K1090" i="1006"/>
  <c r="K1089" i="1006" s="1"/>
  <c r="K1088" i="1006" s="1"/>
  <c r="I1091" i="1006"/>
  <c r="J623" i="1006"/>
  <c r="J601" i="1006" s="1"/>
  <c r="J568" i="1006" s="1"/>
  <c r="J567" i="1006" s="1"/>
  <c r="J566" i="1006" s="1"/>
  <c r="J187" i="1006"/>
  <c r="J54" i="1006"/>
  <c r="I859" i="1006"/>
  <c r="I1110" i="1006"/>
  <c r="J905" i="1006"/>
  <c r="I686" i="1006"/>
  <c r="J336" i="1006"/>
  <c r="J241" i="1006"/>
  <c r="K735" i="1006"/>
  <c r="K718" i="1006" s="1"/>
  <c r="K685" i="1006" s="1"/>
  <c r="N690" i="1006" s="1"/>
  <c r="J798" i="1006"/>
  <c r="J797" i="1006" s="1"/>
  <c r="J796" i="1006" s="1"/>
  <c r="I1090" i="1006"/>
  <c r="I1089" i="1006" s="1"/>
  <c r="I1088" i="1006" s="1"/>
  <c r="J1127" i="1006"/>
  <c r="J962" i="1006"/>
  <c r="J961" i="1006" s="1"/>
  <c r="J960" i="1006" s="1"/>
  <c r="K1012" i="1006"/>
  <c r="K995" i="1006" s="1"/>
  <c r="K962" i="1006" s="1"/>
  <c r="K961" i="1006" s="1"/>
  <c r="K960" i="1006" s="1"/>
  <c r="I826" i="1006"/>
  <c r="I825" i="1006" s="1"/>
  <c r="I824" i="1006" s="1"/>
  <c r="K601" i="1006"/>
  <c r="K568" i="1006" s="1"/>
  <c r="K567" i="1006" s="1"/>
  <c r="K566" i="1006" s="1"/>
  <c r="K464" i="1006"/>
  <c r="K463" i="1006" s="1"/>
  <c r="J299" i="1006"/>
  <c r="J277" i="1006" s="1"/>
  <c r="K241" i="1006"/>
  <c r="K240" i="1006" s="1"/>
  <c r="K239" i="1006" s="1"/>
  <c r="K119" i="1006"/>
  <c r="K53" i="1006" s="1"/>
  <c r="K75" i="1006"/>
  <c r="J119" i="1006"/>
  <c r="J53" i="1006" s="1"/>
  <c r="J11" i="1006" s="1"/>
  <c r="J10" i="1006" s="1"/>
  <c r="K12" i="1006"/>
  <c r="I75" i="1006"/>
  <c r="I718" i="1006"/>
  <c r="I685" i="1006" s="1"/>
  <c r="I684" i="1006" s="1"/>
  <c r="I683" i="1006" s="1"/>
  <c r="J859" i="1006"/>
  <c r="J826" i="1006" s="1"/>
  <c r="J825" i="1006" s="1"/>
  <c r="J824" i="1006" s="1"/>
  <c r="J735" i="1006"/>
  <c r="I568" i="1006"/>
  <c r="I567" i="1006" s="1"/>
  <c r="I566" i="1006" s="1"/>
  <c r="K462" i="1006"/>
  <c r="I119" i="1006"/>
  <c r="J1110" i="1006" l="1"/>
  <c r="J1090" i="1006" s="1"/>
  <c r="J1089" i="1006" s="1"/>
  <c r="J1088" i="1006" s="1"/>
  <c r="K11" i="1006"/>
  <c r="K10" i="1006" s="1"/>
  <c r="J240" i="1006"/>
  <c r="J239" i="1006" s="1"/>
  <c r="J9" i="1006" s="1"/>
  <c r="J718" i="1006"/>
  <c r="J685" i="1006" s="1"/>
  <c r="J684" i="1006" s="1"/>
  <c r="J683" i="1006" s="1"/>
  <c r="K684" i="1006"/>
  <c r="K683" i="1006" s="1"/>
  <c r="I53" i="1006"/>
  <c r="I11" i="1006" s="1"/>
  <c r="I10" i="1006" s="1"/>
  <c r="I9" i="1006" s="1"/>
  <c r="I8" i="1006" s="1"/>
  <c r="K9" i="1006"/>
  <c r="C14" i="992"/>
  <c r="F19" i="994"/>
  <c r="F17" i="994"/>
  <c r="F15" i="994"/>
  <c r="F13" i="994"/>
  <c r="F9" i="994"/>
  <c r="F8" i="994" s="1"/>
  <c r="F11" i="994"/>
  <c r="F18" i="994" l="1"/>
  <c r="F7" i="994"/>
  <c r="J8" i="1006"/>
  <c r="K8" i="1006"/>
  <c r="Q902" i="1000"/>
  <c r="R903" i="1000"/>
  <c r="F903" i="1000" s="1"/>
  <c r="R902" i="1000" l="1"/>
  <c r="F902" i="1000" s="1"/>
  <c r="E15" i="993"/>
  <c r="E12" i="993"/>
  <c r="E11" i="993" l="1"/>
  <c r="E13" i="993"/>
  <c r="S837" i="1000"/>
  <c r="S836" i="1000" s="1"/>
  <c r="S833" i="1000" s="1"/>
  <c r="S832" i="1000" s="1"/>
  <c r="S872" i="1000"/>
  <c r="S871" i="1000" s="1"/>
  <c r="S867" i="1000" s="1"/>
  <c r="S985" i="1000" l="1"/>
  <c r="S984" i="1000" s="1"/>
  <c r="S983" i="1000" l="1"/>
  <c r="S968" i="1000" s="1"/>
  <c r="E9" i="993"/>
  <c r="E8" i="993" s="1"/>
  <c r="S915" i="1000"/>
  <c r="S914" i="1000" s="1"/>
  <c r="S906" i="1000"/>
  <c r="S905" i="1000" s="1"/>
  <c r="S904" i="1000" s="1"/>
  <c r="Q836" i="1000" l="1"/>
  <c r="R835" i="1000"/>
  <c r="F835" i="1000" s="1"/>
  <c r="R837" i="1000"/>
  <c r="F837" i="1000" s="1"/>
  <c r="R850" i="1000"/>
  <c r="F850" i="1000" s="1"/>
  <c r="R901" i="1000"/>
  <c r="F901" i="1000" s="1"/>
  <c r="Q900" i="1000"/>
  <c r="Q921" i="1000"/>
  <c r="R922" i="1000"/>
  <c r="F922" i="1000" s="1"/>
  <c r="Q915" i="1000"/>
  <c r="Q914" i="1000" s="1"/>
  <c r="R916" i="1000"/>
  <c r="F916" i="1000" s="1"/>
  <c r="Q905" i="1000"/>
  <c r="Q904" i="1000" s="1"/>
  <c r="R907" i="1000"/>
  <c r="F907" i="1000" s="1"/>
  <c r="R908" i="1000"/>
  <c r="F908" i="1000" s="1"/>
  <c r="R906" i="1000"/>
  <c r="F906" i="1000" s="1"/>
  <c r="R890" i="1000"/>
  <c r="F890" i="1000" s="1"/>
  <c r="Q889" i="1000"/>
  <c r="R887" i="1000"/>
  <c r="F887" i="1000" s="1"/>
  <c r="Q886" i="1000"/>
  <c r="S884" i="1000"/>
  <c r="F884" i="1000" s="1"/>
  <c r="S882" i="1000"/>
  <c r="F882" i="1000" s="1"/>
  <c r="S880" i="1000"/>
  <c r="F880" i="1000" s="1"/>
  <c r="S878" i="1000"/>
  <c r="F878" i="1000" s="1"/>
  <c r="Q877" i="1000"/>
  <c r="R872" i="1000"/>
  <c r="F872" i="1000" s="1"/>
  <c r="Q871" i="1000"/>
  <c r="R870" i="1000"/>
  <c r="F870" i="1000" s="1"/>
  <c r="R869" i="1000"/>
  <c r="F869" i="1000" s="1"/>
  <c r="Q868" i="1000"/>
  <c r="R866" i="1000"/>
  <c r="F866" i="1000" s="1"/>
  <c r="Q865" i="1000"/>
  <c r="S864" i="1000"/>
  <c r="F864" i="1000" s="1"/>
  <c r="Q863" i="1000"/>
  <c r="R861" i="1000"/>
  <c r="F861" i="1000" s="1"/>
  <c r="Q860" i="1000"/>
  <c r="R859" i="1000"/>
  <c r="F859" i="1000" s="1"/>
  <c r="Q858" i="1000"/>
  <c r="S857" i="1000"/>
  <c r="R855" i="1000"/>
  <c r="F855" i="1000" s="1"/>
  <c r="R854" i="1000"/>
  <c r="F854" i="1000" s="1"/>
  <c r="Q853" i="1000"/>
  <c r="Q846" i="1000"/>
  <c r="F846" i="1000" s="1"/>
  <c r="S841" i="1000"/>
  <c r="F841" i="1000" s="1"/>
  <c r="S839" i="1000"/>
  <c r="F839" i="1000" s="1"/>
  <c r="Q834" i="1000"/>
  <c r="R830" i="1000"/>
  <c r="F830" i="1000" s="1"/>
  <c r="Q829" i="1000"/>
  <c r="R827" i="1000"/>
  <c r="F827" i="1000" s="1"/>
  <c r="Q826" i="1000"/>
  <c r="R825" i="1000"/>
  <c r="F825" i="1000" s="1"/>
  <c r="Q824" i="1000"/>
  <c r="R809" i="1000"/>
  <c r="F809" i="1000" s="1"/>
  <c r="Q808" i="1000"/>
  <c r="R806" i="1000"/>
  <c r="F806" i="1000" s="1"/>
  <c r="Q805" i="1000"/>
  <c r="R803" i="1000"/>
  <c r="F803" i="1000" s="1"/>
  <c r="Q802" i="1000"/>
  <c r="N1293" i="1000"/>
  <c r="N1197" i="1000"/>
  <c r="N1163" i="1000"/>
  <c r="N1190" i="1000"/>
  <c r="N1168" i="1000"/>
  <c r="N1069" i="1000"/>
  <c r="N1064" i="1000"/>
  <c r="N933" i="1000"/>
  <c r="N924" i="1000"/>
  <c r="N792" i="1000"/>
  <c r="N683" i="1000"/>
  <c r="N639" i="1000"/>
  <c r="N565" i="1000"/>
  <c r="N548" i="1000"/>
  <c r="N541" i="1000"/>
  <c r="N510" i="1000"/>
  <c r="N473" i="1000"/>
  <c r="N442" i="1000"/>
  <c r="N241" i="1000"/>
  <c r="N19" i="1000"/>
  <c r="Q640" i="1000"/>
  <c r="R1347" i="1000"/>
  <c r="F1347" i="1000" s="1"/>
  <c r="S1346" i="1000"/>
  <c r="S1345" i="1000" s="1"/>
  <c r="S1344" i="1000" s="1"/>
  <c r="Q1346" i="1000"/>
  <c r="R1343" i="1000"/>
  <c r="F1343" i="1000" s="1"/>
  <c r="S1342" i="1000"/>
  <c r="S1341" i="1000" s="1"/>
  <c r="S1340" i="1000" s="1"/>
  <c r="Q1342" i="1000"/>
  <c r="R1339" i="1000"/>
  <c r="F1339" i="1000" s="1"/>
  <c r="S1338" i="1000"/>
  <c r="Q1338" i="1000"/>
  <c r="R1337" i="1000"/>
  <c r="F1337" i="1000" s="1"/>
  <c r="S1336" i="1000"/>
  <c r="Q1336" i="1000"/>
  <c r="R1334" i="1000"/>
  <c r="F1334" i="1000" s="1"/>
  <c r="S1333" i="1000"/>
  <c r="Q1333" i="1000"/>
  <c r="R1332" i="1000"/>
  <c r="F1332" i="1000" s="1"/>
  <c r="S1331" i="1000"/>
  <c r="Q1331" i="1000"/>
  <c r="R1329" i="1000"/>
  <c r="F1329" i="1000" s="1"/>
  <c r="S1328" i="1000"/>
  <c r="Q1328" i="1000"/>
  <c r="R1327" i="1000"/>
  <c r="F1327" i="1000" s="1"/>
  <c r="S1326" i="1000"/>
  <c r="Q1326" i="1000"/>
  <c r="R1325" i="1000"/>
  <c r="F1325" i="1000" s="1"/>
  <c r="S1324" i="1000"/>
  <c r="Q1324" i="1000"/>
  <c r="R1323" i="1000"/>
  <c r="F1323" i="1000" s="1"/>
  <c r="S1322" i="1000"/>
  <c r="Q1322" i="1000"/>
  <c r="R1321" i="1000"/>
  <c r="F1321" i="1000" s="1"/>
  <c r="S1320" i="1000"/>
  <c r="Q1320" i="1000"/>
  <c r="R1319" i="1000"/>
  <c r="F1319" i="1000" s="1"/>
  <c r="S1318" i="1000"/>
  <c r="Q1318" i="1000"/>
  <c r="R1317" i="1000"/>
  <c r="F1317" i="1000" s="1"/>
  <c r="S1316" i="1000"/>
  <c r="Q1316" i="1000"/>
  <c r="R1312" i="1000"/>
  <c r="F1312" i="1000" s="1"/>
  <c r="S1311" i="1000"/>
  <c r="S1310" i="1000" s="1"/>
  <c r="S1309" i="1000" s="1"/>
  <c r="Q1311" i="1000"/>
  <c r="R1308" i="1000"/>
  <c r="F1308" i="1000" s="1"/>
  <c r="S1307" i="1000"/>
  <c r="Q1307" i="1000"/>
  <c r="R1306" i="1000"/>
  <c r="F1306" i="1000" s="1"/>
  <c r="S1305" i="1000"/>
  <c r="Q1305" i="1000"/>
  <c r="R1302" i="1000"/>
  <c r="F1302" i="1000" s="1"/>
  <c r="S1301" i="1000"/>
  <c r="S1300" i="1000" s="1"/>
  <c r="Q1301" i="1000"/>
  <c r="S1299" i="1000"/>
  <c r="S1298" i="1000" s="1"/>
  <c r="S1297" i="1000" s="1"/>
  <c r="Q1299" i="1000"/>
  <c r="Q1164" i="1000"/>
  <c r="F1164" i="1000" s="1"/>
  <c r="R1291" i="1000"/>
  <c r="F1291" i="1000" s="1"/>
  <c r="S1290" i="1000"/>
  <c r="S1289" i="1000" s="1"/>
  <c r="S1288" i="1000" s="1"/>
  <c r="Q1290" i="1000"/>
  <c r="R1287" i="1000"/>
  <c r="F1287" i="1000" s="1"/>
  <c r="S1286" i="1000"/>
  <c r="S1285" i="1000" s="1"/>
  <c r="Q1286" i="1000"/>
  <c r="R1284" i="1000"/>
  <c r="F1284" i="1000" s="1"/>
  <c r="S1283" i="1000"/>
  <c r="S1282" i="1000" s="1"/>
  <c r="Q1283" i="1000"/>
  <c r="R1279" i="1000"/>
  <c r="F1279" i="1000" s="1"/>
  <c r="S1278" i="1000"/>
  <c r="S1277" i="1000" s="1"/>
  <c r="Q1278" i="1000"/>
  <c r="R1273" i="1000"/>
  <c r="F1273" i="1000" s="1"/>
  <c r="Q1272" i="1000"/>
  <c r="R1271" i="1000"/>
  <c r="F1271" i="1000" s="1"/>
  <c r="Q1270" i="1000"/>
  <c r="R1266" i="1000"/>
  <c r="F1266" i="1000" s="1"/>
  <c r="Q1265" i="1000"/>
  <c r="R1262" i="1000"/>
  <c r="F1262" i="1000" s="1"/>
  <c r="Q1261" i="1000"/>
  <c r="R1258" i="1000"/>
  <c r="F1258" i="1000" s="1"/>
  <c r="Q1257" i="1000"/>
  <c r="R1256" i="1000"/>
  <c r="F1256" i="1000" s="1"/>
  <c r="Q1255" i="1000"/>
  <c r="R1254" i="1000"/>
  <c r="F1254" i="1000" s="1"/>
  <c r="R1253" i="1000"/>
  <c r="F1253" i="1000" s="1"/>
  <c r="Q1252" i="1000"/>
  <c r="R1250" i="1000"/>
  <c r="F1250" i="1000" s="1"/>
  <c r="Q1249" i="1000"/>
  <c r="R1248" i="1000"/>
  <c r="F1248" i="1000" s="1"/>
  <c r="Q1247" i="1000"/>
  <c r="R1245" i="1000"/>
  <c r="F1245" i="1000" s="1"/>
  <c r="Q1244" i="1000"/>
  <c r="R1243" i="1000"/>
  <c r="F1243" i="1000" s="1"/>
  <c r="Q1242" i="1000"/>
  <c r="R1239" i="1000"/>
  <c r="F1239" i="1000" s="1"/>
  <c r="R1238" i="1000"/>
  <c r="F1238" i="1000" s="1"/>
  <c r="Q1237" i="1000"/>
  <c r="R1231" i="1000"/>
  <c r="F1231" i="1000" s="1"/>
  <c r="Q1230" i="1000"/>
  <c r="R1224" i="1000"/>
  <c r="F1224" i="1000" s="1"/>
  <c r="Q1223" i="1000"/>
  <c r="R1222" i="1000"/>
  <c r="F1222" i="1000" s="1"/>
  <c r="Q1221" i="1000"/>
  <c r="R1217" i="1000"/>
  <c r="F1217" i="1000" s="1"/>
  <c r="Q1216" i="1000"/>
  <c r="R1214" i="1000"/>
  <c r="F1214" i="1000" s="1"/>
  <c r="Q1213" i="1000"/>
  <c r="R1212" i="1000"/>
  <c r="F1212" i="1000" s="1"/>
  <c r="Q1211" i="1000"/>
  <c r="Q1207" i="1000"/>
  <c r="F1207" i="1000" s="1"/>
  <c r="R1206" i="1000"/>
  <c r="F1206" i="1000" s="1"/>
  <c r="Q1205" i="1000"/>
  <c r="S1203" i="1000"/>
  <c r="S1202" i="1000" s="1"/>
  <c r="S1201" i="1000" s="1"/>
  <c r="S1200" i="1000" s="1"/>
  <c r="S1199" i="1000" s="1"/>
  <c r="Q1203" i="1000"/>
  <c r="Q1190" i="1000"/>
  <c r="F1190" i="1000" s="1"/>
  <c r="R1188" i="1000"/>
  <c r="F1188" i="1000" s="1"/>
  <c r="S1187" i="1000"/>
  <c r="S1186" i="1000" s="1"/>
  <c r="S1185" i="1000" s="1"/>
  <c r="S1184" i="1000" s="1"/>
  <c r="Q1187" i="1000"/>
  <c r="R1183" i="1000"/>
  <c r="F1183" i="1000" s="1"/>
  <c r="S1182" i="1000"/>
  <c r="S1181" i="1000" s="1"/>
  <c r="Q1182" i="1000"/>
  <c r="R1180" i="1000"/>
  <c r="F1180" i="1000" s="1"/>
  <c r="S1179" i="1000"/>
  <c r="Q1179" i="1000"/>
  <c r="R1178" i="1000"/>
  <c r="F1178" i="1000" s="1"/>
  <c r="S1177" i="1000"/>
  <c r="Q1177" i="1000"/>
  <c r="R1174" i="1000"/>
  <c r="F1174" i="1000" s="1"/>
  <c r="S1173" i="1000"/>
  <c r="S1172" i="1000" s="1"/>
  <c r="S1171" i="1000" s="1"/>
  <c r="Q1173" i="1000"/>
  <c r="R1161" i="1000"/>
  <c r="F1161" i="1000" s="1"/>
  <c r="S1160" i="1000"/>
  <c r="S1159" i="1000" s="1"/>
  <c r="Q1160" i="1000"/>
  <c r="R1158" i="1000"/>
  <c r="F1158" i="1000" s="1"/>
  <c r="S1157" i="1000"/>
  <c r="S1156" i="1000" s="1"/>
  <c r="Q1157" i="1000"/>
  <c r="R1155" i="1000"/>
  <c r="F1155" i="1000" s="1"/>
  <c r="S1153" i="1000"/>
  <c r="Q1154" i="1000"/>
  <c r="S1152" i="1000"/>
  <c r="F1152" i="1000" s="1"/>
  <c r="S1150" i="1000"/>
  <c r="F1150" i="1000" s="1"/>
  <c r="S1148" i="1000"/>
  <c r="F1148" i="1000" s="1"/>
  <c r="S1146" i="1000"/>
  <c r="F1146" i="1000" s="1"/>
  <c r="R1145" i="1000"/>
  <c r="R1144" i="1000" s="1"/>
  <c r="Q1145" i="1000"/>
  <c r="R1141" i="1000"/>
  <c r="F1141" i="1000" s="1"/>
  <c r="S1140" i="1000"/>
  <c r="Q1140" i="1000"/>
  <c r="R1139" i="1000"/>
  <c r="F1139" i="1000" s="1"/>
  <c r="R1138" i="1000"/>
  <c r="F1138" i="1000" s="1"/>
  <c r="S1137" i="1000"/>
  <c r="Q1137" i="1000"/>
  <c r="R1135" i="1000"/>
  <c r="F1135" i="1000" s="1"/>
  <c r="S1134" i="1000"/>
  <c r="Q1134" i="1000"/>
  <c r="S1133" i="1000"/>
  <c r="F1133" i="1000" s="1"/>
  <c r="R1132" i="1000"/>
  <c r="Q1132" i="1000"/>
  <c r="R1130" i="1000"/>
  <c r="F1130" i="1000" s="1"/>
  <c r="S1129" i="1000"/>
  <c r="Q1129" i="1000"/>
  <c r="R1128" i="1000"/>
  <c r="F1128" i="1000" s="1"/>
  <c r="S1127" i="1000"/>
  <c r="Q1127" i="1000"/>
  <c r="S1126" i="1000"/>
  <c r="F1126" i="1000" s="1"/>
  <c r="R1124" i="1000"/>
  <c r="F1124" i="1000" s="1"/>
  <c r="R1123" i="1000"/>
  <c r="F1123" i="1000" s="1"/>
  <c r="S1122" i="1000"/>
  <c r="Q1122" i="1000"/>
  <c r="S1119" i="1000"/>
  <c r="F1119" i="1000" s="1"/>
  <c r="S1117" i="1000"/>
  <c r="F1117" i="1000" s="1"/>
  <c r="S1116" i="1000"/>
  <c r="F1116" i="1000" s="1"/>
  <c r="R1115" i="1000"/>
  <c r="R1114" i="1000" s="1"/>
  <c r="Q1115" i="1000"/>
  <c r="S1113" i="1000"/>
  <c r="F1113" i="1000" s="1"/>
  <c r="S1111" i="1000"/>
  <c r="F1111" i="1000" s="1"/>
  <c r="S1109" i="1000"/>
  <c r="F1109" i="1000" s="1"/>
  <c r="S1107" i="1000"/>
  <c r="F1107" i="1000" s="1"/>
  <c r="R1106" i="1000"/>
  <c r="R1105" i="1000" s="1"/>
  <c r="Q1106" i="1000"/>
  <c r="R1102" i="1000"/>
  <c r="F1102" i="1000" s="1"/>
  <c r="S1101" i="1000"/>
  <c r="S1100" i="1000" s="1"/>
  <c r="Q1101" i="1000"/>
  <c r="R1099" i="1000"/>
  <c r="F1099" i="1000" s="1"/>
  <c r="S1098" i="1000"/>
  <c r="Q1098" i="1000"/>
  <c r="R1097" i="1000"/>
  <c r="F1097" i="1000" s="1"/>
  <c r="S1096" i="1000"/>
  <c r="Q1096" i="1000"/>
  <c r="R1081" i="1000"/>
  <c r="F1081" i="1000" s="1"/>
  <c r="S1080" i="1000"/>
  <c r="S1079" i="1000" s="1"/>
  <c r="Q1080" i="1000"/>
  <c r="R1078" i="1000"/>
  <c r="F1078" i="1000" s="1"/>
  <c r="S1077" i="1000"/>
  <c r="S1076" i="1000" s="1"/>
  <c r="Q1077" i="1000"/>
  <c r="S1074" i="1000"/>
  <c r="S1073" i="1000" s="1"/>
  <c r="Q1074" i="1000"/>
  <c r="R1062" i="1000"/>
  <c r="F1062" i="1000" s="1"/>
  <c r="S1057" i="1000"/>
  <c r="Q1057" i="1000"/>
  <c r="R1056" i="1000"/>
  <c r="F1056" i="1000" s="1"/>
  <c r="Q1055" i="1000"/>
  <c r="R1049" i="1000"/>
  <c r="F1049" i="1000" s="1"/>
  <c r="Q1048" i="1000"/>
  <c r="R1041" i="1000"/>
  <c r="F1041" i="1000" s="1"/>
  <c r="Q1040" i="1000"/>
  <c r="R1033" i="1000"/>
  <c r="F1033" i="1000" s="1"/>
  <c r="R1032" i="1000"/>
  <c r="F1032" i="1000" s="1"/>
  <c r="Q1031" i="1000"/>
  <c r="R1030" i="1000"/>
  <c r="F1030" i="1000" s="1"/>
  <c r="Q1029" i="1000"/>
  <c r="R1028" i="1000"/>
  <c r="F1028" i="1000" s="1"/>
  <c r="Q1027" i="1000"/>
  <c r="R1025" i="1000"/>
  <c r="F1025" i="1000" s="1"/>
  <c r="Q1024" i="1000"/>
  <c r="R1016" i="1000"/>
  <c r="F1016" i="1000" s="1"/>
  <c r="Q1015" i="1000"/>
  <c r="R1012" i="1000"/>
  <c r="F1012" i="1000" s="1"/>
  <c r="Q1011" i="1000"/>
  <c r="R1010" i="1000"/>
  <c r="F1010" i="1000" s="1"/>
  <c r="Q1009" i="1000"/>
  <c r="R1008" i="1000"/>
  <c r="F1008" i="1000" s="1"/>
  <c r="R1007" i="1000"/>
  <c r="F1007" i="1000" s="1"/>
  <c r="Q1006" i="1000"/>
  <c r="R1004" i="1000"/>
  <c r="F1004" i="1000" s="1"/>
  <c r="Q1003" i="1000"/>
  <c r="R1002" i="1000"/>
  <c r="F1002" i="1000" s="1"/>
  <c r="Q1001" i="1000"/>
  <c r="R999" i="1000"/>
  <c r="F999" i="1000" s="1"/>
  <c r="Q998" i="1000"/>
  <c r="R997" i="1000"/>
  <c r="F997" i="1000" s="1"/>
  <c r="Q996" i="1000"/>
  <c r="R993" i="1000"/>
  <c r="F993" i="1000" s="1"/>
  <c r="R992" i="1000"/>
  <c r="F992" i="1000" s="1"/>
  <c r="Q991" i="1000"/>
  <c r="R985" i="1000"/>
  <c r="F985" i="1000" s="1"/>
  <c r="Q984" i="1000"/>
  <c r="R971" i="1000"/>
  <c r="F971" i="1000" s="1"/>
  <c r="Q970" i="1000"/>
  <c r="R961" i="1000"/>
  <c r="F961" i="1000" s="1"/>
  <c r="Q960" i="1000"/>
  <c r="S957" i="1000"/>
  <c r="F957" i="1000" s="1"/>
  <c r="Q956" i="1000"/>
  <c r="S955" i="1000"/>
  <c r="F955" i="1000" s="1"/>
  <c r="Q954" i="1000"/>
  <c r="S953" i="1000"/>
  <c r="F953" i="1000" s="1"/>
  <c r="Q952" i="1000"/>
  <c r="S951" i="1000"/>
  <c r="F951" i="1000" s="1"/>
  <c r="Q950" i="1000"/>
  <c r="S949" i="1000"/>
  <c r="F949" i="1000" s="1"/>
  <c r="Q948" i="1000"/>
  <c r="R945" i="1000"/>
  <c r="F945" i="1000" s="1"/>
  <c r="Q944" i="1000"/>
  <c r="R942" i="1000"/>
  <c r="F942" i="1000" s="1"/>
  <c r="Q941" i="1000"/>
  <c r="Q939" i="1000"/>
  <c r="F925" i="1000"/>
  <c r="R784" i="1000"/>
  <c r="F784" i="1000" s="1"/>
  <c r="R777" i="1000"/>
  <c r="F777" i="1000" s="1"/>
  <c r="Q776" i="1000"/>
  <c r="R769" i="1000"/>
  <c r="F769" i="1000" s="1"/>
  <c r="Q768" i="1000"/>
  <c r="R766" i="1000"/>
  <c r="F766" i="1000" s="1"/>
  <c r="Q765" i="1000"/>
  <c r="R760" i="1000"/>
  <c r="F760" i="1000" s="1"/>
  <c r="S759" i="1000"/>
  <c r="Q759" i="1000"/>
  <c r="R758" i="1000"/>
  <c r="F758" i="1000" s="1"/>
  <c r="R757" i="1000"/>
  <c r="F757" i="1000" s="1"/>
  <c r="S756" i="1000"/>
  <c r="Q756" i="1000"/>
  <c r="R754" i="1000"/>
  <c r="F754" i="1000" s="1"/>
  <c r="S753" i="1000"/>
  <c r="Q753" i="1000"/>
  <c r="R752" i="1000"/>
  <c r="F752" i="1000" s="1"/>
  <c r="S751" i="1000"/>
  <c r="Q751" i="1000"/>
  <c r="R749" i="1000"/>
  <c r="F749" i="1000" s="1"/>
  <c r="S748" i="1000"/>
  <c r="S740" i="1000" s="1"/>
  <c r="Q748" i="1000"/>
  <c r="Q740" i="1000" s="1"/>
  <c r="S730" i="1000"/>
  <c r="F730" i="1000" s="1"/>
  <c r="Q729" i="1000"/>
  <c r="R716" i="1000"/>
  <c r="F716" i="1000" s="1"/>
  <c r="Q715" i="1000"/>
  <c r="R711" i="1000"/>
  <c r="F711" i="1000" s="1"/>
  <c r="Q710" i="1000"/>
  <c r="R707" i="1000"/>
  <c r="F707" i="1000" s="1"/>
  <c r="Q706" i="1000"/>
  <c r="R695" i="1000"/>
  <c r="F695" i="1000" s="1"/>
  <c r="S694" i="1000"/>
  <c r="S693" i="1000" s="1"/>
  <c r="Q694" i="1000"/>
  <c r="S689" i="1000"/>
  <c r="S688" i="1000" s="1"/>
  <c r="S687" i="1000" s="1"/>
  <c r="Q689" i="1000"/>
  <c r="Q562" i="1000"/>
  <c r="F562" i="1000" s="1"/>
  <c r="R559" i="1000"/>
  <c r="F559" i="1000" s="1"/>
  <c r="Q558" i="1000"/>
  <c r="R554" i="1000"/>
  <c r="F554" i="1000" s="1"/>
  <c r="Q553" i="1000"/>
  <c r="R547" i="1000"/>
  <c r="F547" i="1000" s="1"/>
  <c r="Q546" i="1000"/>
  <c r="S540" i="1000"/>
  <c r="S539" i="1000" s="1"/>
  <c r="S538" i="1000" s="1"/>
  <c r="S537" i="1000" s="1"/>
  <c r="S536" i="1000" s="1"/>
  <c r="Q539" i="1000"/>
  <c r="R535" i="1000"/>
  <c r="F535" i="1000" s="1"/>
  <c r="Q534" i="1000"/>
  <c r="S531" i="1000"/>
  <c r="S530" i="1000" s="1"/>
  <c r="S527" i="1000" s="1"/>
  <c r="S518" i="1000" s="1"/>
  <c r="S517" i="1000" s="1"/>
  <c r="Q530" i="1000"/>
  <c r="R529" i="1000"/>
  <c r="F529" i="1000" s="1"/>
  <c r="Q528" i="1000"/>
  <c r="R526" i="1000"/>
  <c r="F526" i="1000" s="1"/>
  <c r="Q525" i="1000"/>
  <c r="R523" i="1000"/>
  <c r="F523" i="1000" s="1"/>
  <c r="Q522" i="1000"/>
  <c r="R521" i="1000"/>
  <c r="F521" i="1000" s="1"/>
  <c r="Q520" i="1000"/>
  <c r="R516" i="1000"/>
  <c r="F516" i="1000" s="1"/>
  <c r="Q515" i="1000"/>
  <c r="S509" i="1000"/>
  <c r="S508" i="1000" s="1"/>
  <c r="S507" i="1000" s="1"/>
  <c r="S506" i="1000" s="1"/>
  <c r="S505" i="1000" s="1"/>
  <c r="Q509" i="1000"/>
  <c r="R504" i="1000"/>
  <c r="F504" i="1000" s="1"/>
  <c r="Q503" i="1000"/>
  <c r="R500" i="1000"/>
  <c r="F500" i="1000" s="1"/>
  <c r="Q499" i="1000"/>
  <c r="S496" i="1000"/>
  <c r="S495" i="1000" s="1"/>
  <c r="S492" i="1000" s="1"/>
  <c r="S481" i="1000" s="1"/>
  <c r="S480" i="1000" s="1"/>
  <c r="Q496" i="1000"/>
  <c r="R494" i="1000"/>
  <c r="F494" i="1000" s="1"/>
  <c r="Q493" i="1000"/>
  <c r="R491" i="1000"/>
  <c r="F491" i="1000" s="1"/>
  <c r="Q490" i="1000"/>
  <c r="R488" i="1000"/>
  <c r="F488" i="1000" s="1"/>
  <c r="Q487" i="1000"/>
  <c r="R486" i="1000"/>
  <c r="F486" i="1000" s="1"/>
  <c r="Q485" i="1000"/>
  <c r="R484" i="1000"/>
  <c r="F484" i="1000" s="1"/>
  <c r="Q483" i="1000"/>
  <c r="R479" i="1000"/>
  <c r="F479" i="1000" s="1"/>
  <c r="Q478" i="1000"/>
  <c r="R470" i="1000"/>
  <c r="F470" i="1000" s="1"/>
  <c r="Q469" i="1000"/>
  <c r="R462" i="1000"/>
  <c r="R457" i="1000"/>
  <c r="F457" i="1000" s="1"/>
  <c r="Q456" i="1000"/>
  <c r="R453" i="1000"/>
  <c r="F453" i="1000" s="1"/>
  <c r="R452" i="1000"/>
  <c r="F452" i="1000" s="1"/>
  <c r="Q451" i="1000"/>
  <c r="R449" i="1000"/>
  <c r="F449" i="1000" s="1"/>
  <c r="R448" i="1000"/>
  <c r="F448" i="1000" s="1"/>
  <c r="Q447" i="1000"/>
  <c r="R436" i="1000"/>
  <c r="F436" i="1000" s="1"/>
  <c r="Q435" i="1000"/>
  <c r="R414" i="1000"/>
  <c r="F414" i="1000" s="1"/>
  <c r="Q413" i="1000"/>
  <c r="R412" i="1000"/>
  <c r="F412" i="1000" s="1"/>
  <c r="Q411" i="1000"/>
  <c r="R401" i="1000"/>
  <c r="F401" i="1000" s="1"/>
  <c r="R400" i="1000"/>
  <c r="F400" i="1000" s="1"/>
  <c r="R399" i="1000"/>
  <c r="F399" i="1000" s="1"/>
  <c r="R398" i="1000"/>
  <c r="F398" i="1000" s="1"/>
  <c r="R397" i="1000"/>
  <c r="F397" i="1000" s="1"/>
  <c r="S396" i="1000"/>
  <c r="Q396" i="1000"/>
  <c r="R395" i="1000"/>
  <c r="F395" i="1000" s="1"/>
  <c r="S394" i="1000"/>
  <c r="Q394" i="1000"/>
  <c r="Q392" i="1000"/>
  <c r="R388" i="1000"/>
  <c r="F388" i="1000" s="1"/>
  <c r="Q387" i="1000"/>
  <c r="R380" i="1000"/>
  <c r="F380" i="1000" s="1"/>
  <c r="Q379" i="1000"/>
  <c r="R377" i="1000"/>
  <c r="F377" i="1000" s="1"/>
  <c r="S376" i="1000"/>
  <c r="S373" i="1000" s="1"/>
  <c r="Q376" i="1000"/>
  <c r="R370" i="1000"/>
  <c r="F370" i="1000" s="1"/>
  <c r="Q369" i="1000"/>
  <c r="R365" i="1000"/>
  <c r="F365" i="1000" s="1"/>
  <c r="R364" i="1000"/>
  <c r="F364" i="1000" s="1"/>
  <c r="S363" i="1000"/>
  <c r="Q363" i="1000"/>
  <c r="R362" i="1000"/>
  <c r="F362" i="1000" s="1"/>
  <c r="S361" i="1000"/>
  <c r="Q361" i="1000"/>
  <c r="R360" i="1000"/>
  <c r="F360" i="1000" s="1"/>
  <c r="S359" i="1000"/>
  <c r="Q359" i="1000"/>
  <c r="R354" i="1000"/>
  <c r="F354" i="1000" s="1"/>
  <c r="Q353" i="1000"/>
  <c r="R352" i="1000"/>
  <c r="F352" i="1000" s="1"/>
  <c r="Q351" i="1000"/>
  <c r="R345" i="1000"/>
  <c r="F345" i="1000" s="1"/>
  <c r="Q344" i="1000"/>
  <c r="R341" i="1000"/>
  <c r="F341" i="1000" s="1"/>
  <c r="Q340" i="1000"/>
  <c r="R337" i="1000"/>
  <c r="F337" i="1000" s="1"/>
  <c r="Q336" i="1000"/>
  <c r="R332" i="1000"/>
  <c r="F332" i="1000" s="1"/>
  <c r="Q331" i="1000"/>
  <c r="R326" i="1000"/>
  <c r="F326" i="1000" s="1"/>
  <c r="S325" i="1000"/>
  <c r="Q325" i="1000"/>
  <c r="R324" i="1000"/>
  <c r="F324" i="1000" s="1"/>
  <c r="S323" i="1000"/>
  <c r="Q323" i="1000"/>
  <c r="R322" i="1000"/>
  <c r="F322" i="1000" s="1"/>
  <c r="R321" i="1000"/>
  <c r="F321" i="1000" s="1"/>
  <c r="S320" i="1000"/>
  <c r="Q320" i="1000"/>
  <c r="R318" i="1000"/>
  <c r="F318" i="1000" s="1"/>
  <c r="S317" i="1000"/>
  <c r="Q317" i="1000"/>
  <c r="Q315" i="1000"/>
  <c r="R311" i="1000"/>
  <c r="F311" i="1000" s="1"/>
  <c r="Q310" i="1000"/>
  <c r="R309" i="1000"/>
  <c r="F309" i="1000" s="1"/>
  <c r="Q308" i="1000"/>
  <c r="R305" i="1000"/>
  <c r="F305" i="1000" s="1"/>
  <c r="R304" i="1000"/>
  <c r="F304" i="1000" s="1"/>
  <c r="Q303" i="1000"/>
  <c r="R298" i="1000"/>
  <c r="F298" i="1000" s="1"/>
  <c r="R297" i="1000"/>
  <c r="F297" i="1000" s="1"/>
  <c r="S296" i="1000"/>
  <c r="S295" i="1000" s="1"/>
  <c r="Q296" i="1000"/>
  <c r="R294" i="1000"/>
  <c r="F294" i="1000" s="1"/>
  <c r="S293" i="1000"/>
  <c r="Q293" i="1000"/>
  <c r="R292" i="1000"/>
  <c r="F292" i="1000" s="1"/>
  <c r="S291" i="1000"/>
  <c r="Q291" i="1000"/>
  <c r="S289" i="1000"/>
  <c r="F289" i="1000" s="1"/>
  <c r="R288" i="1000"/>
  <c r="Q288" i="1000"/>
  <c r="S287" i="1000"/>
  <c r="F287" i="1000" s="1"/>
  <c r="R286" i="1000"/>
  <c r="Q286" i="1000"/>
  <c r="S285" i="1000"/>
  <c r="F285" i="1000" s="1"/>
  <c r="R284" i="1000"/>
  <c r="Q284" i="1000"/>
  <c r="S283" i="1000"/>
  <c r="F283" i="1000" s="1"/>
  <c r="R282" i="1000"/>
  <c r="Q282" i="1000"/>
  <c r="R278" i="1000"/>
  <c r="F278" i="1000" s="1"/>
  <c r="S277" i="1000"/>
  <c r="S276" i="1000" s="1"/>
  <c r="Q277" i="1000"/>
  <c r="R275" i="1000"/>
  <c r="F275" i="1000" s="1"/>
  <c r="S274" i="1000"/>
  <c r="Q274" i="1000"/>
  <c r="Q272" i="1000"/>
  <c r="R269" i="1000"/>
  <c r="F269" i="1000" s="1"/>
  <c r="S268" i="1000"/>
  <c r="Q268" i="1000"/>
  <c r="R267" i="1000"/>
  <c r="F267" i="1000" s="1"/>
  <c r="S266" i="1000"/>
  <c r="Q266" i="1000"/>
  <c r="R263" i="1000"/>
  <c r="F263" i="1000" s="1"/>
  <c r="S262" i="1000"/>
  <c r="Q262" i="1000"/>
  <c r="R261" i="1000"/>
  <c r="F261" i="1000" s="1"/>
  <c r="S260" i="1000"/>
  <c r="S259" i="1000"/>
  <c r="R259" i="1000" s="1"/>
  <c r="F259" i="1000" s="1"/>
  <c r="R255" i="1000"/>
  <c r="F255" i="1000" s="1"/>
  <c r="S254" i="1000"/>
  <c r="S253" i="1000" s="1"/>
  <c r="Q254" i="1000"/>
  <c r="R252" i="1000"/>
  <c r="F252" i="1000" s="1"/>
  <c r="S251" i="1000"/>
  <c r="S250" i="1000" s="1"/>
  <c r="Q251" i="1000"/>
  <c r="R249" i="1000"/>
  <c r="F249" i="1000" s="1"/>
  <c r="R248" i="1000"/>
  <c r="F248" i="1000" s="1"/>
  <c r="R247" i="1000"/>
  <c r="F247" i="1000" s="1"/>
  <c r="Q246" i="1000"/>
  <c r="S240" i="1000"/>
  <c r="F240" i="1000" s="1"/>
  <c r="Q239" i="1000"/>
  <c r="S235" i="1000"/>
  <c r="F235" i="1000" s="1"/>
  <c r="Q234" i="1000"/>
  <c r="R230" i="1000"/>
  <c r="F230" i="1000" s="1"/>
  <c r="Q228" i="1000"/>
  <c r="R225" i="1000"/>
  <c r="F225" i="1000" s="1"/>
  <c r="S224" i="1000"/>
  <c r="S223" i="1000" s="1"/>
  <c r="Q224" i="1000"/>
  <c r="R220" i="1000"/>
  <c r="F220" i="1000" s="1"/>
  <c r="S219" i="1000"/>
  <c r="S217" i="1000" s="1"/>
  <c r="Q219" i="1000"/>
  <c r="R216" i="1000"/>
  <c r="F216" i="1000" s="1"/>
  <c r="S215" i="1000"/>
  <c r="S214" i="1000" s="1"/>
  <c r="Q215" i="1000"/>
  <c r="R213" i="1000"/>
  <c r="F213" i="1000" s="1"/>
  <c r="R212" i="1000"/>
  <c r="F212" i="1000" s="1"/>
  <c r="S211" i="1000"/>
  <c r="Q211" i="1000"/>
  <c r="R210" i="1000"/>
  <c r="F210" i="1000" s="1"/>
  <c r="S209" i="1000"/>
  <c r="Q209" i="1000"/>
  <c r="R208" i="1000"/>
  <c r="F208" i="1000" s="1"/>
  <c r="S207" i="1000"/>
  <c r="Q207" i="1000"/>
  <c r="R205" i="1000"/>
  <c r="F205" i="1000" s="1"/>
  <c r="S204" i="1000"/>
  <c r="S203" i="1000" s="1"/>
  <c r="Q204" i="1000"/>
  <c r="R202" i="1000"/>
  <c r="F202" i="1000" s="1"/>
  <c r="S201" i="1000"/>
  <c r="S200" i="1000" s="1"/>
  <c r="Q201" i="1000"/>
  <c r="R199" i="1000"/>
  <c r="F199" i="1000" s="1"/>
  <c r="S198" i="1000"/>
  <c r="Q198" i="1000"/>
  <c r="R197" i="1000"/>
  <c r="F197" i="1000" s="1"/>
  <c r="S196" i="1000"/>
  <c r="Q196" i="1000"/>
  <c r="S195" i="1000"/>
  <c r="S194" i="1000" s="1"/>
  <c r="Q195" i="1000"/>
  <c r="R192" i="1000"/>
  <c r="F192" i="1000" s="1"/>
  <c r="S191" i="1000"/>
  <c r="S190" i="1000" s="1"/>
  <c r="Q191" i="1000"/>
  <c r="R188" i="1000"/>
  <c r="F188" i="1000" s="1"/>
  <c r="S187" i="1000"/>
  <c r="S186" i="1000" s="1"/>
  <c r="S185" i="1000" s="1"/>
  <c r="Q187" i="1000"/>
  <c r="S184" i="1000"/>
  <c r="Q184" i="1000"/>
  <c r="AA184" i="1000" s="1"/>
  <c r="H184" i="1000" s="1"/>
  <c r="S183" i="1000"/>
  <c r="Q183" i="1000"/>
  <c r="AA183" i="1000" s="1"/>
  <c r="H183" i="1000" s="1"/>
  <c r="S182" i="1000"/>
  <c r="Q182" i="1000"/>
  <c r="AA182" i="1000" s="1"/>
  <c r="H182" i="1000" s="1"/>
  <c r="Q181" i="1000"/>
  <c r="AA181" i="1000" s="1"/>
  <c r="H181" i="1000" s="1"/>
  <c r="S180" i="1000"/>
  <c r="Q180" i="1000"/>
  <c r="AA180" i="1000" s="1"/>
  <c r="S177" i="1000"/>
  <c r="Q178" i="1000"/>
  <c r="AA178" i="1000" s="1"/>
  <c r="R176" i="1000"/>
  <c r="F176" i="1000" s="1"/>
  <c r="S175" i="1000"/>
  <c r="Q175" i="1000"/>
  <c r="R174" i="1000"/>
  <c r="F174" i="1000" s="1"/>
  <c r="R173" i="1000"/>
  <c r="F173" i="1000" s="1"/>
  <c r="S172" i="1000"/>
  <c r="Q172" i="1000"/>
  <c r="S170" i="1000"/>
  <c r="S169" i="1000" s="1"/>
  <c r="S168" i="1000" s="1"/>
  <c r="Q170" i="1000"/>
  <c r="AA170" i="1000" s="1"/>
  <c r="R167" i="1000"/>
  <c r="F167" i="1000" s="1"/>
  <c r="R166" i="1000"/>
  <c r="F166" i="1000" s="1"/>
  <c r="S165" i="1000"/>
  <c r="Q165" i="1000"/>
  <c r="R164" i="1000"/>
  <c r="F164" i="1000" s="1"/>
  <c r="S163" i="1000"/>
  <c r="Q163" i="1000"/>
  <c r="S161" i="1000"/>
  <c r="R159" i="1000"/>
  <c r="F159" i="1000" s="1"/>
  <c r="S158" i="1000"/>
  <c r="Q158" i="1000"/>
  <c r="R157" i="1000"/>
  <c r="F157" i="1000" s="1"/>
  <c r="S156" i="1000"/>
  <c r="Q156" i="1000"/>
  <c r="R154" i="1000"/>
  <c r="F154" i="1000" s="1"/>
  <c r="S153" i="1000"/>
  <c r="Q153" i="1000"/>
  <c r="R152" i="1000"/>
  <c r="F152" i="1000" s="1"/>
  <c r="S151" i="1000"/>
  <c r="Q151" i="1000"/>
  <c r="R150" i="1000"/>
  <c r="F150" i="1000" s="1"/>
  <c r="S149" i="1000"/>
  <c r="Q149" i="1000"/>
  <c r="R147" i="1000"/>
  <c r="F147" i="1000" s="1"/>
  <c r="R146" i="1000"/>
  <c r="F146" i="1000" s="1"/>
  <c r="S145" i="1000"/>
  <c r="Q145" i="1000"/>
  <c r="S144" i="1000"/>
  <c r="S143" i="1000" s="1"/>
  <c r="Q144" i="1000"/>
  <c r="AA144" i="1000" s="1"/>
  <c r="R142" i="1000"/>
  <c r="F142" i="1000" s="1"/>
  <c r="S141" i="1000"/>
  <c r="Q141" i="1000"/>
  <c r="R139" i="1000"/>
  <c r="F139" i="1000" s="1"/>
  <c r="S138" i="1000"/>
  <c r="S137" i="1000" s="1"/>
  <c r="Q138" i="1000"/>
  <c r="R136" i="1000"/>
  <c r="F136" i="1000" s="1"/>
  <c r="S135" i="1000"/>
  <c r="Q135" i="1000"/>
  <c r="Q134" i="1000"/>
  <c r="R129" i="1000"/>
  <c r="F129" i="1000" s="1"/>
  <c r="R128" i="1000"/>
  <c r="F128" i="1000" s="1"/>
  <c r="S127" i="1000"/>
  <c r="Q127" i="1000"/>
  <c r="S125" i="1000"/>
  <c r="Q125" i="1000"/>
  <c r="R124" i="1000"/>
  <c r="F124" i="1000" s="1"/>
  <c r="S123" i="1000"/>
  <c r="Q123" i="1000"/>
  <c r="S121" i="1000"/>
  <c r="Q122" i="1000"/>
  <c r="R118" i="1000"/>
  <c r="F118" i="1000" s="1"/>
  <c r="S117" i="1000"/>
  <c r="S116" i="1000" s="1"/>
  <c r="R115" i="1000"/>
  <c r="F115" i="1000" s="1"/>
  <c r="S114" i="1000"/>
  <c r="R113" i="1000"/>
  <c r="F113" i="1000" s="1"/>
  <c r="S112" i="1000"/>
  <c r="R110" i="1000"/>
  <c r="F110" i="1000" s="1"/>
  <c r="S109" i="1000"/>
  <c r="S108" i="1000" s="1"/>
  <c r="S107" i="1000"/>
  <c r="Q107" i="1000"/>
  <c r="R105" i="1000"/>
  <c r="F105" i="1000" s="1"/>
  <c r="S104" i="1000"/>
  <c r="R103" i="1000"/>
  <c r="F103" i="1000" s="1"/>
  <c r="S102" i="1000"/>
  <c r="S101" i="1000" s="1"/>
  <c r="Q102" i="1000"/>
  <c r="Q99" i="1000"/>
  <c r="Q98" i="1000" s="1"/>
  <c r="Q97" i="1000"/>
  <c r="Q96" i="1000" s="1"/>
  <c r="R94" i="1000"/>
  <c r="F94" i="1000" s="1"/>
  <c r="S93" i="1000"/>
  <c r="S92" i="1000"/>
  <c r="Q92" i="1000"/>
  <c r="Q90" i="1000"/>
  <c r="R88" i="1000"/>
  <c r="F88" i="1000" s="1"/>
  <c r="S87" i="1000"/>
  <c r="R86" i="1000"/>
  <c r="F86" i="1000" s="1"/>
  <c r="R85" i="1000"/>
  <c r="R81" i="1000"/>
  <c r="F81" i="1000" s="1"/>
  <c r="S80" i="1000"/>
  <c r="R79" i="1000"/>
  <c r="F79" i="1000" s="1"/>
  <c r="R78" i="1000"/>
  <c r="F78" i="1000" s="1"/>
  <c r="S77" i="1000"/>
  <c r="R75" i="1000"/>
  <c r="F75" i="1000" s="1"/>
  <c r="S74" i="1000"/>
  <c r="S73" i="1000"/>
  <c r="S72" i="1000" s="1"/>
  <c r="Q73" i="1000"/>
  <c r="R70" i="1000"/>
  <c r="F70" i="1000" s="1"/>
  <c r="S69" i="1000"/>
  <c r="R68" i="1000"/>
  <c r="F68" i="1000" s="1"/>
  <c r="S67" i="1000"/>
  <c r="R66" i="1000"/>
  <c r="F66" i="1000" s="1"/>
  <c r="S65" i="1000"/>
  <c r="R64" i="1000"/>
  <c r="F64" i="1000" s="1"/>
  <c r="S63" i="1000"/>
  <c r="S59" i="1000"/>
  <c r="S58" i="1000" s="1"/>
  <c r="S57" i="1000" s="1"/>
  <c r="Q59" i="1000"/>
  <c r="S56" i="1000"/>
  <c r="S55" i="1000" s="1"/>
  <c r="Q56" i="1000"/>
  <c r="S54" i="1000"/>
  <c r="S53" i="1000" s="1"/>
  <c r="Q54" i="1000"/>
  <c r="R50" i="1000"/>
  <c r="F50" i="1000" s="1"/>
  <c r="S49" i="1000"/>
  <c r="S48" i="1000"/>
  <c r="S47" i="1000" s="1"/>
  <c r="R46" i="1000"/>
  <c r="F46" i="1000" s="1"/>
  <c r="S45" i="1000"/>
  <c r="R44" i="1000"/>
  <c r="F44" i="1000" s="1"/>
  <c r="S43" i="1000"/>
  <c r="R42" i="1000"/>
  <c r="F42" i="1000" s="1"/>
  <c r="S41" i="1000"/>
  <c r="R40" i="1000"/>
  <c r="F40" i="1000" s="1"/>
  <c r="S39" i="1000"/>
  <c r="R36" i="1000"/>
  <c r="F36" i="1000" s="1"/>
  <c r="R35" i="1000"/>
  <c r="F35" i="1000" s="1"/>
  <c r="R34" i="1000"/>
  <c r="F34" i="1000" s="1"/>
  <c r="S33" i="1000"/>
  <c r="S32" i="1000" s="1"/>
  <c r="R31" i="1000"/>
  <c r="F31" i="1000" s="1"/>
  <c r="S30" i="1000"/>
  <c r="S29" i="1000" s="1"/>
  <c r="R28" i="1000"/>
  <c r="F28" i="1000" s="1"/>
  <c r="R27" i="1000"/>
  <c r="F27" i="1000" s="1"/>
  <c r="R26" i="1000"/>
  <c r="F26" i="1000" s="1"/>
  <c r="Q25" i="1000"/>
  <c r="AA25" i="1000" s="1"/>
  <c r="Q566" i="1000"/>
  <c r="F566" i="1000" s="1"/>
  <c r="F18" i="999"/>
  <c r="F20" i="999" s="1"/>
  <c r="E18" i="999"/>
  <c r="E20" i="999" s="1"/>
  <c r="D18" i="999"/>
  <c r="D20" i="999" s="1"/>
  <c r="H18" i="998"/>
  <c r="H20" i="998" s="1"/>
  <c r="G18" i="998"/>
  <c r="G20" i="998" s="1"/>
  <c r="F18" i="998"/>
  <c r="F20" i="998" s="1"/>
  <c r="R23" i="1007" l="1"/>
  <c r="R20" i="1007"/>
  <c r="T79" i="1007"/>
  <c r="AE79" i="1007" s="1"/>
  <c r="T73" i="1007"/>
  <c r="AE73" i="1007" s="1"/>
  <c r="T75" i="1007"/>
  <c r="AE75" i="1007" s="1"/>
  <c r="F640" i="1000"/>
  <c r="F857" i="1000"/>
  <c r="S856" i="1000"/>
  <c r="F462" i="1000"/>
  <c r="R461" i="1000"/>
  <c r="S1136" i="1000"/>
  <c r="S755" i="1000"/>
  <c r="F85" i="1000"/>
  <c r="R84" i="1000"/>
  <c r="F84" i="1000" s="1"/>
  <c r="Q91" i="1000"/>
  <c r="AA92" i="1000"/>
  <c r="X86" i="1007" s="1"/>
  <c r="Q133" i="1000"/>
  <c r="AA134" i="1000"/>
  <c r="X128" i="1007" s="1"/>
  <c r="H178" i="1000"/>
  <c r="AA177" i="1000"/>
  <c r="Q495" i="1000"/>
  <c r="AA496" i="1000"/>
  <c r="X257" i="1007" s="1"/>
  <c r="Q58" i="1000"/>
  <c r="AA59" i="1000"/>
  <c r="X47" i="1007" s="1"/>
  <c r="AA97" i="1000"/>
  <c r="AA96" i="1000" s="1"/>
  <c r="Q938" i="1000"/>
  <c r="AA939" i="1000"/>
  <c r="Q121" i="1000"/>
  <c r="Q120" i="1000" s="1"/>
  <c r="AA122" i="1000"/>
  <c r="Q194" i="1000"/>
  <c r="Q193" i="1000" s="1"/>
  <c r="AA195" i="1000"/>
  <c r="X189" i="1007" s="1"/>
  <c r="Q55" i="1000"/>
  <c r="AA56" i="1000"/>
  <c r="Q72" i="1000"/>
  <c r="AA73" i="1000"/>
  <c r="AA99" i="1000"/>
  <c r="AA98" i="1000" s="1"/>
  <c r="Q101" i="1000"/>
  <c r="AA102" i="1000"/>
  <c r="X96" i="1007" s="1"/>
  <c r="H144" i="1000"/>
  <c r="AA143" i="1000"/>
  <c r="H180" i="1000"/>
  <c r="AA179" i="1000"/>
  <c r="H179" i="1000" s="1"/>
  <c r="Q508" i="1000"/>
  <c r="AA509" i="1000"/>
  <c r="X272" i="1007" s="1"/>
  <c r="Q1202" i="1000"/>
  <c r="AA1203" i="1000"/>
  <c r="Q1298" i="1000"/>
  <c r="AA1299" i="1000"/>
  <c r="Q53" i="1000"/>
  <c r="AA54" i="1000"/>
  <c r="X42" i="1007" s="1"/>
  <c r="H25" i="1000"/>
  <c r="AA24" i="1000"/>
  <c r="Q89" i="1000"/>
  <c r="AA90" i="1000"/>
  <c r="Q106" i="1000"/>
  <c r="AA107" i="1000"/>
  <c r="X101" i="1007" s="1"/>
  <c r="H170" i="1000"/>
  <c r="AA169" i="1000"/>
  <c r="Q688" i="1000"/>
  <c r="AA689" i="1000"/>
  <c r="Y272" i="1007"/>
  <c r="Y271" i="1007" s="1"/>
  <c r="Y270" i="1007" s="1"/>
  <c r="Y269" i="1007" s="1"/>
  <c r="Y268" i="1007" s="1"/>
  <c r="O29" i="993" s="1"/>
  <c r="Z267" i="1007"/>
  <c r="Z266" i="1007" s="1"/>
  <c r="Z265" i="1007" s="1"/>
  <c r="Z264" i="1007" s="1"/>
  <c r="X263" i="1007"/>
  <c r="Z257" i="1007"/>
  <c r="Z256" i="1007" s="1"/>
  <c r="X255" i="1007"/>
  <c r="AA252" i="1007"/>
  <c r="AA251" i="1007" s="1"/>
  <c r="AA250" i="1007" s="1"/>
  <c r="W252" i="1007"/>
  <c r="W251" i="1007" s="1"/>
  <c r="W250" i="1007" s="1"/>
  <c r="AA249" i="1007"/>
  <c r="AA248" i="1007" s="1"/>
  <c r="W249" i="1007"/>
  <c r="W248" i="1007" s="1"/>
  <c r="X247" i="1007"/>
  <c r="X245" i="1007"/>
  <c r="AA240" i="1007"/>
  <c r="AA239" i="1007" s="1"/>
  <c r="AA238" i="1007" s="1"/>
  <c r="AA237" i="1007" s="1"/>
  <c r="AA236" i="1007" s="1"/>
  <c r="Q27" i="993" s="1"/>
  <c r="W240" i="1007"/>
  <c r="W239" i="1007" s="1"/>
  <c r="W238" i="1007" s="1"/>
  <c r="W237" i="1007" s="1"/>
  <c r="W236" i="1007" s="1"/>
  <c r="M27" i="993" s="1"/>
  <c r="AA233" i="1007"/>
  <c r="AA232" i="1007" s="1"/>
  <c r="AA231" i="1007" s="1"/>
  <c r="AA230" i="1007" s="1"/>
  <c r="AA229" i="1007" s="1"/>
  <c r="W233" i="1007"/>
  <c r="W232" i="1007" s="1"/>
  <c r="W231" i="1007" s="1"/>
  <c r="W230" i="1007" s="1"/>
  <c r="W229" i="1007" s="1"/>
  <c r="Z228" i="1007"/>
  <c r="AA227" i="1007"/>
  <c r="W227" i="1007"/>
  <c r="Z222" i="1007"/>
  <c r="Z221" i="1007" s="1"/>
  <c r="X220" i="1007"/>
  <c r="Y218" i="1007"/>
  <c r="Y217" i="1007" s="1"/>
  <c r="X213" i="1007"/>
  <c r="X210" i="1007"/>
  <c r="X207" i="1007"/>
  <c r="Y206" i="1007"/>
  <c r="X204" i="1007"/>
  <c r="X202" i="1007"/>
  <c r="X199" i="1007"/>
  <c r="X196" i="1007"/>
  <c r="Y193" i="1007"/>
  <c r="Y192" i="1007" s="1"/>
  <c r="Y191" i="1007"/>
  <c r="Y190" i="1007" s="1"/>
  <c r="Z186" i="1007"/>
  <c r="Z185" i="1007" s="1"/>
  <c r="Z184" i="1007" s="1"/>
  <c r="Y182" i="1007"/>
  <c r="Y181" i="1007" s="1"/>
  <c r="Y180" i="1007" s="1"/>
  <c r="Y179" i="1007" s="1"/>
  <c r="Z178" i="1007"/>
  <c r="AA177" i="1007"/>
  <c r="W177" i="1007"/>
  <c r="X176" i="1007"/>
  <c r="Y175" i="1007"/>
  <c r="Z174" i="1007"/>
  <c r="X172" i="1007"/>
  <c r="AA170" i="1007"/>
  <c r="AA169" i="1007" s="1"/>
  <c r="W170" i="1007"/>
  <c r="W169" i="1007" s="1"/>
  <c r="Z168" i="1007"/>
  <c r="AA167" i="1007"/>
  <c r="W167" i="1007"/>
  <c r="Z164" i="1007"/>
  <c r="Z163" i="1007" s="1"/>
  <c r="Z162" i="1007" s="1"/>
  <c r="X161" i="1007"/>
  <c r="Y160" i="1007"/>
  <c r="Y267" i="1007"/>
  <c r="Y266" i="1007" s="1"/>
  <c r="Y265" i="1007" s="1"/>
  <c r="Y264" i="1007" s="1"/>
  <c r="AA263" i="1007"/>
  <c r="AA262" i="1007" s="1"/>
  <c r="AA261" i="1007" s="1"/>
  <c r="AA260" i="1007" s="1"/>
  <c r="W263" i="1007"/>
  <c r="W262" i="1007" s="1"/>
  <c r="W261" i="1007" s="1"/>
  <c r="W260" i="1007" s="1"/>
  <c r="Y257" i="1007"/>
  <c r="Y256" i="1007" s="1"/>
  <c r="AA255" i="1007"/>
  <c r="AA254" i="1007" s="1"/>
  <c r="W255" i="1007"/>
  <c r="W254" i="1007" s="1"/>
  <c r="Z252" i="1007"/>
  <c r="Z251" i="1007" s="1"/>
  <c r="Z250" i="1007" s="1"/>
  <c r="Z249" i="1007"/>
  <c r="Z248" i="1007" s="1"/>
  <c r="AA247" i="1007"/>
  <c r="AA246" i="1007" s="1"/>
  <c r="W247" i="1007"/>
  <c r="W246" i="1007" s="1"/>
  <c r="AA245" i="1007"/>
  <c r="AA244" i="1007" s="1"/>
  <c r="W245" i="1007"/>
  <c r="W244" i="1007" s="1"/>
  <c r="Z240" i="1007"/>
  <c r="Z239" i="1007" s="1"/>
  <c r="Z238" i="1007" s="1"/>
  <c r="Z237" i="1007" s="1"/>
  <c r="Z236" i="1007" s="1"/>
  <c r="P27" i="993" s="1"/>
  <c r="Z233" i="1007"/>
  <c r="Z232" i="1007" s="1"/>
  <c r="Z231" i="1007" s="1"/>
  <c r="Z230" i="1007" s="1"/>
  <c r="Z229" i="1007" s="1"/>
  <c r="Y228" i="1007"/>
  <c r="Z227" i="1007"/>
  <c r="Y222" i="1007"/>
  <c r="Y221" i="1007" s="1"/>
  <c r="AA220" i="1007"/>
  <c r="AA219" i="1007" s="1"/>
  <c r="W220" i="1007"/>
  <c r="W219" i="1007" s="1"/>
  <c r="X218" i="1007"/>
  <c r="AA213" i="1007"/>
  <c r="AA212" i="1007" s="1"/>
  <c r="AA211" i="1007" s="1"/>
  <c r="W213" i="1007"/>
  <c r="W212" i="1007" s="1"/>
  <c r="W211" i="1007" s="1"/>
  <c r="AA210" i="1007"/>
  <c r="AA209" i="1007" s="1"/>
  <c r="AA208" i="1007" s="1"/>
  <c r="W210" i="1007"/>
  <c r="W209" i="1007" s="1"/>
  <c r="W208" i="1007" s="1"/>
  <c r="AA207" i="1007"/>
  <c r="W207" i="1007"/>
  <c r="X206" i="1007"/>
  <c r="AA204" i="1007"/>
  <c r="AA203" i="1007" s="1"/>
  <c r="W204" i="1007"/>
  <c r="W203" i="1007" s="1"/>
  <c r="AA202" i="1007"/>
  <c r="AA201" i="1007" s="1"/>
  <c r="W202" i="1007"/>
  <c r="W201" i="1007" s="1"/>
  <c r="AA199" i="1007"/>
  <c r="AA198" i="1007" s="1"/>
  <c r="AA197" i="1007" s="1"/>
  <c r="W199" i="1007"/>
  <c r="W198" i="1007" s="1"/>
  <c r="W197" i="1007" s="1"/>
  <c r="AA196" i="1007"/>
  <c r="AA195" i="1007" s="1"/>
  <c r="AA194" i="1007" s="1"/>
  <c r="W196" i="1007"/>
  <c r="W195" i="1007" s="1"/>
  <c r="W194" i="1007" s="1"/>
  <c r="X193" i="1007"/>
  <c r="X191" i="1007"/>
  <c r="AA189" i="1007"/>
  <c r="AA188" i="1007" s="1"/>
  <c r="W189" i="1007"/>
  <c r="W188" i="1007" s="1"/>
  <c r="Y186" i="1007"/>
  <c r="Y185" i="1007" s="1"/>
  <c r="Y184" i="1007" s="1"/>
  <c r="X182" i="1007"/>
  <c r="Y178" i="1007"/>
  <c r="Z177" i="1007"/>
  <c r="AA176" i="1007"/>
  <c r="W176" i="1007"/>
  <c r="X175" i="1007"/>
  <c r="Y174" i="1007"/>
  <c r="AA172" i="1007"/>
  <c r="AA171" i="1007" s="1"/>
  <c r="W172" i="1007"/>
  <c r="W171" i="1007" s="1"/>
  <c r="Z170" i="1007"/>
  <c r="Z169" i="1007" s="1"/>
  <c r="Y168" i="1007"/>
  <c r="Z167" i="1007"/>
  <c r="Y164" i="1007"/>
  <c r="Y163" i="1007" s="1"/>
  <c r="Y162" i="1007" s="1"/>
  <c r="AA161" i="1007"/>
  <c r="W161" i="1007"/>
  <c r="X160" i="1007"/>
  <c r="AA272" i="1007"/>
  <c r="AA271" i="1007" s="1"/>
  <c r="AA270" i="1007" s="1"/>
  <c r="AA269" i="1007" s="1"/>
  <c r="AA268" i="1007" s="1"/>
  <c r="Q29" i="993" s="1"/>
  <c r="W272" i="1007"/>
  <c r="W271" i="1007" s="1"/>
  <c r="W270" i="1007" s="1"/>
  <c r="W269" i="1007" s="1"/>
  <c r="W268" i="1007" s="1"/>
  <c r="M29" i="993" s="1"/>
  <c r="X267" i="1007"/>
  <c r="Z263" i="1007"/>
  <c r="Z262" i="1007" s="1"/>
  <c r="Z261" i="1007" s="1"/>
  <c r="Z260" i="1007" s="1"/>
  <c r="Z255" i="1007"/>
  <c r="Z254" i="1007" s="1"/>
  <c r="Y252" i="1007"/>
  <c r="Y251" i="1007" s="1"/>
  <c r="Y250" i="1007" s="1"/>
  <c r="Y249" i="1007"/>
  <c r="Y248" i="1007" s="1"/>
  <c r="Z247" i="1007"/>
  <c r="Z246" i="1007" s="1"/>
  <c r="Z245" i="1007"/>
  <c r="Z244" i="1007" s="1"/>
  <c r="Y240" i="1007"/>
  <c r="Y239" i="1007" s="1"/>
  <c r="Y238" i="1007" s="1"/>
  <c r="Y237" i="1007" s="1"/>
  <c r="Y236" i="1007" s="1"/>
  <c r="O27" i="993" s="1"/>
  <c r="Y233" i="1007"/>
  <c r="Y232" i="1007" s="1"/>
  <c r="Y231" i="1007" s="1"/>
  <c r="Y230" i="1007" s="1"/>
  <c r="Y229" i="1007" s="1"/>
  <c r="X228" i="1007"/>
  <c r="Y227" i="1007"/>
  <c r="X222" i="1007"/>
  <c r="Z220" i="1007"/>
  <c r="Z219" i="1007" s="1"/>
  <c r="AA218" i="1007"/>
  <c r="AA217" i="1007" s="1"/>
  <c r="W218" i="1007"/>
  <c r="W217" i="1007" s="1"/>
  <c r="Z213" i="1007"/>
  <c r="Z212" i="1007" s="1"/>
  <c r="Z211" i="1007" s="1"/>
  <c r="Z210" i="1007"/>
  <c r="Z209" i="1007" s="1"/>
  <c r="Z208" i="1007" s="1"/>
  <c r="Z207" i="1007"/>
  <c r="AA206" i="1007"/>
  <c r="W206" i="1007"/>
  <c r="Z204" i="1007"/>
  <c r="Z203" i="1007" s="1"/>
  <c r="Z202" i="1007"/>
  <c r="Z201" i="1007" s="1"/>
  <c r="Z199" i="1007"/>
  <c r="Z198" i="1007" s="1"/>
  <c r="Z197" i="1007" s="1"/>
  <c r="Z196" i="1007"/>
  <c r="Z195" i="1007" s="1"/>
  <c r="Z194" i="1007" s="1"/>
  <c r="AA193" i="1007"/>
  <c r="AA192" i="1007" s="1"/>
  <c r="W193" i="1007"/>
  <c r="W192" i="1007" s="1"/>
  <c r="AA191" i="1007"/>
  <c r="AA190" i="1007" s="1"/>
  <c r="W191" i="1007"/>
  <c r="W190" i="1007" s="1"/>
  <c r="Z189" i="1007"/>
  <c r="Z188" i="1007" s="1"/>
  <c r="X186" i="1007"/>
  <c r="AA182" i="1007"/>
  <c r="AA181" i="1007" s="1"/>
  <c r="AA180" i="1007" s="1"/>
  <c r="AA179" i="1007" s="1"/>
  <c r="W182" i="1007"/>
  <c r="W181" i="1007" s="1"/>
  <c r="W180" i="1007" s="1"/>
  <c r="W179" i="1007" s="1"/>
  <c r="X178" i="1007"/>
  <c r="Y177" i="1007"/>
  <c r="Z176" i="1007"/>
  <c r="AA175" i="1007"/>
  <c r="W175" i="1007"/>
  <c r="X174" i="1007"/>
  <c r="Z172" i="1007"/>
  <c r="Z171" i="1007" s="1"/>
  <c r="Y170" i="1007"/>
  <c r="Y169" i="1007" s="1"/>
  <c r="X168" i="1007"/>
  <c r="Y167" i="1007"/>
  <c r="X164" i="1007"/>
  <c r="Z161" i="1007"/>
  <c r="AA160" i="1007"/>
  <c r="W160" i="1007"/>
  <c r="AA267" i="1007"/>
  <c r="AA266" i="1007" s="1"/>
  <c r="AA265" i="1007" s="1"/>
  <c r="AA264" i="1007" s="1"/>
  <c r="AA228" i="1007"/>
  <c r="AA222" i="1007"/>
  <c r="AA221" i="1007" s="1"/>
  <c r="Y213" i="1007"/>
  <c r="Y212" i="1007" s="1"/>
  <c r="Y211" i="1007" s="1"/>
  <c r="W186" i="1007"/>
  <c r="W185" i="1007" s="1"/>
  <c r="W184" i="1007" s="1"/>
  <c r="AA178" i="1007"/>
  <c r="Z175" i="1007"/>
  <c r="X167" i="1007"/>
  <c r="Y161" i="1007"/>
  <c r="Z158" i="1007"/>
  <c r="Z157" i="1007" s="1"/>
  <c r="AA156" i="1007"/>
  <c r="AA155" i="1007" s="1"/>
  <c r="W156" i="1007"/>
  <c r="W155" i="1007" s="1"/>
  <c r="X153" i="1007"/>
  <c r="X151" i="1007"/>
  <c r="Y148" i="1007"/>
  <c r="Y147" i="1007" s="1"/>
  <c r="Z146" i="1007"/>
  <c r="Z145" i="1007" s="1"/>
  <c r="AA144" i="1007"/>
  <c r="AA143" i="1007" s="1"/>
  <c r="W144" i="1007"/>
  <c r="W143" i="1007" s="1"/>
  <c r="X141" i="1007"/>
  <c r="Y140" i="1007"/>
  <c r="X138" i="1007"/>
  <c r="Y136" i="1007"/>
  <c r="Y135" i="1007" s="1"/>
  <c r="Z133" i="1007"/>
  <c r="Z132" i="1007" s="1"/>
  <c r="Z131" i="1007" s="1"/>
  <c r="X130" i="1007"/>
  <c r="Y128" i="1007"/>
  <c r="Y127" i="1007" s="1"/>
  <c r="Z126" i="1007"/>
  <c r="Z125" i="1007" s="1"/>
  <c r="AA123" i="1007"/>
  <c r="W123" i="1007"/>
  <c r="X122" i="1007"/>
  <c r="X120" i="1007"/>
  <c r="Y118" i="1007"/>
  <c r="Y117" i="1007" s="1"/>
  <c r="Z116" i="1007"/>
  <c r="Z115" i="1007" s="1"/>
  <c r="AA112" i="1007"/>
  <c r="AA111" i="1007" s="1"/>
  <c r="AA110" i="1007" s="1"/>
  <c r="W112" i="1007"/>
  <c r="W111" i="1007" s="1"/>
  <c r="W110" i="1007" s="1"/>
  <c r="Y109" i="1007"/>
  <c r="Y108" i="1007" s="1"/>
  <c r="X107" i="1007"/>
  <c r="Y104" i="1007"/>
  <c r="Y103" i="1007" s="1"/>
  <c r="Y102" i="1007" s="1"/>
  <c r="AA101" i="1007"/>
  <c r="AA100" i="1007" s="1"/>
  <c r="W101" i="1007"/>
  <c r="W100" i="1007" s="1"/>
  <c r="Z99" i="1007"/>
  <c r="Z98" i="1007" s="1"/>
  <c r="AA97" i="1007"/>
  <c r="W97" i="1007"/>
  <c r="AA93" i="1007"/>
  <c r="AA92" i="1007" s="1"/>
  <c r="W93" i="1007"/>
  <c r="W92" i="1007" s="1"/>
  <c r="Z91" i="1007"/>
  <c r="Z90" i="1007" s="1"/>
  <c r="AA88" i="1007"/>
  <c r="AA87" i="1007" s="1"/>
  <c r="W88" i="1007"/>
  <c r="W87" i="1007" s="1"/>
  <c r="AA86" i="1007"/>
  <c r="AA85" i="1007" s="1"/>
  <c r="W86" i="1007"/>
  <c r="W85" i="1007" s="1"/>
  <c r="AA84" i="1007"/>
  <c r="AA83" i="1007" s="1"/>
  <c r="W84" i="1007"/>
  <c r="W83" i="1007" s="1"/>
  <c r="Z82" i="1007"/>
  <c r="Z81" i="1007" s="1"/>
  <c r="Z80" i="1007"/>
  <c r="AA79" i="1007"/>
  <c r="W79" i="1007"/>
  <c r="AA75" i="1007"/>
  <c r="AA74" i="1007" s="1"/>
  <c r="W75" i="1007"/>
  <c r="W74" i="1007" s="1"/>
  <c r="AA73" i="1007"/>
  <c r="W73" i="1007"/>
  <c r="X72" i="1007"/>
  <c r="X69" i="1007"/>
  <c r="AA67" i="1007"/>
  <c r="AA66" i="1007" s="1"/>
  <c r="W67" i="1007"/>
  <c r="W66" i="1007" s="1"/>
  <c r="AA64" i="1007"/>
  <c r="AA63" i="1007" s="1"/>
  <c r="W64" i="1007"/>
  <c r="W63" i="1007" s="1"/>
  <c r="Z62" i="1007"/>
  <c r="Z61" i="1007" s="1"/>
  <c r="Z60" i="1007"/>
  <c r="Z59" i="1007" s="1"/>
  <c r="Y58" i="1007"/>
  <c r="Y57" i="1007" s="1"/>
  <c r="Y56" i="1007"/>
  <c r="Y55" i="1007" s="1"/>
  <c r="X54" i="1007"/>
  <c r="X52" i="1007"/>
  <c r="Z44" i="1007"/>
  <c r="Z43" i="1007" s="1"/>
  <c r="Y42" i="1007"/>
  <c r="Y41" i="1007" s="1"/>
  <c r="Z38" i="1007"/>
  <c r="Z37" i="1007" s="1"/>
  <c r="Z36" i="1007"/>
  <c r="Z35" i="1007" s="1"/>
  <c r="Y34" i="1007"/>
  <c r="Y33" i="1007" s="1"/>
  <c r="Y32" i="1007"/>
  <c r="Y31" i="1007" s="1"/>
  <c r="X30" i="1007"/>
  <c r="X28" i="1007"/>
  <c r="Y24" i="1007"/>
  <c r="Z23" i="1007"/>
  <c r="Y20" i="1007"/>
  <c r="Y19" i="1007" s="1"/>
  <c r="Y18" i="1007" s="1"/>
  <c r="X17" i="1007"/>
  <c r="Y16" i="1007"/>
  <c r="Z15" i="1007"/>
  <c r="AA14" i="1007"/>
  <c r="W14" i="1007"/>
  <c r="T272" i="1007"/>
  <c r="T267" i="1007"/>
  <c r="T263" i="1007"/>
  <c r="T257" i="1007"/>
  <c r="T255" i="1007"/>
  <c r="T252" i="1007"/>
  <c r="T249" i="1007"/>
  <c r="W267" i="1007"/>
  <c r="W266" i="1007" s="1"/>
  <c r="W265" i="1007" s="1"/>
  <c r="W264" i="1007" s="1"/>
  <c r="AA257" i="1007"/>
  <c r="AA256" i="1007" s="1"/>
  <c r="X252" i="1007"/>
  <c r="Y247" i="1007"/>
  <c r="Y246" i="1007" s="1"/>
  <c r="X233" i="1007"/>
  <c r="W228" i="1007"/>
  <c r="W222" i="1007"/>
  <c r="W221" i="1007" s="1"/>
  <c r="Z218" i="1007"/>
  <c r="Z217" i="1007" s="1"/>
  <c r="Y204" i="1007"/>
  <c r="Y203" i="1007" s="1"/>
  <c r="Y199" i="1007"/>
  <c r="Y198" i="1007" s="1"/>
  <c r="Y197" i="1007" s="1"/>
  <c r="Z193" i="1007"/>
  <c r="Z192" i="1007" s="1"/>
  <c r="Y189" i="1007"/>
  <c r="Y188" i="1007" s="1"/>
  <c r="W178" i="1007"/>
  <c r="AA174" i="1007"/>
  <c r="X170" i="1007"/>
  <c r="AA164" i="1007"/>
  <c r="AA163" i="1007" s="1"/>
  <c r="AA162" i="1007" s="1"/>
  <c r="Z160" i="1007"/>
  <c r="Y158" i="1007"/>
  <c r="Y157" i="1007" s="1"/>
  <c r="Z156" i="1007"/>
  <c r="Z155" i="1007" s="1"/>
  <c r="AA153" i="1007"/>
  <c r="AA152" i="1007" s="1"/>
  <c r="W153" i="1007"/>
  <c r="W152" i="1007" s="1"/>
  <c r="AA151" i="1007"/>
  <c r="AA150" i="1007" s="1"/>
  <c r="W151" i="1007"/>
  <c r="W150" i="1007" s="1"/>
  <c r="X148" i="1007"/>
  <c r="Y146" i="1007"/>
  <c r="Y145" i="1007" s="1"/>
  <c r="Z144" i="1007"/>
  <c r="Z143" i="1007" s="1"/>
  <c r="AA141" i="1007"/>
  <c r="W141" i="1007"/>
  <c r="X140" i="1007"/>
  <c r="AA138" i="1007"/>
  <c r="AA137" i="1007" s="1"/>
  <c r="W138" i="1007"/>
  <c r="W137" i="1007" s="1"/>
  <c r="X136" i="1007"/>
  <c r="Y133" i="1007"/>
  <c r="Y132" i="1007" s="1"/>
  <c r="Y131" i="1007" s="1"/>
  <c r="AA130" i="1007"/>
  <c r="AA129" i="1007" s="1"/>
  <c r="W130" i="1007"/>
  <c r="W129" i="1007" s="1"/>
  <c r="Y126" i="1007"/>
  <c r="Y125" i="1007" s="1"/>
  <c r="Z123" i="1007"/>
  <c r="AA122" i="1007"/>
  <c r="W122" i="1007"/>
  <c r="AA120" i="1007"/>
  <c r="AA119" i="1007" s="1"/>
  <c r="W120" i="1007"/>
  <c r="W119" i="1007" s="1"/>
  <c r="X118" i="1007"/>
  <c r="Y116" i="1007"/>
  <c r="Y115" i="1007" s="1"/>
  <c r="Z112" i="1007"/>
  <c r="Z111" i="1007" s="1"/>
  <c r="Z110" i="1007" s="1"/>
  <c r="X109" i="1007"/>
  <c r="AA107" i="1007"/>
  <c r="AA106" i="1007" s="1"/>
  <c r="W107" i="1007"/>
  <c r="W106" i="1007" s="1"/>
  <c r="X104" i="1007"/>
  <c r="Z101" i="1007"/>
  <c r="Z100" i="1007" s="1"/>
  <c r="Y99" i="1007"/>
  <c r="Y98" i="1007" s="1"/>
  <c r="Z97" i="1007"/>
  <c r="AA96" i="1007"/>
  <c r="W96" i="1007"/>
  <c r="Z93" i="1007"/>
  <c r="Z92" i="1007" s="1"/>
  <c r="Y91" i="1007"/>
  <c r="Y90" i="1007" s="1"/>
  <c r="Z88" i="1007"/>
  <c r="Z87" i="1007" s="1"/>
  <c r="Z86" i="1007"/>
  <c r="Z85" i="1007" s="1"/>
  <c r="Z84" i="1007"/>
  <c r="Z83" i="1007" s="1"/>
  <c r="Y82" i="1007"/>
  <c r="Y81" i="1007" s="1"/>
  <c r="Y80" i="1007"/>
  <c r="Z79" i="1007"/>
  <c r="Z75" i="1007"/>
  <c r="Z74" i="1007" s="1"/>
  <c r="Z73" i="1007"/>
  <c r="AA72" i="1007"/>
  <c r="W72" i="1007"/>
  <c r="AA69" i="1007"/>
  <c r="AA68" i="1007" s="1"/>
  <c r="W69" i="1007"/>
  <c r="W68" i="1007" s="1"/>
  <c r="Z67" i="1007"/>
  <c r="Z66" i="1007" s="1"/>
  <c r="Z64" i="1007"/>
  <c r="Z63" i="1007" s="1"/>
  <c r="Y62" i="1007"/>
  <c r="Y61" i="1007" s="1"/>
  <c r="Y60" i="1007"/>
  <c r="Y59" i="1007" s="1"/>
  <c r="X58" i="1007"/>
  <c r="X56" i="1007"/>
  <c r="AA54" i="1007"/>
  <c r="AA53" i="1007" s="1"/>
  <c r="W54" i="1007"/>
  <c r="W53" i="1007" s="1"/>
  <c r="AA52" i="1007"/>
  <c r="AA51" i="1007" s="1"/>
  <c r="W52" i="1007"/>
  <c r="W51" i="1007" s="1"/>
  <c r="AA47" i="1007"/>
  <c r="AA46" i="1007" s="1"/>
  <c r="AA45" i="1007" s="1"/>
  <c r="W47" i="1007"/>
  <c r="W46" i="1007" s="1"/>
  <c r="W45" i="1007" s="1"/>
  <c r="Y44" i="1007"/>
  <c r="Y43" i="1007" s="1"/>
  <c r="Y38" i="1007"/>
  <c r="Y37" i="1007" s="1"/>
  <c r="Y36" i="1007"/>
  <c r="Y35" i="1007" s="1"/>
  <c r="X34" i="1007"/>
  <c r="X32" i="1007"/>
  <c r="AA30" i="1007"/>
  <c r="AA29" i="1007" s="1"/>
  <c r="W30" i="1007"/>
  <c r="W29" i="1007" s="1"/>
  <c r="AA28" i="1007"/>
  <c r="AA27" i="1007" s="1"/>
  <c r="W28" i="1007"/>
  <c r="W27" i="1007" s="1"/>
  <c r="X24" i="1007"/>
  <c r="Y23" i="1007"/>
  <c r="X20" i="1007"/>
  <c r="AA17" i="1007"/>
  <c r="W17" i="1007"/>
  <c r="X16" i="1007"/>
  <c r="Y15" i="1007"/>
  <c r="Z14" i="1007"/>
  <c r="S272" i="1007"/>
  <c r="S271" i="1007" s="1"/>
  <c r="S270" i="1007" s="1"/>
  <c r="S269" i="1007" s="1"/>
  <c r="S268" i="1007" s="1"/>
  <c r="I29" i="993" s="1"/>
  <c r="S267" i="1007"/>
  <c r="S266" i="1007" s="1"/>
  <c r="S265" i="1007" s="1"/>
  <c r="S264" i="1007" s="1"/>
  <c r="S263" i="1007"/>
  <c r="S262" i="1007" s="1"/>
  <c r="S261" i="1007" s="1"/>
  <c r="S260" i="1007" s="1"/>
  <c r="S257" i="1007"/>
  <c r="S256" i="1007" s="1"/>
  <c r="S255" i="1007"/>
  <c r="S254" i="1007" s="1"/>
  <c r="S252" i="1007"/>
  <c r="S251" i="1007" s="1"/>
  <c r="S250" i="1007" s="1"/>
  <c r="S249" i="1007"/>
  <c r="S248" i="1007" s="1"/>
  <c r="Z272" i="1007"/>
  <c r="Z271" i="1007" s="1"/>
  <c r="Z270" i="1007" s="1"/>
  <c r="Z269" i="1007" s="1"/>
  <c r="Z268" i="1007" s="1"/>
  <c r="P29" i="993" s="1"/>
  <c r="W257" i="1007"/>
  <c r="W256" i="1007" s="1"/>
  <c r="X240" i="1007"/>
  <c r="X227" i="1007"/>
  <c r="Y207" i="1007"/>
  <c r="Z182" i="1007"/>
  <c r="Z181" i="1007" s="1"/>
  <c r="Z180" i="1007" s="1"/>
  <c r="Z179" i="1007" s="1"/>
  <c r="X177" i="1007"/>
  <c r="W174" i="1007"/>
  <c r="AA168" i="1007"/>
  <c r="W164" i="1007"/>
  <c r="W163" i="1007" s="1"/>
  <c r="W162" i="1007" s="1"/>
  <c r="X158" i="1007"/>
  <c r="Y156" i="1007"/>
  <c r="Y155" i="1007" s="1"/>
  <c r="Z153" i="1007"/>
  <c r="Z152" i="1007" s="1"/>
  <c r="Z151" i="1007"/>
  <c r="Z150" i="1007" s="1"/>
  <c r="AA148" i="1007"/>
  <c r="AA147" i="1007" s="1"/>
  <c r="W148" i="1007"/>
  <c r="W147" i="1007" s="1"/>
  <c r="X146" i="1007"/>
  <c r="Y144" i="1007"/>
  <c r="Y143" i="1007" s="1"/>
  <c r="Z141" i="1007"/>
  <c r="AA140" i="1007"/>
  <c r="W140" i="1007"/>
  <c r="Z138" i="1007"/>
  <c r="Z137" i="1007" s="1"/>
  <c r="AA136" i="1007"/>
  <c r="AA135" i="1007" s="1"/>
  <c r="W136" i="1007"/>
  <c r="W135" i="1007" s="1"/>
  <c r="X133" i="1007"/>
  <c r="Z130" i="1007"/>
  <c r="Z129" i="1007" s="1"/>
  <c r="AA128" i="1007"/>
  <c r="AA127" i="1007" s="1"/>
  <c r="W128" i="1007"/>
  <c r="W127" i="1007" s="1"/>
  <c r="X126" i="1007"/>
  <c r="Y123" i="1007"/>
  <c r="Z122" i="1007"/>
  <c r="Z120" i="1007"/>
  <c r="Z119" i="1007" s="1"/>
  <c r="AA118" i="1007"/>
  <c r="AA117" i="1007" s="1"/>
  <c r="W118" i="1007"/>
  <c r="W117" i="1007" s="1"/>
  <c r="X116" i="1007"/>
  <c r="Y112" i="1007"/>
  <c r="Y111" i="1007" s="1"/>
  <c r="Y110" i="1007" s="1"/>
  <c r="AA109" i="1007"/>
  <c r="AA108" i="1007" s="1"/>
  <c r="W109" i="1007"/>
  <c r="W108" i="1007" s="1"/>
  <c r="Z107" i="1007"/>
  <c r="Z106" i="1007" s="1"/>
  <c r="AA104" i="1007"/>
  <c r="AA103" i="1007" s="1"/>
  <c r="AA102" i="1007" s="1"/>
  <c r="W104" i="1007"/>
  <c r="W103" i="1007" s="1"/>
  <c r="W102" i="1007" s="1"/>
  <c r="Y101" i="1007"/>
  <c r="Y100" i="1007" s="1"/>
  <c r="X99" i="1007"/>
  <c r="Y97" i="1007"/>
  <c r="Z96" i="1007"/>
  <c r="Y93" i="1007"/>
  <c r="Y92" i="1007" s="1"/>
  <c r="X91" i="1007"/>
  <c r="Y88" i="1007"/>
  <c r="Y87" i="1007" s="1"/>
  <c r="Y86" i="1007"/>
  <c r="Y85" i="1007" s="1"/>
  <c r="Y84" i="1007"/>
  <c r="Y83" i="1007" s="1"/>
  <c r="X82" i="1007"/>
  <c r="X80" i="1007"/>
  <c r="Y79" i="1007"/>
  <c r="Y75" i="1007"/>
  <c r="Y74" i="1007" s="1"/>
  <c r="Y73" i="1007"/>
  <c r="Z72" i="1007"/>
  <c r="Z69" i="1007"/>
  <c r="Z68" i="1007" s="1"/>
  <c r="Y67" i="1007"/>
  <c r="Y66" i="1007" s="1"/>
  <c r="Y64" i="1007"/>
  <c r="Y63" i="1007" s="1"/>
  <c r="X62" i="1007"/>
  <c r="X60" i="1007"/>
  <c r="AA58" i="1007"/>
  <c r="AA57" i="1007" s="1"/>
  <c r="W58" i="1007"/>
  <c r="W57" i="1007" s="1"/>
  <c r="AA56" i="1007"/>
  <c r="AA55" i="1007" s="1"/>
  <c r="W56" i="1007"/>
  <c r="W55" i="1007" s="1"/>
  <c r="Z54" i="1007"/>
  <c r="Z53" i="1007" s="1"/>
  <c r="Z52" i="1007"/>
  <c r="Z51" i="1007" s="1"/>
  <c r="Z47" i="1007"/>
  <c r="Z46" i="1007" s="1"/>
  <c r="Z45" i="1007" s="1"/>
  <c r="X44" i="1007"/>
  <c r="AA42" i="1007"/>
  <c r="AA41" i="1007" s="1"/>
  <c r="W42" i="1007"/>
  <c r="W41" i="1007" s="1"/>
  <c r="X38" i="1007"/>
  <c r="X36" i="1007"/>
  <c r="AA34" i="1007"/>
  <c r="AA33" i="1007" s="1"/>
  <c r="W34" i="1007"/>
  <c r="W33" i="1007" s="1"/>
  <c r="AA32" i="1007"/>
  <c r="AA31" i="1007" s="1"/>
  <c r="W32" i="1007"/>
  <c r="W31" i="1007" s="1"/>
  <c r="Z30" i="1007"/>
  <c r="Z29" i="1007" s="1"/>
  <c r="Z28" i="1007"/>
  <c r="Z27" i="1007" s="1"/>
  <c r="AA24" i="1007"/>
  <c r="W24" i="1007"/>
  <c r="X23" i="1007"/>
  <c r="AA20" i="1007"/>
  <c r="AA19" i="1007" s="1"/>
  <c r="AA18" i="1007" s="1"/>
  <c r="W20" i="1007"/>
  <c r="W19" i="1007" s="1"/>
  <c r="W18" i="1007" s="1"/>
  <c r="Z17" i="1007"/>
  <c r="AA16" i="1007"/>
  <c r="W16" i="1007"/>
  <c r="X15" i="1007"/>
  <c r="Y14" i="1007"/>
  <c r="R272" i="1007"/>
  <c r="R271" i="1007" s="1"/>
  <c r="R270" i="1007" s="1"/>
  <c r="R269" i="1007" s="1"/>
  <c r="R268" i="1007" s="1"/>
  <c r="H29" i="993" s="1"/>
  <c r="R267" i="1007"/>
  <c r="R266" i="1007" s="1"/>
  <c r="R265" i="1007" s="1"/>
  <c r="R264" i="1007" s="1"/>
  <c r="R263" i="1007"/>
  <c r="R262" i="1007" s="1"/>
  <c r="R261" i="1007" s="1"/>
  <c r="R260" i="1007" s="1"/>
  <c r="R257" i="1007"/>
  <c r="R256" i="1007" s="1"/>
  <c r="R255" i="1007"/>
  <c r="R254" i="1007" s="1"/>
  <c r="R252" i="1007"/>
  <c r="R251" i="1007" s="1"/>
  <c r="R250" i="1007" s="1"/>
  <c r="R249" i="1007"/>
  <c r="R248" i="1007" s="1"/>
  <c r="Y255" i="1007"/>
  <c r="Y254" i="1007" s="1"/>
  <c r="Y210" i="1007"/>
  <c r="Y209" i="1007" s="1"/>
  <c r="Y208" i="1007" s="1"/>
  <c r="Z191" i="1007"/>
  <c r="Z190" i="1007" s="1"/>
  <c r="Y172" i="1007"/>
  <c r="Y171" i="1007" s="1"/>
  <c r="W158" i="1007"/>
  <c r="W157" i="1007" s="1"/>
  <c r="Y153" i="1007"/>
  <c r="Y152" i="1007" s="1"/>
  <c r="Z148" i="1007"/>
  <c r="Z147" i="1007" s="1"/>
  <c r="Z140" i="1007"/>
  <c r="Z136" i="1007"/>
  <c r="Z135" i="1007" s="1"/>
  <c r="X123" i="1007"/>
  <c r="W116" i="1007"/>
  <c r="W115" i="1007" s="1"/>
  <c r="Z109" i="1007"/>
  <c r="Z108" i="1007" s="1"/>
  <c r="Z104" i="1007"/>
  <c r="Z103" i="1007" s="1"/>
  <c r="Z102" i="1007" s="1"/>
  <c r="AA99" i="1007"/>
  <c r="AA98" i="1007" s="1"/>
  <c r="Y96" i="1007"/>
  <c r="W91" i="1007"/>
  <c r="W90" i="1007" s="1"/>
  <c r="W82" i="1007"/>
  <c r="W81" i="1007" s="1"/>
  <c r="Y72" i="1007"/>
  <c r="X67" i="1007"/>
  <c r="W62" i="1007"/>
  <c r="W61" i="1007" s="1"/>
  <c r="W36" i="1007"/>
  <c r="W35" i="1007" s="1"/>
  <c r="Y17" i="1007"/>
  <c r="Q252" i="1007"/>
  <c r="Q251" i="1007" s="1"/>
  <c r="R247" i="1007"/>
  <c r="R246" i="1007" s="1"/>
  <c r="R245" i="1007"/>
  <c r="R244" i="1007" s="1"/>
  <c r="R240" i="1007"/>
  <c r="R239" i="1007" s="1"/>
  <c r="R238" i="1007" s="1"/>
  <c r="R237" i="1007" s="1"/>
  <c r="R236" i="1007" s="1"/>
  <c r="H27" i="993" s="1"/>
  <c r="R233" i="1007"/>
  <c r="R232" i="1007" s="1"/>
  <c r="R231" i="1007" s="1"/>
  <c r="R230" i="1007" s="1"/>
  <c r="R229" i="1007" s="1"/>
  <c r="R228" i="1007"/>
  <c r="R227" i="1007"/>
  <c r="R222" i="1007"/>
  <c r="R221" i="1007" s="1"/>
  <c r="R220" i="1007"/>
  <c r="R219" i="1007" s="1"/>
  <c r="R218" i="1007"/>
  <c r="R217" i="1007" s="1"/>
  <c r="R213" i="1007"/>
  <c r="R212" i="1007" s="1"/>
  <c r="R211" i="1007" s="1"/>
  <c r="R210" i="1007"/>
  <c r="R209" i="1007" s="1"/>
  <c r="R208" i="1007" s="1"/>
  <c r="R207" i="1007"/>
  <c r="R206" i="1007"/>
  <c r="R204" i="1007"/>
  <c r="R203" i="1007" s="1"/>
  <c r="R202" i="1007"/>
  <c r="R201" i="1007" s="1"/>
  <c r="R199" i="1007"/>
  <c r="R198" i="1007" s="1"/>
  <c r="R197" i="1007" s="1"/>
  <c r="R196" i="1007"/>
  <c r="R195" i="1007" s="1"/>
  <c r="R194" i="1007" s="1"/>
  <c r="R193" i="1007"/>
  <c r="R192" i="1007" s="1"/>
  <c r="R191" i="1007"/>
  <c r="R190" i="1007" s="1"/>
  <c r="R189" i="1007"/>
  <c r="R188" i="1007" s="1"/>
  <c r="R186" i="1007"/>
  <c r="R185" i="1007" s="1"/>
  <c r="R184" i="1007" s="1"/>
  <c r="R182" i="1007"/>
  <c r="R181" i="1007" s="1"/>
  <c r="R180" i="1007" s="1"/>
  <c r="R179" i="1007" s="1"/>
  <c r="R178" i="1007"/>
  <c r="R177" i="1007"/>
  <c r="R176" i="1007"/>
  <c r="R175" i="1007"/>
  <c r="R174" i="1007"/>
  <c r="R172" i="1007"/>
  <c r="R171" i="1007" s="1"/>
  <c r="R170" i="1007"/>
  <c r="R169" i="1007" s="1"/>
  <c r="R168" i="1007"/>
  <c r="R167" i="1007"/>
  <c r="R164" i="1007"/>
  <c r="R163" i="1007" s="1"/>
  <c r="R162" i="1007" s="1"/>
  <c r="R161" i="1007"/>
  <c r="R160" i="1007"/>
  <c r="R158" i="1007"/>
  <c r="R157" i="1007" s="1"/>
  <c r="R156" i="1007"/>
  <c r="R155" i="1007" s="1"/>
  <c r="R153" i="1007"/>
  <c r="R152" i="1007" s="1"/>
  <c r="R151" i="1007"/>
  <c r="R150" i="1007" s="1"/>
  <c r="R148" i="1007"/>
  <c r="R147" i="1007" s="1"/>
  <c r="R146" i="1007"/>
  <c r="R145" i="1007" s="1"/>
  <c r="R144" i="1007"/>
  <c r="R143" i="1007" s="1"/>
  <c r="R141" i="1007"/>
  <c r="R140" i="1007"/>
  <c r="R138" i="1007"/>
  <c r="R137" i="1007" s="1"/>
  <c r="R136" i="1007"/>
  <c r="R135" i="1007" s="1"/>
  <c r="R133" i="1007"/>
  <c r="R132" i="1007" s="1"/>
  <c r="R131" i="1007" s="1"/>
  <c r="R130" i="1007"/>
  <c r="R129" i="1007" s="1"/>
  <c r="Q128" i="1007"/>
  <c r="Q127" i="1007" s="1"/>
  <c r="T126" i="1007"/>
  <c r="R123" i="1007"/>
  <c r="R122" i="1007"/>
  <c r="Q120" i="1007"/>
  <c r="Q119" i="1007" s="1"/>
  <c r="T118" i="1007"/>
  <c r="S116" i="1007"/>
  <c r="S115" i="1007" s="1"/>
  <c r="T112" i="1007"/>
  <c r="R109" i="1007"/>
  <c r="R108" i="1007" s="1"/>
  <c r="Q107" i="1007"/>
  <c r="Q106" i="1007" s="1"/>
  <c r="S104" i="1007"/>
  <c r="S103" i="1007" s="1"/>
  <c r="S102" i="1007" s="1"/>
  <c r="Q101" i="1007"/>
  <c r="Q100" i="1007" s="1"/>
  <c r="T99" i="1007"/>
  <c r="S97" i="1007"/>
  <c r="S96" i="1007"/>
  <c r="S93" i="1007"/>
  <c r="S92" i="1007" s="1"/>
  <c r="Q91" i="1007"/>
  <c r="Q90" i="1007" s="1"/>
  <c r="Q88" i="1007"/>
  <c r="Q87" i="1007" s="1"/>
  <c r="S86" i="1007"/>
  <c r="S85" i="1007" s="1"/>
  <c r="Q84" i="1007"/>
  <c r="Q83" i="1007" s="1"/>
  <c r="S82" i="1007"/>
  <c r="S81" i="1007" s="1"/>
  <c r="Q80" i="1007"/>
  <c r="Q79" i="1007"/>
  <c r="S75" i="1007"/>
  <c r="S74" i="1007" s="1"/>
  <c r="Q73" i="1007"/>
  <c r="Q72" i="1007"/>
  <c r="Q69" i="1007"/>
  <c r="Q68" i="1007" s="1"/>
  <c r="S67" i="1007"/>
  <c r="S66" i="1007" s="1"/>
  <c r="S64" i="1007"/>
  <c r="S63" i="1007" s="1"/>
  <c r="R62" i="1007"/>
  <c r="R61" i="1007" s="1"/>
  <c r="T60" i="1007"/>
  <c r="S58" i="1007"/>
  <c r="S57" i="1007" s="1"/>
  <c r="Q56" i="1007"/>
  <c r="Q55" i="1007" s="1"/>
  <c r="S54" i="1007"/>
  <c r="S53" i="1007" s="1"/>
  <c r="Q52" i="1007"/>
  <c r="Q51" i="1007" s="1"/>
  <c r="R47" i="1007"/>
  <c r="R46" i="1007" s="1"/>
  <c r="R45" i="1007" s="1"/>
  <c r="R44" i="1007"/>
  <c r="R43" i="1007" s="1"/>
  <c r="Q42" i="1007"/>
  <c r="Q41" i="1007" s="1"/>
  <c r="S38" i="1007"/>
  <c r="S37" i="1007" s="1"/>
  <c r="Q36" i="1007"/>
  <c r="Q35" i="1007" s="1"/>
  <c r="T34" i="1007"/>
  <c r="S32" i="1007"/>
  <c r="S31" i="1007" s="1"/>
  <c r="Q30" i="1007"/>
  <c r="Q29" i="1007" s="1"/>
  <c r="T28" i="1007"/>
  <c r="S24" i="1007"/>
  <c r="S23" i="1007"/>
  <c r="S20" i="1007"/>
  <c r="S19" i="1007" s="1"/>
  <c r="S18" i="1007" s="1"/>
  <c r="S17" i="1007"/>
  <c r="S16" i="1007"/>
  <c r="S15" i="1007"/>
  <c r="S14" i="1007"/>
  <c r="P267" i="1007"/>
  <c r="P266" i="1007" s="1"/>
  <c r="P265" i="1007" s="1"/>
  <c r="P264" i="1007" s="1"/>
  <c r="P252" i="1007"/>
  <c r="P251" i="1007" s="1"/>
  <c r="P250" i="1007" s="1"/>
  <c r="P245" i="1007"/>
  <c r="P244" i="1007" s="1"/>
  <c r="P222" i="1007"/>
  <c r="P221" i="1007" s="1"/>
  <c r="P207" i="1007"/>
  <c r="P202" i="1007"/>
  <c r="P201" i="1007" s="1"/>
  <c r="P186" i="1007"/>
  <c r="P185" i="1007" s="1"/>
  <c r="P184" i="1007" s="1"/>
  <c r="P178" i="1007"/>
  <c r="P174" i="1007"/>
  <c r="P168" i="1007"/>
  <c r="P161" i="1007"/>
  <c r="P156" i="1007"/>
  <c r="P155" i="1007" s="1"/>
  <c r="P148" i="1007"/>
  <c r="P147" i="1007" s="1"/>
  <c r="P138" i="1007"/>
  <c r="P137" i="1007" s="1"/>
  <c r="P120" i="1007"/>
  <c r="P119" i="1007" s="1"/>
  <c r="P101" i="1007"/>
  <c r="P100" i="1007" s="1"/>
  <c r="P96" i="1007"/>
  <c r="P91" i="1007"/>
  <c r="P90" i="1007" s="1"/>
  <c r="P84" i="1007"/>
  <c r="P83" i="1007" s="1"/>
  <c r="P79" i="1007"/>
  <c r="P64" i="1007"/>
  <c r="P63" i="1007" s="1"/>
  <c r="P54" i="1007"/>
  <c r="P53" i="1007" s="1"/>
  <c r="P44" i="1007"/>
  <c r="P43" i="1007" s="1"/>
  <c r="P36" i="1007"/>
  <c r="P35" i="1007" s="1"/>
  <c r="P24" i="1007"/>
  <c r="P17" i="1007"/>
  <c r="X249" i="1007"/>
  <c r="Z206" i="1007"/>
  <c r="AA186" i="1007"/>
  <c r="AA185" i="1007" s="1"/>
  <c r="AA184" i="1007" s="1"/>
  <c r="W168" i="1007"/>
  <c r="X144" i="1007"/>
  <c r="Y130" i="1007"/>
  <c r="Y129" i="1007" s="1"/>
  <c r="AA126" i="1007"/>
  <c r="AA125" i="1007" s="1"/>
  <c r="Y122" i="1007"/>
  <c r="Z118" i="1007"/>
  <c r="Z117" i="1007" s="1"/>
  <c r="W99" i="1007"/>
  <c r="W98" i="1007" s="1"/>
  <c r="AA80" i="1007"/>
  <c r="X75" i="1007"/>
  <c r="AA60" i="1007"/>
  <c r="AA59" i="1007" s="1"/>
  <c r="Z56" i="1007"/>
  <c r="Z55" i="1007" s="1"/>
  <c r="Y52" i="1007"/>
  <c r="Y51" i="1007" s="1"/>
  <c r="AA44" i="1007"/>
  <c r="AA43" i="1007" s="1"/>
  <c r="AA38" i="1007"/>
  <c r="AA37" i="1007" s="1"/>
  <c r="Z34" i="1007"/>
  <c r="Z33" i="1007" s="1"/>
  <c r="Y30" i="1007"/>
  <c r="Y29" i="1007" s="1"/>
  <c r="Z24" i="1007"/>
  <c r="Z20" i="1007"/>
  <c r="Z19" i="1007" s="1"/>
  <c r="Z18" i="1007" s="1"/>
  <c r="Z16" i="1007"/>
  <c r="Q255" i="1007"/>
  <c r="Q254" i="1007" s="1"/>
  <c r="Q247" i="1007"/>
  <c r="Q246" i="1007" s="1"/>
  <c r="Q245" i="1007"/>
  <c r="Q244" i="1007" s="1"/>
  <c r="Q240" i="1007"/>
  <c r="Q239" i="1007" s="1"/>
  <c r="Q237" i="1007" s="1"/>
  <c r="Q236" i="1007" s="1"/>
  <c r="G27" i="993" s="1"/>
  <c r="Q233" i="1007"/>
  <c r="Q232" i="1007" s="1"/>
  <c r="Q230" i="1007" s="1"/>
  <c r="Q229" i="1007" s="1"/>
  <c r="Q228" i="1007"/>
  <c r="Q227" i="1007"/>
  <c r="Q222" i="1007"/>
  <c r="Q221" i="1007" s="1"/>
  <c r="Q215" i="1007" s="1"/>
  <c r="Q220" i="1007"/>
  <c r="Q219" i="1007" s="1"/>
  <c r="Q218" i="1007"/>
  <c r="Q217" i="1007" s="1"/>
  <c r="Q213" i="1007"/>
  <c r="Q212" i="1007" s="1"/>
  <c r="Q210" i="1007"/>
  <c r="Q209" i="1007" s="1"/>
  <c r="Q207" i="1007"/>
  <c r="Q206" i="1007"/>
  <c r="Q204" i="1007"/>
  <c r="Q203" i="1007" s="1"/>
  <c r="Q202" i="1007"/>
  <c r="Q201" i="1007" s="1"/>
  <c r="Q199" i="1007"/>
  <c r="Q198" i="1007" s="1"/>
  <c r="Q196" i="1007"/>
  <c r="Q195" i="1007" s="1"/>
  <c r="Q193" i="1007"/>
  <c r="Q192" i="1007" s="1"/>
  <c r="Q191" i="1007"/>
  <c r="Q190" i="1007" s="1"/>
  <c r="Q189" i="1007"/>
  <c r="Q188" i="1007" s="1"/>
  <c r="Q186" i="1007"/>
  <c r="Q185" i="1007" s="1"/>
  <c r="Q182" i="1007"/>
  <c r="Q181" i="1007" s="1"/>
  <c r="Q179" i="1007" s="1"/>
  <c r="Q178" i="1007"/>
  <c r="Q177" i="1007"/>
  <c r="Q176" i="1007"/>
  <c r="Q175" i="1007"/>
  <c r="Q174" i="1007"/>
  <c r="Q172" i="1007"/>
  <c r="Q171" i="1007" s="1"/>
  <c r="Q170" i="1007"/>
  <c r="Q169" i="1007" s="1"/>
  <c r="Q168" i="1007"/>
  <c r="Q167" i="1007"/>
  <c r="Q164" i="1007"/>
  <c r="Q163" i="1007" s="1"/>
  <c r="Q161" i="1007"/>
  <c r="Q160" i="1007"/>
  <c r="Q158" i="1007"/>
  <c r="Q157" i="1007" s="1"/>
  <c r="Q156" i="1007"/>
  <c r="Q155" i="1007" s="1"/>
  <c r="Q153" i="1007"/>
  <c r="Q152" i="1007" s="1"/>
  <c r="Q151" i="1007"/>
  <c r="Q150" i="1007" s="1"/>
  <c r="Q148" i="1007"/>
  <c r="Q147" i="1007" s="1"/>
  <c r="Q146" i="1007"/>
  <c r="Q145" i="1007" s="1"/>
  <c r="Q144" i="1007"/>
  <c r="Q143" i="1007" s="1"/>
  <c r="Q141" i="1007"/>
  <c r="Q140" i="1007"/>
  <c r="Q138" i="1007"/>
  <c r="Q137" i="1007" s="1"/>
  <c r="Q136" i="1007"/>
  <c r="Q135" i="1007" s="1"/>
  <c r="Q133" i="1007"/>
  <c r="Q132" i="1007" s="1"/>
  <c r="Q130" i="1007"/>
  <c r="Q129" i="1007" s="1"/>
  <c r="T128" i="1007"/>
  <c r="S126" i="1007"/>
  <c r="S125" i="1007" s="1"/>
  <c r="Q123" i="1007"/>
  <c r="Q122" i="1007"/>
  <c r="T120" i="1007"/>
  <c r="S118" i="1007"/>
  <c r="S117" i="1007" s="1"/>
  <c r="R116" i="1007"/>
  <c r="R115" i="1007" s="1"/>
  <c r="S112" i="1007"/>
  <c r="S111" i="1007" s="1"/>
  <c r="S110" i="1007" s="1"/>
  <c r="Q109" i="1007"/>
  <c r="Q108" i="1007" s="1"/>
  <c r="T107" i="1007"/>
  <c r="R104" i="1007"/>
  <c r="R103" i="1007" s="1"/>
  <c r="R102" i="1007" s="1"/>
  <c r="T101" i="1007"/>
  <c r="S99" i="1007"/>
  <c r="S98" i="1007" s="1"/>
  <c r="R97" i="1007"/>
  <c r="R96" i="1007"/>
  <c r="R93" i="1007"/>
  <c r="R92" i="1007" s="1"/>
  <c r="T91" i="1007"/>
  <c r="T88" i="1007"/>
  <c r="R86" i="1007"/>
  <c r="R85" i="1007" s="1"/>
  <c r="T84" i="1007"/>
  <c r="R82" i="1007"/>
  <c r="R81" i="1007" s="1"/>
  <c r="T80" i="1007"/>
  <c r="AE80" i="1007" s="1"/>
  <c r="R75" i="1007"/>
  <c r="R74" i="1007" s="1"/>
  <c r="T72" i="1007"/>
  <c r="AE72" i="1007" s="1"/>
  <c r="T69" i="1007"/>
  <c r="R67" i="1007"/>
  <c r="R66" i="1007" s="1"/>
  <c r="R64" i="1007"/>
  <c r="R63" i="1007" s="1"/>
  <c r="Q62" i="1007"/>
  <c r="Q61" i="1007" s="1"/>
  <c r="S60" i="1007"/>
  <c r="S59" i="1007" s="1"/>
  <c r="R58" i="1007"/>
  <c r="R57" i="1007" s="1"/>
  <c r="T56" i="1007"/>
  <c r="R54" i="1007"/>
  <c r="R53" i="1007" s="1"/>
  <c r="T52" i="1007"/>
  <c r="Q47" i="1007"/>
  <c r="Q46" i="1007" s="1"/>
  <c r="Q44" i="1007"/>
  <c r="Q43" i="1007" s="1"/>
  <c r="T42" i="1007"/>
  <c r="R38" i="1007"/>
  <c r="R37" i="1007" s="1"/>
  <c r="T36" i="1007"/>
  <c r="S34" i="1007"/>
  <c r="S33" i="1007" s="1"/>
  <c r="R32" i="1007"/>
  <c r="R31" i="1007" s="1"/>
  <c r="T30" i="1007"/>
  <c r="S28" i="1007"/>
  <c r="S27" i="1007" s="1"/>
  <c r="R24" i="1007"/>
  <c r="R19" i="1007"/>
  <c r="R18" i="1007" s="1"/>
  <c r="R17" i="1007"/>
  <c r="R16" i="1007"/>
  <c r="R15" i="1007"/>
  <c r="R14" i="1007"/>
  <c r="P263" i="1007"/>
  <c r="P262" i="1007" s="1"/>
  <c r="P261" i="1007" s="1"/>
  <c r="P260" i="1007" s="1"/>
  <c r="P240" i="1007"/>
  <c r="P239" i="1007" s="1"/>
  <c r="P238" i="1007" s="1"/>
  <c r="P237" i="1007" s="1"/>
  <c r="P236" i="1007" s="1"/>
  <c r="P228" i="1007"/>
  <c r="P220" i="1007"/>
  <c r="P219" i="1007" s="1"/>
  <c r="P213" i="1007"/>
  <c r="P212" i="1007" s="1"/>
  <c r="P211" i="1007" s="1"/>
  <c r="P206" i="1007"/>
  <c r="P193" i="1007"/>
  <c r="P192" i="1007" s="1"/>
  <c r="P177" i="1007"/>
  <c r="P172" i="1007"/>
  <c r="P171" i="1007" s="1"/>
  <c r="P167" i="1007"/>
  <c r="P160" i="1007"/>
  <c r="P141" i="1007"/>
  <c r="P136" i="1007"/>
  <c r="P135" i="1007" s="1"/>
  <c r="P126" i="1007"/>
  <c r="P125" i="1007" s="1"/>
  <c r="P112" i="1007"/>
  <c r="P111" i="1007" s="1"/>
  <c r="P110" i="1007" s="1"/>
  <c r="P107" i="1007"/>
  <c r="P106" i="1007" s="1"/>
  <c r="P88" i="1007"/>
  <c r="P87" i="1007" s="1"/>
  <c r="P75" i="1007"/>
  <c r="P74" i="1007" s="1"/>
  <c r="P69" i="1007"/>
  <c r="P68" i="1007" s="1"/>
  <c r="P58" i="1007"/>
  <c r="P57" i="1007" s="1"/>
  <c r="P52" i="1007"/>
  <c r="P51" i="1007" s="1"/>
  <c r="P30" i="1007"/>
  <c r="P29" i="1007" s="1"/>
  <c r="P23" i="1007"/>
  <c r="P16" i="1007"/>
  <c r="Y245" i="1007"/>
  <c r="Y244" i="1007" s="1"/>
  <c r="Y220" i="1007"/>
  <c r="Y219" i="1007" s="1"/>
  <c r="Y202" i="1007"/>
  <c r="Y201" i="1007" s="1"/>
  <c r="X156" i="1007"/>
  <c r="Y151" i="1007"/>
  <c r="Y150" i="1007" s="1"/>
  <c r="AA146" i="1007"/>
  <c r="AA145" i="1007" s="1"/>
  <c r="Y138" i="1007"/>
  <c r="Y137" i="1007" s="1"/>
  <c r="AA133" i="1007"/>
  <c r="AA132" i="1007" s="1"/>
  <c r="AA131" i="1007" s="1"/>
  <c r="W126" i="1007"/>
  <c r="W125" i="1007" s="1"/>
  <c r="X112" i="1007"/>
  <c r="Y107" i="1007"/>
  <c r="Y106" i="1007" s="1"/>
  <c r="X88" i="1007"/>
  <c r="X84" i="1007"/>
  <c r="W80" i="1007"/>
  <c r="Y69" i="1007"/>
  <c r="Y68" i="1007" s="1"/>
  <c r="X64" i="1007"/>
  <c r="W60" i="1007"/>
  <c r="W59" i="1007" s="1"/>
  <c r="W44" i="1007"/>
  <c r="W43" i="1007" s="1"/>
  <c r="W38" i="1007"/>
  <c r="W37" i="1007" s="1"/>
  <c r="AA23" i="1007"/>
  <c r="AA15" i="1007"/>
  <c r="Q272" i="1007"/>
  <c r="Q271" i="1007" s="1"/>
  <c r="Q269" i="1007" s="1"/>
  <c r="Q268" i="1007" s="1"/>
  <c r="G29" i="993" s="1"/>
  <c r="T247" i="1007"/>
  <c r="T245" i="1007"/>
  <c r="T240" i="1007"/>
  <c r="T233" i="1007"/>
  <c r="T228" i="1007"/>
  <c r="T227" i="1007"/>
  <c r="AE227" i="1007" s="1"/>
  <c r="T222" i="1007"/>
  <c r="T220" i="1007"/>
  <c r="T218" i="1007"/>
  <c r="T213" i="1007"/>
  <c r="T210" i="1007"/>
  <c r="T207" i="1007"/>
  <c r="AE207" i="1007" s="1"/>
  <c r="T206" i="1007"/>
  <c r="AE206" i="1007" s="1"/>
  <c r="T204" i="1007"/>
  <c r="T202" i="1007"/>
  <c r="T199" i="1007"/>
  <c r="T196" i="1007"/>
  <c r="T193" i="1007"/>
  <c r="T191" i="1007"/>
  <c r="T189" i="1007"/>
  <c r="T186" i="1007"/>
  <c r="T182" i="1007"/>
  <c r="T178" i="1007"/>
  <c r="AE178" i="1007" s="1"/>
  <c r="T177" i="1007"/>
  <c r="AE177" i="1007" s="1"/>
  <c r="T176" i="1007"/>
  <c r="AE176" i="1007" s="1"/>
  <c r="T175" i="1007"/>
  <c r="AE175" i="1007" s="1"/>
  <c r="T174" i="1007"/>
  <c r="AE174" i="1007" s="1"/>
  <c r="T172" i="1007"/>
  <c r="T170" i="1007"/>
  <c r="T168" i="1007"/>
  <c r="T167" i="1007"/>
  <c r="AE167" i="1007" s="1"/>
  <c r="T164" i="1007"/>
  <c r="T161" i="1007"/>
  <c r="T160" i="1007"/>
  <c r="AE160" i="1007" s="1"/>
  <c r="T158" i="1007"/>
  <c r="T156" i="1007"/>
  <c r="T153" i="1007"/>
  <c r="T151" i="1007"/>
  <c r="T148" i="1007"/>
  <c r="T146" i="1007"/>
  <c r="T144" i="1007"/>
  <c r="T141" i="1007"/>
  <c r="AE141" i="1007" s="1"/>
  <c r="T140" i="1007"/>
  <c r="AE140" i="1007" s="1"/>
  <c r="T138" i="1007"/>
  <c r="T136" i="1007"/>
  <c r="T133" i="1007"/>
  <c r="T130" i="1007"/>
  <c r="S128" i="1007"/>
  <c r="S127" i="1007" s="1"/>
  <c r="R126" i="1007"/>
  <c r="R125" i="1007" s="1"/>
  <c r="T123" i="1007"/>
  <c r="AE123" i="1007" s="1"/>
  <c r="T122" i="1007"/>
  <c r="AE122" i="1007" s="1"/>
  <c r="S120" i="1007"/>
  <c r="S119" i="1007" s="1"/>
  <c r="R118" i="1007"/>
  <c r="R117" i="1007" s="1"/>
  <c r="Q116" i="1007"/>
  <c r="Q115" i="1007" s="1"/>
  <c r="R112" i="1007"/>
  <c r="R111" i="1007" s="1"/>
  <c r="R110" i="1007" s="1"/>
  <c r="T109" i="1007"/>
  <c r="S107" i="1007"/>
  <c r="S106" i="1007" s="1"/>
  <c r="Q104" i="1007"/>
  <c r="Q103" i="1007" s="1"/>
  <c r="S101" i="1007"/>
  <c r="S100" i="1007" s="1"/>
  <c r="R99" i="1007"/>
  <c r="R98" i="1007" s="1"/>
  <c r="Q97" i="1007"/>
  <c r="Q96" i="1007"/>
  <c r="Q93" i="1007"/>
  <c r="Q92" i="1007" s="1"/>
  <c r="S91" i="1007"/>
  <c r="S90" i="1007" s="1"/>
  <c r="S88" i="1007"/>
  <c r="S87" i="1007" s="1"/>
  <c r="Q86" i="1007"/>
  <c r="Q85" i="1007" s="1"/>
  <c r="S84" i="1007"/>
  <c r="S83" i="1007" s="1"/>
  <c r="Q82" i="1007"/>
  <c r="Q81" i="1007" s="1"/>
  <c r="S80" i="1007"/>
  <c r="S79" i="1007"/>
  <c r="Q75" i="1007"/>
  <c r="Q74" i="1007" s="1"/>
  <c r="S73" i="1007"/>
  <c r="S72" i="1007"/>
  <c r="S69" i="1007"/>
  <c r="S68" i="1007" s="1"/>
  <c r="Q67" i="1007"/>
  <c r="Q66" i="1007" s="1"/>
  <c r="Q64" i="1007"/>
  <c r="Q63" i="1007" s="1"/>
  <c r="T62" i="1007"/>
  <c r="R60" i="1007"/>
  <c r="R59" i="1007" s="1"/>
  <c r="Q58" i="1007"/>
  <c r="Q57" i="1007" s="1"/>
  <c r="S56" i="1007"/>
  <c r="S55" i="1007" s="1"/>
  <c r="Q54" i="1007"/>
  <c r="Q53" i="1007" s="1"/>
  <c r="S52" i="1007"/>
  <c r="S51" i="1007" s="1"/>
  <c r="T47" i="1007"/>
  <c r="T44" i="1007"/>
  <c r="S42" i="1007"/>
  <c r="S41" i="1007" s="1"/>
  <c r="Q38" i="1007"/>
  <c r="Q37" i="1007" s="1"/>
  <c r="S36" i="1007"/>
  <c r="S35" i="1007" s="1"/>
  <c r="R34" i="1007"/>
  <c r="R33" i="1007" s="1"/>
  <c r="Q32" i="1007"/>
  <c r="Q31" i="1007" s="1"/>
  <c r="S30" i="1007"/>
  <c r="S29" i="1007" s="1"/>
  <c r="R28" i="1007"/>
  <c r="R27" i="1007" s="1"/>
  <c r="Q23" i="1007"/>
  <c r="Q20" i="1007"/>
  <c r="Q19" i="1007" s="1"/>
  <c r="Q17" i="1007"/>
  <c r="Q16" i="1007"/>
  <c r="Q15" i="1007"/>
  <c r="Q14" i="1007"/>
  <c r="P257" i="1007"/>
  <c r="P256" i="1007" s="1"/>
  <c r="P249" i="1007"/>
  <c r="P248" i="1007" s="1"/>
  <c r="P227" i="1007"/>
  <c r="P210" i="1007"/>
  <c r="P209" i="1007" s="1"/>
  <c r="P208" i="1007" s="1"/>
  <c r="P204" i="1007"/>
  <c r="P203" i="1007" s="1"/>
  <c r="P199" i="1007"/>
  <c r="P198" i="1007" s="1"/>
  <c r="P197" i="1007" s="1"/>
  <c r="P191" i="1007"/>
  <c r="P190" i="1007" s="1"/>
  <c r="P182" i="1007"/>
  <c r="P181" i="1007" s="1"/>
  <c r="P180" i="1007" s="1"/>
  <c r="P179" i="1007" s="1"/>
  <c r="P176" i="1007"/>
  <c r="P164" i="1007"/>
  <c r="P163" i="1007" s="1"/>
  <c r="P162" i="1007" s="1"/>
  <c r="P153" i="1007"/>
  <c r="P152" i="1007" s="1"/>
  <c r="P146" i="1007"/>
  <c r="P145" i="1007" s="1"/>
  <c r="P140" i="1007"/>
  <c r="P130" i="1007"/>
  <c r="P129" i="1007" s="1"/>
  <c r="P123" i="1007"/>
  <c r="P118" i="1007"/>
  <c r="P117" i="1007" s="1"/>
  <c r="P104" i="1007"/>
  <c r="P103" i="1007" s="1"/>
  <c r="P102" i="1007" s="1"/>
  <c r="P99" i="1007"/>
  <c r="P98" i="1007" s="1"/>
  <c r="P93" i="1007"/>
  <c r="P92" i="1007" s="1"/>
  <c r="P82" i="1007"/>
  <c r="P81" i="1007" s="1"/>
  <c r="P73" i="1007"/>
  <c r="P62" i="1007"/>
  <c r="P61" i="1007" s="1"/>
  <c r="P56" i="1007"/>
  <c r="P55" i="1007" s="1"/>
  <c r="P42" i="1007"/>
  <c r="P41" i="1007" s="1"/>
  <c r="P34" i="1007"/>
  <c r="P33" i="1007" s="1"/>
  <c r="P28" i="1007"/>
  <c r="P27" i="1007" s="1"/>
  <c r="P20" i="1007"/>
  <c r="P19" i="1007" s="1"/>
  <c r="P18" i="1007" s="1"/>
  <c r="P15" i="1007"/>
  <c r="Y120" i="1007"/>
  <c r="Y119" i="1007" s="1"/>
  <c r="AA82" i="1007"/>
  <c r="AA81" i="1007" s="1"/>
  <c r="AA62" i="1007"/>
  <c r="AA61" i="1007" s="1"/>
  <c r="Z42" i="1007"/>
  <c r="Z41" i="1007" s="1"/>
  <c r="W23" i="1007"/>
  <c r="Q267" i="1007"/>
  <c r="Q266" i="1007" s="1"/>
  <c r="Q264" i="1007" s="1"/>
  <c r="Q249" i="1007"/>
  <c r="Q248" i="1007" s="1"/>
  <c r="S240" i="1007"/>
  <c r="S239" i="1007" s="1"/>
  <c r="S238" i="1007" s="1"/>
  <c r="S237" i="1007" s="1"/>
  <c r="S236" i="1007" s="1"/>
  <c r="I27" i="993" s="1"/>
  <c r="S227" i="1007"/>
  <c r="S220" i="1007"/>
  <c r="S219" i="1007" s="1"/>
  <c r="S204" i="1007"/>
  <c r="S203" i="1007" s="1"/>
  <c r="S196" i="1007"/>
  <c r="S195" i="1007" s="1"/>
  <c r="S194" i="1007" s="1"/>
  <c r="S176" i="1007"/>
  <c r="S172" i="1007"/>
  <c r="S171" i="1007" s="1"/>
  <c r="S168" i="1007"/>
  <c r="S164" i="1007"/>
  <c r="S163" i="1007" s="1"/>
  <c r="S162" i="1007" s="1"/>
  <c r="S160" i="1007"/>
  <c r="S156" i="1007"/>
  <c r="S155" i="1007" s="1"/>
  <c r="S148" i="1007"/>
  <c r="S147" i="1007" s="1"/>
  <c r="S144" i="1007"/>
  <c r="S143" i="1007" s="1"/>
  <c r="S140" i="1007"/>
  <c r="S136" i="1007"/>
  <c r="S135" i="1007" s="1"/>
  <c r="R128" i="1007"/>
  <c r="R127" i="1007" s="1"/>
  <c r="S123" i="1007"/>
  <c r="S109" i="1007"/>
  <c r="S108" i="1007" s="1"/>
  <c r="T104" i="1007"/>
  <c r="R84" i="1007"/>
  <c r="R83" i="1007" s="1"/>
  <c r="R79" i="1007"/>
  <c r="R73" i="1007"/>
  <c r="T67" i="1007"/>
  <c r="S62" i="1007"/>
  <c r="S61" i="1007" s="1"/>
  <c r="R52" i="1007"/>
  <c r="R51" i="1007" s="1"/>
  <c r="R30" i="1007"/>
  <c r="R29" i="1007" s="1"/>
  <c r="T24" i="1007"/>
  <c r="AE24" i="1007" s="1"/>
  <c r="T14" i="1007"/>
  <c r="AE14" i="1007" s="1"/>
  <c r="P272" i="1007"/>
  <c r="P271" i="1007" s="1"/>
  <c r="P270" i="1007" s="1"/>
  <c r="P269" i="1007" s="1"/>
  <c r="P268" i="1007" s="1"/>
  <c r="P196" i="1007"/>
  <c r="P195" i="1007" s="1"/>
  <c r="P194" i="1007" s="1"/>
  <c r="P170" i="1007"/>
  <c r="P169" i="1007" s="1"/>
  <c r="P144" i="1007"/>
  <c r="P143" i="1007" s="1"/>
  <c r="P122" i="1007"/>
  <c r="P97" i="1007"/>
  <c r="P72" i="1007"/>
  <c r="P47" i="1007"/>
  <c r="P46" i="1007" s="1"/>
  <c r="P45" i="1007" s="1"/>
  <c r="Y196" i="1007"/>
  <c r="Y195" i="1007" s="1"/>
  <c r="Y194" i="1007" s="1"/>
  <c r="W133" i="1007"/>
  <c r="W132" i="1007" s="1"/>
  <c r="W131" i="1007" s="1"/>
  <c r="AA116" i="1007"/>
  <c r="AA115" i="1007" s="1"/>
  <c r="X97" i="1007"/>
  <c r="X79" i="1007"/>
  <c r="Z58" i="1007"/>
  <c r="Z57" i="1007" s="1"/>
  <c r="AA36" i="1007"/>
  <c r="AA35" i="1007" s="1"/>
  <c r="Q263" i="1007"/>
  <c r="Q262" i="1007" s="1"/>
  <c r="Q260" i="1007" s="1"/>
  <c r="S247" i="1007"/>
  <c r="S246" i="1007" s="1"/>
  <c r="S222" i="1007"/>
  <c r="S221" i="1007" s="1"/>
  <c r="S207" i="1007"/>
  <c r="S199" i="1007"/>
  <c r="S198" i="1007" s="1"/>
  <c r="S197" i="1007" s="1"/>
  <c r="S191" i="1007"/>
  <c r="S190" i="1007" s="1"/>
  <c r="S175" i="1007"/>
  <c r="S167" i="1007"/>
  <c r="S151" i="1007"/>
  <c r="S150" i="1007" s="1"/>
  <c r="S122" i="1007"/>
  <c r="Q118" i="1007"/>
  <c r="Q117" i="1007" s="1"/>
  <c r="Q99" i="1007"/>
  <c r="Q98" i="1007" s="1"/>
  <c r="T93" i="1007"/>
  <c r="R88" i="1007"/>
  <c r="R87" i="1007" s="1"/>
  <c r="T82" i="1007"/>
  <c r="R72" i="1007"/>
  <c r="R56" i="1007"/>
  <c r="R55" i="1007" s="1"/>
  <c r="S44" i="1007"/>
  <c r="S43" i="1007" s="1"/>
  <c r="T38" i="1007"/>
  <c r="Q34" i="1007"/>
  <c r="Q33" i="1007" s="1"/>
  <c r="T23" i="1007"/>
  <c r="AE23" i="1007" s="1"/>
  <c r="T17" i="1007"/>
  <c r="AE17" i="1007" s="1"/>
  <c r="P255" i="1007"/>
  <c r="P254" i="1007" s="1"/>
  <c r="P218" i="1007"/>
  <c r="P217" i="1007" s="1"/>
  <c r="P189" i="1007"/>
  <c r="P188" i="1007" s="1"/>
  <c r="P116" i="1007"/>
  <c r="P115" i="1007" s="1"/>
  <c r="P67" i="1007"/>
  <c r="P66" i="1007" s="1"/>
  <c r="P38" i="1007"/>
  <c r="P37" i="1007" s="1"/>
  <c r="P14" i="1007"/>
  <c r="S141" i="1007"/>
  <c r="R101" i="1007"/>
  <c r="R100" i="1007" s="1"/>
  <c r="R91" i="1007"/>
  <c r="R90" i="1007" s="1"/>
  <c r="T58" i="1007"/>
  <c r="R42" i="1007"/>
  <c r="R41" i="1007" s="1"/>
  <c r="T15" i="1007"/>
  <c r="AE15" i="1007" s="1"/>
  <c r="P233" i="1007"/>
  <c r="P232" i="1007" s="1"/>
  <c r="P231" i="1007" s="1"/>
  <c r="P230" i="1007" s="1"/>
  <c r="P229" i="1007" s="1"/>
  <c r="P151" i="1007"/>
  <c r="P150" i="1007" s="1"/>
  <c r="P80" i="1007"/>
  <c r="Y263" i="1007"/>
  <c r="Y262" i="1007" s="1"/>
  <c r="Y261" i="1007" s="1"/>
  <c r="Y260" i="1007" s="1"/>
  <c r="Y176" i="1007"/>
  <c r="W146" i="1007"/>
  <c r="W145" i="1007" s="1"/>
  <c r="Z128" i="1007"/>
  <c r="Z127" i="1007" s="1"/>
  <c r="AA91" i="1007"/>
  <c r="AA90" i="1007" s="1"/>
  <c r="X73" i="1007"/>
  <c r="Y54" i="1007"/>
  <c r="Y53" i="1007" s="1"/>
  <c r="Z32" i="1007"/>
  <c r="Z31" i="1007" s="1"/>
  <c r="W15" i="1007"/>
  <c r="Q257" i="1007"/>
  <c r="Q256" i="1007" s="1"/>
  <c r="S233" i="1007"/>
  <c r="S232" i="1007" s="1"/>
  <c r="S231" i="1007" s="1"/>
  <c r="S230" i="1007" s="1"/>
  <c r="S229" i="1007" s="1"/>
  <c r="S218" i="1007"/>
  <c r="S217" i="1007" s="1"/>
  <c r="S210" i="1007"/>
  <c r="S209" i="1007" s="1"/>
  <c r="S208" i="1007" s="1"/>
  <c r="S206" i="1007"/>
  <c r="S202" i="1007"/>
  <c r="S201" i="1007" s="1"/>
  <c r="S186" i="1007"/>
  <c r="S185" i="1007" s="1"/>
  <c r="S184" i="1007" s="1"/>
  <c r="S182" i="1007"/>
  <c r="S181" i="1007" s="1"/>
  <c r="S180" i="1007" s="1"/>
  <c r="S179" i="1007" s="1"/>
  <c r="S178" i="1007"/>
  <c r="S174" i="1007"/>
  <c r="S170" i="1007"/>
  <c r="S169" i="1007" s="1"/>
  <c r="S158" i="1007"/>
  <c r="S157" i="1007" s="1"/>
  <c r="S146" i="1007"/>
  <c r="S145" i="1007" s="1"/>
  <c r="S138" i="1007"/>
  <c r="S137" i="1007" s="1"/>
  <c r="S130" i="1007"/>
  <c r="S129" i="1007" s="1"/>
  <c r="Q126" i="1007"/>
  <c r="Q125" i="1007" s="1"/>
  <c r="T116" i="1007"/>
  <c r="Q112" i="1007"/>
  <c r="Q111" i="1007" s="1"/>
  <c r="R107" i="1007"/>
  <c r="R106" i="1007" s="1"/>
  <c r="T97" i="1007"/>
  <c r="AE97" i="1007" s="1"/>
  <c r="T86" i="1007"/>
  <c r="T64" i="1007"/>
  <c r="Q60" i="1007"/>
  <c r="Q59" i="1007" s="1"/>
  <c r="T54" i="1007"/>
  <c r="T32" i="1007"/>
  <c r="Q28" i="1007"/>
  <c r="Q27" i="1007" s="1"/>
  <c r="T16" i="1007"/>
  <c r="AE16" i="1007" s="1"/>
  <c r="P247" i="1007"/>
  <c r="P246" i="1007" s="1"/>
  <c r="P158" i="1007"/>
  <c r="P157" i="1007" s="1"/>
  <c r="P133" i="1007"/>
  <c r="P132" i="1007" s="1"/>
  <c r="P131" i="1007" s="1"/>
  <c r="P109" i="1007"/>
  <c r="P108" i="1007" s="1"/>
  <c r="P86" i="1007"/>
  <c r="P85" i="1007" s="1"/>
  <c r="P60" i="1007"/>
  <c r="P59" i="1007" s="1"/>
  <c r="P32" i="1007"/>
  <c r="P31" i="1007" s="1"/>
  <c r="AA158" i="1007"/>
  <c r="AA157" i="1007" s="1"/>
  <c r="Y141" i="1007"/>
  <c r="Y47" i="1007"/>
  <c r="Y46" i="1007" s="1"/>
  <c r="Y45" i="1007" s="1"/>
  <c r="Y28" i="1007"/>
  <c r="Y27" i="1007" s="1"/>
  <c r="S245" i="1007"/>
  <c r="S244" i="1007" s="1"/>
  <c r="S228" i="1007"/>
  <c r="S213" i="1007"/>
  <c r="S212" i="1007" s="1"/>
  <c r="S211" i="1007" s="1"/>
  <c r="S193" i="1007"/>
  <c r="S192" i="1007" s="1"/>
  <c r="S189" i="1007"/>
  <c r="S188" i="1007" s="1"/>
  <c r="S177" i="1007"/>
  <c r="S161" i="1007"/>
  <c r="S153" i="1007"/>
  <c r="S152" i="1007" s="1"/>
  <c r="S133" i="1007"/>
  <c r="S132" i="1007" s="1"/>
  <c r="S131" i="1007" s="1"/>
  <c r="R120" i="1007"/>
  <c r="R119" i="1007" s="1"/>
  <c r="T96" i="1007"/>
  <c r="AE96" i="1007" s="1"/>
  <c r="R80" i="1007"/>
  <c r="R69" i="1007"/>
  <c r="R68" i="1007" s="1"/>
  <c r="S47" i="1007"/>
  <c r="S46" i="1007" s="1"/>
  <c r="S45" i="1007" s="1"/>
  <c r="R36" i="1007"/>
  <c r="R35" i="1007" s="1"/>
  <c r="T20" i="1007"/>
  <c r="P175" i="1007"/>
  <c r="P128" i="1007"/>
  <c r="P127" i="1007" s="1"/>
  <c r="V272" i="1007"/>
  <c r="V271" i="1007" s="1"/>
  <c r="U267" i="1007"/>
  <c r="U266" i="1007" s="1"/>
  <c r="U272" i="1007"/>
  <c r="U271" i="1007" s="1"/>
  <c r="V267" i="1007"/>
  <c r="V266" i="1007" s="1"/>
  <c r="N126" i="1007"/>
  <c r="N125" i="1007" s="1"/>
  <c r="S511" i="1000"/>
  <c r="S510" i="1000" s="1"/>
  <c r="Q348" i="1000"/>
  <c r="Q130" i="1000"/>
  <c r="N16" i="1007"/>
  <c r="N263" i="1007"/>
  <c r="N262" i="1007" s="1"/>
  <c r="N261" i="1007" s="1"/>
  <c r="N260" i="1007" s="1"/>
  <c r="N252" i="1007"/>
  <c r="N251" i="1007" s="1"/>
  <c r="N250" i="1007" s="1"/>
  <c r="N249" i="1007"/>
  <c r="N248" i="1007" s="1"/>
  <c r="N233" i="1007"/>
  <c r="N232" i="1007" s="1"/>
  <c r="N231" i="1007" s="1"/>
  <c r="N230" i="1007" s="1"/>
  <c r="N229" i="1007" s="1"/>
  <c r="N220" i="1007"/>
  <c r="N219" i="1007" s="1"/>
  <c r="N207" i="1007"/>
  <c r="N199" i="1007"/>
  <c r="N198" i="1007" s="1"/>
  <c r="N197" i="1007" s="1"/>
  <c r="N189" i="1007"/>
  <c r="N188" i="1007" s="1"/>
  <c r="N267" i="1007"/>
  <c r="N266" i="1007" s="1"/>
  <c r="N265" i="1007" s="1"/>
  <c r="N264" i="1007" s="1"/>
  <c r="N240" i="1007"/>
  <c r="N239" i="1007" s="1"/>
  <c r="N238" i="1007" s="1"/>
  <c r="N237" i="1007" s="1"/>
  <c r="N236" i="1007" s="1"/>
  <c r="D27" i="993" s="1"/>
  <c r="N222" i="1007"/>
  <c r="N221" i="1007" s="1"/>
  <c r="N210" i="1007"/>
  <c r="N209" i="1007" s="1"/>
  <c r="N208" i="1007" s="1"/>
  <c r="N202" i="1007"/>
  <c r="N201" i="1007" s="1"/>
  <c r="N191" i="1007"/>
  <c r="N190" i="1007" s="1"/>
  <c r="N178" i="1007"/>
  <c r="N272" i="1007"/>
  <c r="N271" i="1007" s="1"/>
  <c r="N270" i="1007" s="1"/>
  <c r="N269" i="1007" s="1"/>
  <c r="N268" i="1007" s="1"/>
  <c r="D29" i="993" s="1"/>
  <c r="N245" i="1007"/>
  <c r="N244" i="1007" s="1"/>
  <c r="N227" i="1007"/>
  <c r="N213" i="1007"/>
  <c r="N212" i="1007" s="1"/>
  <c r="N211" i="1007" s="1"/>
  <c r="N204" i="1007"/>
  <c r="N203" i="1007" s="1"/>
  <c r="N193" i="1007"/>
  <c r="N192" i="1007" s="1"/>
  <c r="N182" i="1007"/>
  <c r="N181" i="1007" s="1"/>
  <c r="N180" i="1007" s="1"/>
  <c r="N179" i="1007" s="1"/>
  <c r="N228" i="1007"/>
  <c r="N186" i="1007"/>
  <c r="N185" i="1007" s="1"/>
  <c r="N184" i="1007" s="1"/>
  <c r="N176" i="1007"/>
  <c r="N170" i="1007"/>
  <c r="N169" i="1007" s="1"/>
  <c r="N161" i="1007"/>
  <c r="N153" i="1007"/>
  <c r="N152" i="1007" s="1"/>
  <c r="N144" i="1007"/>
  <c r="N143" i="1007" s="1"/>
  <c r="N136" i="1007"/>
  <c r="N135" i="1007" s="1"/>
  <c r="N123" i="1007"/>
  <c r="N116" i="1007"/>
  <c r="N115" i="1007" s="1"/>
  <c r="N104" i="1007"/>
  <c r="N103" i="1007" s="1"/>
  <c r="N102" i="1007" s="1"/>
  <c r="N96" i="1007"/>
  <c r="N86" i="1007"/>
  <c r="N85" i="1007" s="1"/>
  <c r="N79" i="1007"/>
  <c r="N69" i="1007"/>
  <c r="N68" i="1007" s="1"/>
  <c r="N64" i="1007"/>
  <c r="N63" i="1007" s="1"/>
  <c r="N255" i="1007"/>
  <c r="N254" i="1007" s="1"/>
  <c r="N247" i="1007"/>
  <c r="N246" i="1007" s="1"/>
  <c r="N196" i="1007"/>
  <c r="N195" i="1007" s="1"/>
  <c r="N194" i="1007" s="1"/>
  <c r="N177" i="1007"/>
  <c r="N172" i="1007"/>
  <c r="N171" i="1007" s="1"/>
  <c r="N164" i="1007"/>
  <c r="N163" i="1007" s="1"/>
  <c r="N162" i="1007" s="1"/>
  <c r="N156" i="1007"/>
  <c r="N155" i="1007" s="1"/>
  <c r="N146" i="1007"/>
  <c r="N145" i="1007" s="1"/>
  <c r="N138" i="1007"/>
  <c r="N137" i="1007" s="1"/>
  <c r="N128" i="1007"/>
  <c r="N127" i="1007" s="1"/>
  <c r="N118" i="1007"/>
  <c r="N117" i="1007" s="1"/>
  <c r="N107" i="1007"/>
  <c r="N106" i="1007" s="1"/>
  <c r="N97" i="1007"/>
  <c r="N88" i="1007"/>
  <c r="N87" i="1007" s="1"/>
  <c r="N80" i="1007"/>
  <c r="N72" i="1007"/>
  <c r="N67" i="1007"/>
  <c r="N66" i="1007" s="1"/>
  <c r="N257" i="1007"/>
  <c r="N256" i="1007" s="1"/>
  <c r="N206" i="1007"/>
  <c r="N174" i="1007"/>
  <c r="N167" i="1007"/>
  <c r="N158" i="1007"/>
  <c r="N157" i="1007" s="1"/>
  <c r="N160" i="1007"/>
  <c r="N141" i="1007"/>
  <c r="N122" i="1007"/>
  <c r="N101" i="1007"/>
  <c r="N100" i="1007" s="1"/>
  <c r="N84" i="1007"/>
  <c r="N83" i="1007" s="1"/>
  <c r="N58" i="1007"/>
  <c r="N57" i="1007" s="1"/>
  <c r="N34" i="1007"/>
  <c r="N33" i="1007" s="1"/>
  <c r="N24" i="1007"/>
  <c r="N14" i="1007"/>
  <c r="N175" i="1007"/>
  <c r="N133" i="1007"/>
  <c r="N132" i="1007" s="1"/>
  <c r="N131" i="1007" s="1"/>
  <c r="N75" i="1007"/>
  <c r="N74" i="1007" s="1"/>
  <c r="N54" i="1007"/>
  <c r="N53" i="1007" s="1"/>
  <c r="N38" i="1007"/>
  <c r="N37" i="1007" s="1"/>
  <c r="N30" i="1007"/>
  <c r="N29" i="1007" s="1"/>
  <c r="N148" i="1007"/>
  <c r="N147" i="1007" s="1"/>
  <c r="N91" i="1007"/>
  <c r="N90" i="1007" s="1"/>
  <c r="N73" i="1007"/>
  <c r="N47" i="1007"/>
  <c r="N32" i="1007"/>
  <c r="N31" i="1007" s="1"/>
  <c r="N168" i="1007"/>
  <c r="N140" i="1007"/>
  <c r="N120" i="1007"/>
  <c r="N119" i="1007" s="1"/>
  <c r="N99" i="1007"/>
  <c r="N98" i="1007" s="1"/>
  <c r="N82" i="1007"/>
  <c r="N81" i="1007" s="1"/>
  <c r="N60" i="1007"/>
  <c r="N59" i="1007" s="1"/>
  <c r="N52" i="1007"/>
  <c r="N51" i="1007" s="1"/>
  <c r="N44" i="1007"/>
  <c r="N43" i="1007" s="1"/>
  <c r="N36" i="1007"/>
  <c r="N35" i="1007" s="1"/>
  <c r="N28" i="1007"/>
  <c r="N27" i="1007" s="1"/>
  <c r="N17" i="1007"/>
  <c r="N218" i="1007"/>
  <c r="N217" i="1007" s="1"/>
  <c r="N151" i="1007"/>
  <c r="N150" i="1007" s="1"/>
  <c r="N112" i="1007"/>
  <c r="N111" i="1007" s="1"/>
  <c r="N110" i="1007" s="1"/>
  <c r="N93" i="1007"/>
  <c r="N92" i="1007" s="1"/>
  <c r="N62" i="1007"/>
  <c r="N61" i="1007" s="1"/>
  <c r="N20" i="1007"/>
  <c r="N19" i="1007" s="1"/>
  <c r="N18" i="1007" s="1"/>
  <c r="N130" i="1007"/>
  <c r="N129" i="1007" s="1"/>
  <c r="N109" i="1007"/>
  <c r="N108" i="1007" s="1"/>
  <c r="N56" i="1007"/>
  <c r="N55" i="1007" s="1"/>
  <c r="N42" i="1007"/>
  <c r="N41" i="1007" s="1"/>
  <c r="N23" i="1007"/>
  <c r="N15" i="1007"/>
  <c r="R65" i="1000"/>
  <c r="F65" i="1000" s="1"/>
  <c r="R74" i="1000"/>
  <c r="F74" i="1000" s="1"/>
  <c r="R93" i="1000"/>
  <c r="F93" i="1000" s="1"/>
  <c r="R109" i="1000"/>
  <c r="F109" i="1000" s="1"/>
  <c r="R149" i="1000"/>
  <c r="F149" i="1000" s="1"/>
  <c r="R196" i="1000"/>
  <c r="F196" i="1000" s="1"/>
  <c r="Q214" i="1000"/>
  <c r="R224" i="1000"/>
  <c r="R223" i="1000" s="1"/>
  <c r="S234" i="1000"/>
  <c r="S233" i="1000" s="1"/>
  <c r="S232" i="1000" s="1"/>
  <c r="S231" i="1000" s="1"/>
  <c r="R254" i="1000"/>
  <c r="R253" i="1000" s="1"/>
  <c r="R268" i="1000"/>
  <c r="F268" i="1000" s="1"/>
  <c r="S286" i="1000"/>
  <c r="F286" i="1000" s="1"/>
  <c r="R310" i="1000"/>
  <c r="F310" i="1000" s="1"/>
  <c r="Q330" i="1000"/>
  <c r="R379" i="1000"/>
  <c r="R378" i="1000" s="1"/>
  <c r="Q460" i="1000"/>
  <c r="Q489" i="1000"/>
  <c r="Q502" i="1000"/>
  <c r="Q514" i="1000"/>
  <c r="Q545" i="1000"/>
  <c r="Q714" i="1000"/>
  <c r="Q775" i="1000"/>
  <c r="R944" i="1000"/>
  <c r="R943" i="1000" s="1"/>
  <c r="S954" i="1000"/>
  <c r="F954" i="1000" s="1"/>
  <c r="R1015" i="1000"/>
  <c r="R1014" i="1000" s="1"/>
  <c r="R1027" i="1000"/>
  <c r="F1027" i="1000" s="1"/>
  <c r="Q1079" i="1000"/>
  <c r="R1098" i="1000"/>
  <c r="F1098" i="1000" s="1"/>
  <c r="Q1105" i="1000"/>
  <c r="S1115" i="1000"/>
  <c r="S1114" i="1000" s="1"/>
  <c r="Q1156" i="1000"/>
  <c r="R1173" i="1000"/>
  <c r="R1172" i="1000" s="1"/>
  <c r="R1171" i="1000" s="1"/>
  <c r="Q1204" i="1000"/>
  <c r="R1216" i="1000"/>
  <c r="R1215" i="1000" s="1"/>
  <c r="R1257" i="1000"/>
  <c r="F1257" i="1000" s="1"/>
  <c r="R1272" i="1000"/>
  <c r="F1272" i="1000" s="1"/>
  <c r="Q1300" i="1000"/>
  <c r="Q1345" i="1000"/>
  <c r="Q801" i="1000"/>
  <c r="R921" i="1000"/>
  <c r="R920" i="1000" s="1"/>
  <c r="R919" i="1000" s="1"/>
  <c r="Q565" i="1000"/>
  <c r="F565" i="1000" s="1"/>
  <c r="R43" i="1000"/>
  <c r="F43" i="1000" s="1"/>
  <c r="R156" i="1000"/>
  <c r="F156" i="1000" s="1"/>
  <c r="R163" i="1000"/>
  <c r="F163" i="1000" s="1"/>
  <c r="Q190" i="1000"/>
  <c r="R204" i="1000"/>
  <c r="R203" i="1000" s="1"/>
  <c r="Q238" i="1000"/>
  <c r="R251" i="1000"/>
  <c r="R250" i="1000" s="1"/>
  <c r="Q276" i="1000"/>
  <c r="S284" i="1000"/>
  <c r="F284" i="1000" s="1"/>
  <c r="R293" i="1000"/>
  <c r="F293" i="1000" s="1"/>
  <c r="R317" i="1000"/>
  <c r="F317" i="1000" s="1"/>
  <c r="R340" i="1000"/>
  <c r="F340" i="1000" s="1"/>
  <c r="Q386" i="1000"/>
  <c r="R413" i="1000"/>
  <c r="F413" i="1000" s="1"/>
  <c r="R460" i="1000"/>
  <c r="R478" i="1000"/>
  <c r="R477" i="1000" s="1"/>
  <c r="R476" i="1000" s="1"/>
  <c r="R475" i="1000" s="1"/>
  <c r="R485" i="1000"/>
  <c r="F485" i="1000" s="1"/>
  <c r="R490" i="1000"/>
  <c r="R489" i="1000" s="1"/>
  <c r="R503" i="1000"/>
  <c r="R502" i="1000" s="1"/>
  <c r="R501" i="1000" s="1"/>
  <c r="R515" i="1000"/>
  <c r="R514" i="1000" s="1"/>
  <c r="R513" i="1000" s="1"/>
  <c r="R512" i="1000" s="1"/>
  <c r="R528" i="1000"/>
  <c r="F528" i="1000" s="1"/>
  <c r="R534" i="1000"/>
  <c r="R533" i="1000" s="1"/>
  <c r="R532" i="1000" s="1"/>
  <c r="R558" i="1000"/>
  <c r="R557" i="1000" s="1"/>
  <c r="R556" i="1000" s="1"/>
  <c r="R555" i="1000" s="1"/>
  <c r="R706" i="1000"/>
  <c r="F706" i="1000" s="1"/>
  <c r="R751" i="1000"/>
  <c r="F751" i="1000" s="1"/>
  <c r="R776" i="1000"/>
  <c r="R775" i="1000" s="1"/>
  <c r="Q940" i="1000"/>
  <c r="R1001" i="1000"/>
  <c r="F1001" i="1000" s="1"/>
  <c r="R1048" i="1000"/>
  <c r="R1047" i="1000" s="1"/>
  <c r="Q1076" i="1000"/>
  <c r="R1096" i="1000"/>
  <c r="F1096" i="1000" s="1"/>
  <c r="R1182" i="1000"/>
  <c r="R1181" i="1000" s="1"/>
  <c r="R1205" i="1000"/>
  <c r="R1204" i="1000" s="1"/>
  <c r="Q1229" i="1000"/>
  <c r="R1244" i="1000"/>
  <c r="F1244" i="1000" s="1"/>
  <c r="Q1277" i="1000"/>
  <c r="R1286" i="1000"/>
  <c r="R1285" i="1000" s="1"/>
  <c r="R1305" i="1000"/>
  <c r="F1305" i="1000" s="1"/>
  <c r="R1318" i="1000"/>
  <c r="F1318" i="1000" s="1"/>
  <c r="R1336" i="1000"/>
  <c r="F1336" i="1000" s="1"/>
  <c r="Q1341" i="1000"/>
  <c r="R808" i="1000"/>
  <c r="R807" i="1000" s="1"/>
  <c r="R836" i="1000"/>
  <c r="F836" i="1000" s="1"/>
  <c r="R49" i="1000"/>
  <c r="F49" i="1000" s="1"/>
  <c r="R63" i="1000"/>
  <c r="F63" i="1000" s="1"/>
  <c r="R67" i="1000"/>
  <c r="F67" i="1000" s="1"/>
  <c r="R87" i="1000"/>
  <c r="F87" i="1000" s="1"/>
  <c r="R112" i="1000"/>
  <c r="F112" i="1000" s="1"/>
  <c r="R117" i="1000"/>
  <c r="F117" i="1000" s="1"/>
  <c r="Q137" i="1000"/>
  <c r="R153" i="1000"/>
  <c r="F153" i="1000" s="1"/>
  <c r="R175" i="1000"/>
  <c r="F175" i="1000" s="1"/>
  <c r="Q186" i="1000"/>
  <c r="R201" i="1000"/>
  <c r="R200" i="1000" s="1"/>
  <c r="R215" i="1000"/>
  <c r="R214" i="1000" s="1"/>
  <c r="Q223" i="1000"/>
  <c r="R229" i="1000"/>
  <c r="F229" i="1000" s="1"/>
  <c r="S239" i="1000"/>
  <c r="S238" i="1000" s="1"/>
  <c r="S237" i="1000" s="1"/>
  <c r="S236" i="1000" s="1"/>
  <c r="Q253" i="1000"/>
  <c r="R262" i="1000"/>
  <c r="F262" i="1000" s="1"/>
  <c r="S282" i="1000"/>
  <c r="F282" i="1000" s="1"/>
  <c r="R291" i="1000"/>
  <c r="F291" i="1000" s="1"/>
  <c r="Q295" i="1000"/>
  <c r="R308" i="1000"/>
  <c r="F308" i="1000" s="1"/>
  <c r="Q335" i="1000"/>
  <c r="R359" i="1000"/>
  <c r="F359" i="1000" s="1"/>
  <c r="Q366" i="1000"/>
  <c r="R376" i="1000"/>
  <c r="R373" i="1000" s="1"/>
  <c r="R387" i="1000"/>
  <c r="R386" i="1000" s="1"/>
  <c r="R394" i="1000"/>
  <c r="R393" i="1000" s="1"/>
  <c r="F393" i="1000" s="1"/>
  <c r="Q455" i="1000"/>
  <c r="Q465" i="1000"/>
  <c r="Q498" i="1000"/>
  <c r="Q507" i="1000"/>
  <c r="Q524" i="1000"/>
  <c r="Q538" i="1000"/>
  <c r="Q561" i="1000"/>
  <c r="F561" i="1000" s="1"/>
  <c r="Q709" i="1000"/>
  <c r="R748" i="1000"/>
  <c r="Q767" i="1000"/>
  <c r="R783" i="1000"/>
  <c r="F783" i="1000" s="1"/>
  <c r="R941" i="1000"/>
  <c r="R940" i="1000" s="1"/>
  <c r="S948" i="1000"/>
  <c r="F948" i="1000" s="1"/>
  <c r="S952" i="1000"/>
  <c r="F952" i="1000" s="1"/>
  <c r="S956" i="1000"/>
  <c r="F956" i="1000" s="1"/>
  <c r="R970" i="1000"/>
  <c r="R969" i="1000" s="1"/>
  <c r="R1011" i="1000"/>
  <c r="F1011" i="1000" s="1"/>
  <c r="R1024" i="1000"/>
  <c r="R1023" i="1000" s="1"/>
  <c r="R1029" i="1000"/>
  <c r="F1029" i="1000" s="1"/>
  <c r="Q1039" i="1000"/>
  <c r="R1057" i="1000"/>
  <c r="F1057" i="1000" s="1"/>
  <c r="R1080" i="1000"/>
  <c r="R1079" i="1000" s="1"/>
  <c r="S1106" i="1000"/>
  <c r="S1105" i="1000" s="1"/>
  <c r="Q1114" i="1000"/>
  <c r="R1127" i="1000"/>
  <c r="F1127" i="1000" s="1"/>
  <c r="R1140" i="1000"/>
  <c r="F1140" i="1000" s="1"/>
  <c r="R1157" i="1000"/>
  <c r="R1156" i="1000" s="1"/>
  <c r="Q1172" i="1000"/>
  <c r="R1179" i="1000"/>
  <c r="F1179" i="1000" s="1"/>
  <c r="Q1186" i="1000"/>
  <c r="Q1201" i="1000"/>
  <c r="R1213" i="1000"/>
  <c r="F1213" i="1000" s="1"/>
  <c r="R1221" i="1000"/>
  <c r="F1221" i="1000" s="1"/>
  <c r="R1230" i="1000"/>
  <c r="R1229" i="1000" s="1"/>
  <c r="R1255" i="1000"/>
  <c r="F1255" i="1000" s="1"/>
  <c r="R1261" i="1000"/>
  <c r="F1261" i="1000" s="1"/>
  <c r="R1270" i="1000"/>
  <c r="F1270" i="1000" s="1"/>
  <c r="R1283" i="1000"/>
  <c r="R1282" i="1000" s="1"/>
  <c r="Q1289" i="1000"/>
  <c r="Q1297" i="1000"/>
  <c r="R1301" i="1000"/>
  <c r="R1300" i="1000" s="1"/>
  <c r="R1316" i="1000"/>
  <c r="F1316" i="1000" s="1"/>
  <c r="R1324" i="1000"/>
  <c r="F1324" i="1000" s="1"/>
  <c r="R1333" i="1000"/>
  <c r="F1333" i="1000" s="1"/>
  <c r="R1346" i="1000"/>
  <c r="R1345" i="1000" s="1"/>
  <c r="R1344" i="1000" s="1"/>
  <c r="Q804" i="1000"/>
  <c r="Q828" i="1000"/>
  <c r="S877" i="1000"/>
  <c r="S876" i="1000" s="1"/>
  <c r="S875" i="1000" s="1"/>
  <c r="Q885" i="1000"/>
  <c r="R915" i="1000"/>
  <c r="R914" i="1000" s="1"/>
  <c r="Q899" i="1000"/>
  <c r="R834" i="1000"/>
  <c r="F834" i="1000" s="1"/>
  <c r="R69" i="1000"/>
  <c r="F69" i="1000" s="1"/>
  <c r="R104" i="1000"/>
  <c r="F104" i="1000" s="1"/>
  <c r="R114" i="1000"/>
  <c r="F114" i="1000" s="1"/>
  <c r="R138" i="1000"/>
  <c r="R137" i="1000" s="1"/>
  <c r="R158" i="1000"/>
  <c r="F158" i="1000" s="1"/>
  <c r="R187" i="1000"/>
  <c r="R186" i="1000" s="1"/>
  <c r="R185" i="1000" s="1"/>
  <c r="Q200" i="1000"/>
  <c r="R207" i="1000"/>
  <c r="F207" i="1000" s="1"/>
  <c r="R274" i="1000"/>
  <c r="F274" i="1000" s="1"/>
  <c r="R323" i="1000"/>
  <c r="F323" i="1000" s="1"/>
  <c r="Q373" i="1000"/>
  <c r="Q446" i="1000"/>
  <c r="Q477" i="1000"/>
  <c r="Q533" i="1000"/>
  <c r="Q557" i="1000"/>
  <c r="Q697" i="1000"/>
  <c r="R753" i="1000"/>
  <c r="F753" i="1000" s="1"/>
  <c r="Q764" i="1000"/>
  <c r="Q937" i="1000"/>
  <c r="S950" i="1000"/>
  <c r="F950" i="1000" s="1"/>
  <c r="R960" i="1000"/>
  <c r="R959" i="1000" s="1"/>
  <c r="R958" i="1000" s="1"/>
  <c r="R984" i="1000"/>
  <c r="R983" i="1000" s="1"/>
  <c r="R1009" i="1000"/>
  <c r="F1009" i="1000" s="1"/>
  <c r="Q1047" i="1000"/>
  <c r="S1132" i="1000"/>
  <c r="F1132" i="1000" s="1"/>
  <c r="R1187" i="1000"/>
  <c r="R1186" i="1000" s="1"/>
  <c r="R1185" i="1000" s="1"/>
  <c r="R1184" i="1000" s="1"/>
  <c r="R1211" i="1000"/>
  <c r="F1211" i="1000" s="1"/>
  <c r="R1223" i="1000"/>
  <c r="F1223" i="1000" s="1"/>
  <c r="R1265" i="1000"/>
  <c r="F1265" i="1000" s="1"/>
  <c r="Q1282" i="1000"/>
  <c r="R1290" i="1000"/>
  <c r="R1289" i="1000" s="1"/>
  <c r="R1288" i="1000" s="1"/>
  <c r="R1307" i="1000"/>
  <c r="F1307" i="1000" s="1"/>
  <c r="R1320" i="1000"/>
  <c r="F1320" i="1000" s="1"/>
  <c r="R1328" i="1000"/>
  <c r="F1328" i="1000" s="1"/>
  <c r="R1338" i="1000"/>
  <c r="F1338" i="1000" s="1"/>
  <c r="Q807" i="1000"/>
  <c r="R871" i="1000"/>
  <c r="F871" i="1000" s="1"/>
  <c r="Q888" i="1000"/>
  <c r="R39" i="1000"/>
  <c r="F39" i="1000" s="1"/>
  <c r="Q71" i="1000"/>
  <c r="R80" i="1000"/>
  <c r="F80" i="1000" s="1"/>
  <c r="R135" i="1000"/>
  <c r="F135" i="1000" s="1"/>
  <c r="R219" i="1000"/>
  <c r="R217" i="1000" s="1"/>
  <c r="R258" i="1000"/>
  <c r="R266" i="1000"/>
  <c r="F266" i="1000" s="1"/>
  <c r="R331" i="1000"/>
  <c r="R330" i="1000" s="1"/>
  <c r="R351" i="1000"/>
  <c r="R361" i="1000"/>
  <c r="F361" i="1000" s="1"/>
  <c r="R522" i="1000"/>
  <c r="F522" i="1000" s="1"/>
  <c r="R546" i="1000"/>
  <c r="R545" i="1000" s="1"/>
  <c r="R544" i="1000" s="1"/>
  <c r="R543" i="1000" s="1"/>
  <c r="R542" i="1000" s="1"/>
  <c r="R541" i="1000" s="1"/>
  <c r="Q693" i="1000"/>
  <c r="R715" i="1000"/>
  <c r="R714" i="1000" s="1"/>
  <c r="Q755" i="1000"/>
  <c r="R765" i="1000"/>
  <c r="R764" i="1000" s="1"/>
  <c r="Q969" i="1000"/>
  <c r="R996" i="1000"/>
  <c r="F996" i="1000" s="1"/>
  <c r="Q1023" i="1000"/>
  <c r="Q1100" i="1000"/>
  <c r="R1129" i="1000"/>
  <c r="F1129" i="1000" s="1"/>
  <c r="S1145" i="1000"/>
  <c r="S1144" i="1000" s="1"/>
  <c r="S1143" i="1000" s="1"/>
  <c r="Q1153" i="1000"/>
  <c r="R1160" i="1000"/>
  <c r="R1159" i="1000" s="1"/>
  <c r="Q1189" i="1000"/>
  <c r="F1189" i="1000" s="1"/>
  <c r="R1249" i="1000"/>
  <c r="F1249" i="1000" s="1"/>
  <c r="Q1163" i="1000"/>
  <c r="F1163" i="1000" s="1"/>
  <c r="Q1310" i="1000"/>
  <c r="R1326" i="1000"/>
  <c r="F1326" i="1000" s="1"/>
  <c r="R802" i="1000"/>
  <c r="R801" i="1000" s="1"/>
  <c r="R826" i="1000"/>
  <c r="F826" i="1000" s="1"/>
  <c r="R858" i="1000"/>
  <c r="F858" i="1000" s="1"/>
  <c r="S863" i="1000"/>
  <c r="S862" i="1000" s="1"/>
  <c r="Q876" i="1000"/>
  <c r="R889" i="1000"/>
  <c r="R888" i="1000" s="1"/>
  <c r="Q920" i="1000"/>
  <c r="R30" i="1000"/>
  <c r="F30" i="1000" s="1"/>
  <c r="R41" i="1000"/>
  <c r="F41" i="1000" s="1"/>
  <c r="R45" i="1000"/>
  <c r="F45" i="1000" s="1"/>
  <c r="Q57" i="1000"/>
  <c r="R123" i="1000"/>
  <c r="F123" i="1000" s="1"/>
  <c r="R141" i="1000"/>
  <c r="F141" i="1000" s="1"/>
  <c r="R151" i="1000"/>
  <c r="F151" i="1000" s="1"/>
  <c r="R191" i="1000"/>
  <c r="R190" i="1000" s="1"/>
  <c r="R198" i="1000"/>
  <c r="F198" i="1000" s="1"/>
  <c r="Q203" i="1000"/>
  <c r="R209" i="1000"/>
  <c r="F209" i="1000" s="1"/>
  <c r="Q217" i="1000"/>
  <c r="Q233" i="1000"/>
  <c r="Q245" i="1000"/>
  <c r="Q250" i="1000"/>
  <c r="R260" i="1000"/>
  <c r="F260" i="1000" s="1"/>
  <c r="R277" i="1000"/>
  <c r="R276" i="1000" s="1"/>
  <c r="S288" i="1000"/>
  <c r="F288" i="1000" s="1"/>
  <c r="R325" i="1000"/>
  <c r="F325" i="1000" s="1"/>
  <c r="R336" i="1000"/>
  <c r="R335" i="1000" s="1"/>
  <c r="R344" i="1000"/>
  <c r="F344" i="1000" s="1"/>
  <c r="R353" i="1000"/>
  <c r="F353" i="1000" s="1"/>
  <c r="R369" i="1000"/>
  <c r="R366" i="1000" s="1"/>
  <c r="Q378" i="1000"/>
  <c r="R411" i="1000"/>
  <c r="F411" i="1000" s="1"/>
  <c r="R435" i="1000"/>
  <c r="F435" i="1000" s="1"/>
  <c r="Q450" i="1000"/>
  <c r="R456" i="1000"/>
  <c r="R455" i="1000" s="1"/>
  <c r="R454" i="1000" s="1"/>
  <c r="R469" i="1000"/>
  <c r="R465" i="1000" s="1"/>
  <c r="R483" i="1000"/>
  <c r="F483" i="1000" s="1"/>
  <c r="R487" i="1000"/>
  <c r="F487" i="1000" s="1"/>
  <c r="R493" i="1000"/>
  <c r="F493" i="1000" s="1"/>
  <c r="R499" i="1000"/>
  <c r="R498" i="1000" s="1"/>
  <c r="R497" i="1000" s="1"/>
  <c r="R520" i="1000"/>
  <c r="F520" i="1000" s="1"/>
  <c r="R525" i="1000"/>
  <c r="R524" i="1000" s="1"/>
  <c r="R553" i="1000"/>
  <c r="R552" i="1000" s="1"/>
  <c r="R551" i="1000" s="1"/>
  <c r="R550" i="1000" s="1"/>
  <c r="Q687" i="1000"/>
  <c r="R694" i="1000"/>
  <c r="R693" i="1000" s="1"/>
  <c r="R710" i="1000"/>
  <c r="R709" i="1000" s="1"/>
  <c r="S729" i="1000"/>
  <c r="F729" i="1000" s="1"/>
  <c r="R759" i="1000"/>
  <c r="F759" i="1000" s="1"/>
  <c r="R768" i="1000"/>
  <c r="R767" i="1000" s="1"/>
  <c r="Q924" i="1000"/>
  <c r="Q943" i="1000"/>
  <c r="Q983" i="1000"/>
  <c r="R998" i="1000"/>
  <c r="F998" i="1000" s="1"/>
  <c r="R1003" i="1000"/>
  <c r="F1003" i="1000" s="1"/>
  <c r="Q1014" i="1000"/>
  <c r="R1040" i="1000"/>
  <c r="R1039" i="1000" s="1"/>
  <c r="R1055" i="1000"/>
  <c r="F1055" i="1000" s="1"/>
  <c r="Q1073" i="1000"/>
  <c r="R1077" i="1000"/>
  <c r="R1076" i="1000" s="1"/>
  <c r="R1101" i="1000"/>
  <c r="R1100" i="1000" s="1"/>
  <c r="R1134" i="1000"/>
  <c r="F1134" i="1000" s="1"/>
  <c r="Q1144" i="1000"/>
  <c r="R1154" i="1000"/>
  <c r="R1153" i="1000" s="1"/>
  <c r="Q1159" i="1000"/>
  <c r="R1177" i="1000"/>
  <c r="F1177" i="1000" s="1"/>
  <c r="Q1181" i="1000"/>
  <c r="Q1215" i="1000"/>
  <c r="R1242" i="1000"/>
  <c r="F1242" i="1000" s="1"/>
  <c r="R1247" i="1000"/>
  <c r="F1247" i="1000" s="1"/>
  <c r="R1278" i="1000"/>
  <c r="R1277" i="1000" s="1"/>
  <c r="Q1285" i="1000"/>
  <c r="R1311" i="1000"/>
  <c r="R1310" i="1000" s="1"/>
  <c r="R1309" i="1000" s="1"/>
  <c r="R1322" i="1000"/>
  <c r="F1322" i="1000" s="1"/>
  <c r="R1331" i="1000"/>
  <c r="F1331" i="1000" s="1"/>
  <c r="R1342" i="1000"/>
  <c r="R1341" i="1000" s="1"/>
  <c r="R1340" i="1000" s="1"/>
  <c r="Q639" i="1000"/>
  <c r="F639" i="1000" s="1"/>
  <c r="R805" i="1000"/>
  <c r="R804" i="1000" s="1"/>
  <c r="R824" i="1000"/>
  <c r="F824" i="1000" s="1"/>
  <c r="R829" i="1000"/>
  <c r="R828" i="1000" s="1"/>
  <c r="Q845" i="1000"/>
  <c r="R860" i="1000"/>
  <c r="F860" i="1000" s="1"/>
  <c r="R865" i="1000"/>
  <c r="R862" i="1000" s="1"/>
  <c r="R886" i="1000"/>
  <c r="R885" i="1000" s="1"/>
  <c r="R900" i="1000"/>
  <c r="R899" i="1000" s="1"/>
  <c r="Q100" i="1000"/>
  <c r="S1121" i="1000"/>
  <c r="Q1136" i="1000"/>
  <c r="S686" i="1000"/>
  <c r="S685" i="1000" s="1"/>
  <c r="Q1005" i="1000"/>
  <c r="Q833" i="1000"/>
  <c r="Q24" i="1000"/>
  <c r="Q281" i="1000"/>
  <c r="Q339" i="1000"/>
  <c r="Q1315" i="1000"/>
  <c r="Q852" i="1000"/>
  <c r="Q867" i="1000"/>
  <c r="Q947" i="1000"/>
  <c r="Q1260" i="1000"/>
  <c r="Q1251" i="1000"/>
  <c r="Q1026" i="1000"/>
  <c r="Q990" i="1000"/>
  <c r="S1050" i="1000"/>
  <c r="Q1220" i="1000"/>
  <c r="Q148" i="1000"/>
  <c r="Q257" i="1000"/>
  <c r="Q302" i="1000"/>
  <c r="Q434" i="1000"/>
  <c r="Q728" i="1000"/>
  <c r="Q1050" i="1000"/>
  <c r="Q83" i="1000"/>
  <c r="Q959" i="1000"/>
  <c r="Q1121" i="1000"/>
  <c r="Q1236" i="1000"/>
  <c r="S474" i="1000"/>
  <c r="S473" i="1000" s="1"/>
  <c r="Q552" i="1000"/>
  <c r="R1006" i="1000"/>
  <c r="F1006" i="1000" s="1"/>
  <c r="S389" i="1000"/>
  <c r="R447" i="1000"/>
  <c r="R446" i="1000" s="1"/>
  <c r="S244" i="1000"/>
  <c r="R303" i="1000"/>
  <c r="F303" i="1000" s="1"/>
  <c r="Q389" i="1000"/>
  <c r="R853" i="1000"/>
  <c r="F853" i="1000" s="1"/>
  <c r="R991" i="1000"/>
  <c r="F991" i="1000" s="1"/>
  <c r="R246" i="1000"/>
  <c r="R245" i="1000" s="1"/>
  <c r="R451" i="1000"/>
  <c r="R450" i="1000" s="1"/>
  <c r="R1031" i="1000"/>
  <c r="F1031" i="1000" s="1"/>
  <c r="R1237" i="1000"/>
  <c r="F1237" i="1000" s="1"/>
  <c r="R905" i="1000"/>
  <c r="R904" i="1000" s="1"/>
  <c r="S1259" i="1000"/>
  <c r="S1218" i="1000" s="1"/>
  <c r="S1198" i="1000" s="1"/>
  <c r="S1197" i="1000" s="1"/>
  <c r="R1252" i="1000"/>
  <c r="F1252" i="1000" s="1"/>
  <c r="R868" i="1000"/>
  <c r="F868" i="1000" s="1"/>
  <c r="R33" i="1000"/>
  <c r="F33" i="1000" s="1"/>
  <c r="Q95" i="1000"/>
  <c r="R77" i="1000"/>
  <c r="F77" i="1000" s="1"/>
  <c r="Q52" i="1000"/>
  <c r="Q823" i="1000"/>
  <c r="Q862" i="1000"/>
  <c r="R126" i="1000"/>
  <c r="F126" i="1000" s="1"/>
  <c r="R107" i="1000"/>
  <c r="F107" i="1000" s="1"/>
  <c r="R180" i="1000"/>
  <c r="F180" i="1000" s="1"/>
  <c r="R182" i="1000"/>
  <c r="F182" i="1000" s="1"/>
  <c r="R184" i="1000"/>
  <c r="F184" i="1000" s="1"/>
  <c r="S1315" i="1000"/>
  <c r="S1095" i="1000"/>
  <c r="S1094" i="1000" s="1"/>
  <c r="Q410" i="1000"/>
  <c r="Q1176" i="1000"/>
  <c r="R92" i="1000"/>
  <c r="F92" i="1000" s="1"/>
  <c r="R25" i="1000"/>
  <c r="F25" i="1000" s="1"/>
  <c r="R56" i="1000"/>
  <c r="F56" i="1000" s="1"/>
  <c r="R73" i="1000"/>
  <c r="F73" i="1000" s="1"/>
  <c r="S106" i="1000"/>
  <c r="S100" i="1000" s="1"/>
  <c r="R1299" i="1000"/>
  <c r="F1299" i="1000" s="1"/>
  <c r="S91" i="1000"/>
  <c r="Q1269" i="1000"/>
  <c r="S1304" i="1000"/>
  <c r="S1303" i="1000" s="1"/>
  <c r="S1330" i="1000"/>
  <c r="Q271" i="1000"/>
  <c r="Q519" i="1000"/>
  <c r="Q1335" i="1000"/>
  <c r="S193" i="1000"/>
  <c r="Q1246" i="1000"/>
  <c r="Q1304" i="1000"/>
  <c r="S1176" i="1000"/>
  <c r="S1175" i="1000" s="1"/>
  <c r="S1170" i="1000" s="1"/>
  <c r="S1169" i="1000" s="1"/>
  <c r="S1168" i="1000" s="1"/>
  <c r="S1167" i="1000" s="1"/>
  <c r="R756" i="1000"/>
  <c r="F756" i="1000" s="1"/>
  <c r="Q527" i="1000"/>
  <c r="Q482" i="1000"/>
  <c r="Q750" i="1000"/>
  <c r="Q1000" i="1000"/>
  <c r="S290" i="1000"/>
  <c r="Q492" i="1000"/>
  <c r="S750" i="1000"/>
  <c r="Q1095" i="1000"/>
  <c r="R1122" i="1000"/>
  <c r="F1122" i="1000" s="1"/>
  <c r="Q1131" i="1000"/>
  <c r="Q1210" i="1000"/>
  <c r="S1296" i="1000"/>
  <c r="R531" i="1000"/>
  <c r="F531" i="1000" s="1"/>
  <c r="R54" i="1000"/>
  <c r="F54" i="1000" s="1"/>
  <c r="S52" i="1000"/>
  <c r="S51" i="1000" s="1"/>
  <c r="Q161" i="1000"/>
  <c r="R162" i="1000"/>
  <c r="F162" i="1000" s="1"/>
  <c r="Q177" i="1000"/>
  <c r="R178" i="1000"/>
  <c r="F178" i="1000" s="1"/>
  <c r="Q290" i="1000"/>
  <c r="R183" i="1000"/>
  <c r="F183" i="1000" s="1"/>
  <c r="S179" i="1000"/>
  <c r="S171" i="1000" s="1"/>
  <c r="R273" i="1000"/>
  <c r="F273" i="1000" s="1"/>
  <c r="S272" i="1000"/>
  <c r="S271" i="1000" s="1"/>
  <c r="S270" i="1000" s="1"/>
  <c r="Q1330" i="1000"/>
  <c r="Q143" i="1000"/>
  <c r="R144" i="1000"/>
  <c r="F144" i="1000" s="1"/>
  <c r="Q169" i="1000"/>
  <c r="R170" i="1000"/>
  <c r="F170" i="1000" s="1"/>
  <c r="S222" i="1000"/>
  <c r="S221" i="1000" s="1"/>
  <c r="S358" i="1000"/>
  <c r="R1074" i="1000"/>
  <c r="R1073" i="1000" s="1"/>
  <c r="R1137" i="1000"/>
  <c r="F1137" i="1000" s="1"/>
  <c r="S120" i="1000"/>
  <c r="S1072" i="1000"/>
  <c r="Q155" i="1000"/>
  <c r="R165" i="1000"/>
  <c r="F165" i="1000" s="1"/>
  <c r="Q319" i="1000"/>
  <c r="S206" i="1000"/>
  <c r="R320" i="1000"/>
  <c r="F320" i="1000" s="1"/>
  <c r="R396" i="1000"/>
  <c r="F396" i="1000" s="1"/>
  <c r="R363" i="1000"/>
  <c r="F363" i="1000" s="1"/>
  <c r="Q358" i="1000"/>
  <c r="Q314" i="1000"/>
  <c r="S155" i="1000"/>
  <c r="S148" i="1000"/>
  <c r="R145" i="1000"/>
  <c r="F145" i="1000" s="1"/>
  <c r="R127" i="1000"/>
  <c r="F127" i="1000" s="1"/>
  <c r="S111" i="1000"/>
  <c r="S76" i="1000"/>
  <c r="S71" i="1000"/>
  <c r="S62" i="1000"/>
  <c r="S38" i="1000"/>
  <c r="S37" i="1000" s="1"/>
  <c r="Q206" i="1000"/>
  <c r="R172" i="1000"/>
  <c r="F172" i="1000" s="1"/>
  <c r="R211" i="1000"/>
  <c r="F211" i="1000" s="1"/>
  <c r="R296" i="1000"/>
  <c r="R295" i="1000" s="1"/>
  <c r="S319" i="1000"/>
  <c r="R181" i="1000"/>
  <c r="F181" i="1000" s="1"/>
  <c r="Q179" i="1000"/>
  <c r="S23" i="1000"/>
  <c r="S22" i="1000" s="1"/>
  <c r="R48" i="1000"/>
  <c r="F48" i="1000" s="1"/>
  <c r="S89" i="1000"/>
  <c r="R90" i="1000"/>
  <c r="F90" i="1000" s="1"/>
  <c r="S315" i="1000"/>
  <c r="S314" i="1000" s="1"/>
  <c r="R316" i="1000"/>
  <c r="F316" i="1000" s="1"/>
  <c r="R97" i="1000"/>
  <c r="S95" i="1000"/>
  <c r="S133" i="1000"/>
  <c r="S130" i="1000" s="1"/>
  <c r="R134" i="1000"/>
  <c r="F134" i="1000" s="1"/>
  <c r="R122" i="1000"/>
  <c r="F122" i="1000" s="1"/>
  <c r="R99" i="1000"/>
  <c r="S160" i="1000"/>
  <c r="R689" i="1000"/>
  <c r="F689" i="1000" s="1"/>
  <c r="R496" i="1000"/>
  <c r="F496" i="1000" s="1"/>
  <c r="R509" i="1000"/>
  <c r="F509" i="1000" s="1"/>
  <c r="R540" i="1000"/>
  <c r="F540" i="1000" s="1"/>
  <c r="R195" i="1000"/>
  <c r="F195" i="1000" s="1"/>
  <c r="S258" i="1000"/>
  <c r="R281" i="1000"/>
  <c r="R59" i="1000"/>
  <c r="F59" i="1000" s="1"/>
  <c r="R102" i="1000"/>
  <c r="F102" i="1000" s="1"/>
  <c r="S140" i="1000"/>
  <c r="R939" i="1000"/>
  <c r="F939" i="1000" s="1"/>
  <c r="R1104" i="1000"/>
  <c r="S1335" i="1000"/>
  <c r="R1203" i="1000"/>
  <c r="F1203" i="1000" s="1"/>
  <c r="T74" i="1007" l="1"/>
  <c r="T132" i="1007"/>
  <c r="T131" i="1007" s="1"/>
  <c r="AE133" i="1007"/>
  <c r="T150" i="1007"/>
  <c r="AE151" i="1007"/>
  <c r="T181" i="1007"/>
  <c r="T180" i="1007" s="1"/>
  <c r="T179" i="1007" s="1"/>
  <c r="AE182" i="1007"/>
  <c r="T192" i="1007"/>
  <c r="AE193" i="1007"/>
  <c r="T203" i="1007"/>
  <c r="AE204" i="1007"/>
  <c r="T212" i="1007"/>
  <c r="T211" i="1007" s="1"/>
  <c r="AE213" i="1007"/>
  <c r="T244" i="1007"/>
  <c r="AE245" i="1007"/>
  <c r="T29" i="1007"/>
  <c r="AE30" i="1007"/>
  <c r="T51" i="1007"/>
  <c r="AE52" i="1007"/>
  <c r="T68" i="1007"/>
  <c r="AE69" i="1007"/>
  <c r="T90" i="1007"/>
  <c r="AE91" i="1007"/>
  <c r="T119" i="1007"/>
  <c r="AE120" i="1007"/>
  <c r="T127" i="1007"/>
  <c r="AE128" i="1007"/>
  <c r="T27" i="1007"/>
  <c r="AE28" i="1007"/>
  <c r="T111" i="1007"/>
  <c r="T110" i="1007" s="1"/>
  <c r="AE112" i="1007"/>
  <c r="T251" i="1007"/>
  <c r="T250" i="1007" s="1"/>
  <c r="AE252" i="1007"/>
  <c r="T266" i="1007"/>
  <c r="T265" i="1007" s="1"/>
  <c r="AE267" i="1007"/>
  <c r="T31" i="1007"/>
  <c r="AE32" i="1007"/>
  <c r="T57" i="1007"/>
  <c r="AE58" i="1007"/>
  <c r="T92" i="1007"/>
  <c r="AE93" i="1007"/>
  <c r="T61" i="1007"/>
  <c r="AE62" i="1007"/>
  <c r="T135" i="1007"/>
  <c r="AE136" i="1007"/>
  <c r="T143" i="1007"/>
  <c r="AE144" i="1007"/>
  <c r="T152" i="1007"/>
  <c r="AE153" i="1007"/>
  <c r="T169" i="1007"/>
  <c r="AE170" i="1007"/>
  <c r="T185" i="1007"/>
  <c r="T184" i="1007" s="1"/>
  <c r="AE186" i="1007"/>
  <c r="T195" i="1007"/>
  <c r="T194" i="1007" s="1"/>
  <c r="AE196" i="1007"/>
  <c r="T217" i="1007"/>
  <c r="AE218" i="1007"/>
  <c r="T246" i="1007"/>
  <c r="AE247" i="1007"/>
  <c r="T41" i="1007"/>
  <c r="AE41" i="1007" s="1"/>
  <c r="AE42" i="1007"/>
  <c r="T83" i="1007"/>
  <c r="AE84" i="1007"/>
  <c r="T100" i="1007"/>
  <c r="AE101" i="1007"/>
  <c r="T59" i="1007"/>
  <c r="AE60" i="1007"/>
  <c r="T254" i="1007"/>
  <c r="AE255" i="1007"/>
  <c r="T271" i="1007"/>
  <c r="T270" i="1007" s="1"/>
  <c r="AE272" i="1007"/>
  <c r="T19" i="1007"/>
  <c r="T18" i="1007" s="1"/>
  <c r="AE20" i="1007"/>
  <c r="T63" i="1007"/>
  <c r="AE64" i="1007"/>
  <c r="T53" i="1007"/>
  <c r="AE54" i="1007"/>
  <c r="T85" i="1007"/>
  <c r="AE86" i="1007"/>
  <c r="T115" i="1007"/>
  <c r="AE116" i="1007"/>
  <c r="T66" i="1007"/>
  <c r="AE67" i="1007"/>
  <c r="T103" i="1007"/>
  <c r="T102" i="1007" s="1"/>
  <c r="V102" i="1007" s="1"/>
  <c r="AE104" i="1007"/>
  <c r="T43" i="1007"/>
  <c r="AE44" i="1007"/>
  <c r="T108" i="1007"/>
  <c r="AE109" i="1007"/>
  <c r="T137" i="1007"/>
  <c r="AE138" i="1007"/>
  <c r="T145" i="1007"/>
  <c r="AE146" i="1007"/>
  <c r="T155" i="1007"/>
  <c r="AE156" i="1007"/>
  <c r="T163" i="1007"/>
  <c r="T162" i="1007" s="1"/>
  <c r="AE164" i="1007"/>
  <c r="T171" i="1007"/>
  <c r="AE172" i="1007"/>
  <c r="T188" i="1007"/>
  <c r="AE189" i="1007"/>
  <c r="T198" i="1007"/>
  <c r="T197" i="1007" s="1"/>
  <c r="AE199" i="1007"/>
  <c r="T219" i="1007"/>
  <c r="AE220" i="1007"/>
  <c r="T232" i="1007"/>
  <c r="T231" i="1007" s="1"/>
  <c r="T230" i="1007" s="1"/>
  <c r="T229" i="1007" s="1"/>
  <c r="AE233" i="1007"/>
  <c r="T55" i="1007"/>
  <c r="AE56" i="1007"/>
  <c r="T117" i="1007"/>
  <c r="AE118" i="1007"/>
  <c r="T125" i="1007"/>
  <c r="AE126" i="1007"/>
  <c r="T256" i="1007"/>
  <c r="AE257" i="1007"/>
  <c r="T37" i="1007"/>
  <c r="AE38" i="1007"/>
  <c r="T81" i="1007"/>
  <c r="AE82" i="1007"/>
  <c r="T46" i="1007"/>
  <c r="T45" i="1007" s="1"/>
  <c r="AE47" i="1007"/>
  <c r="T129" i="1007"/>
  <c r="AE130" i="1007"/>
  <c r="T147" i="1007"/>
  <c r="AE148" i="1007"/>
  <c r="T157" i="1007"/>
  <c r="AE158" i="1007"/>
  <c r="T190" i="1007"/>
  <c r="AE191" i="1007"/>
  <c r="T201" i="1007"/>
  <c r="AE202" i="1007"/>
  <c r="T209" i="1007"/>
  <c r="T208" i="1007" s="1"/>
  <c r="AE210" i="1007"/>
  <c r="T221" i="1007"/>
  <c r="AE222" i="1007"/>
  <c r="T239" i="1007"/>
  <c r="T238" i="1007" s="1"/>
  <c r="AE240" i="1007"/>
  <c r="T35" i="1007"/>
  <c r="AE36" i="1007"/>
  <c r="T87" i="1007"/>
  <c r="AE88" i="1007"/>
  <c r="T106" i="1007"/>
  <c r="AE107" i="1007"/>
  <c r="T33" i="1007"/>
  <c r="AE34" i="1007"/>
  <c r="T98" i="1007"/>
  <c r="AE99" i="1007"/>
  <c r="T248" i="1007"/>
  <c r="AE249" i="1007"/>
  <c r="T262" i="1007"/>
  <c r="T261" i="1007" s="1"/>
  <c r="T260" i="1007" s="1"/>
  <c r="AE263" i="1007"/>
  <c r="F807" i="1000"/>
  <c r="S205" i="1007"/>
  <c r="S200" i="1007" s="1"/>
  <c r="Y243" i="1007"/>
  <c r="S121" i="1007"/>
  <c r="S114" i="1007" s="1"/>
  <c r="Z205" i="1007"/>
  <c r="Z200" i="1007" s="1"/>
  <c r="W22" i="1007"/>
  <c r="W21" i="1007" s="1"/>
  <c r="F634" i="1000"/>
  <c r="F579" i="1000"/>
  <c r="W166" i="1007"/>
  <c r="F924" i="1000"/>
  <c r="Q923" i="1000"/>
  <c r="F923" i="1000" s="1"/>
  <c r="F1285" i="1000"/>
  <c r="F1215" i="1000"/>
  <c r="F217" i="1000"/>
  <c r="F856" i="1000"/>
  <c r="S852" i="1000"/>
  <c r="S851" i="1000" s="1"/>
  <c r="S831" i="1000" s="1"/>
  <c r="S798" i="1000" s="1"/>
  <c r="S797" i="1000" s="1"/>
  <c r="G33" i="994" s="1"/>
  <c r="R875" i="1000"/>
  <c r="X14" i="1007"/>
  <c r="F1181" i="1000"/>
  <c r="F876" i="1000"/>
  <c r="Q875" i="1000"/>
  <c r="P65" i="1007"/>
  <c r="R89" i="1007"/>
  <c r="X93" i="1007"/>
  <c r="X92" i="1007" s="1"/>
  <c r="AA166" i="1007"/>
  <c r="Y26" i="1007"/>
  <c r="Y25" i="1007" s="1"/>
  <c r="F845" i="1000"/>
  <c r="Q842" i="1000"/>
  <c r="F842" i="1000" s="1"/>
  <c r="F748" i="1000"/>
  <c r="R740" i="1000"/>
  <c r="F740" i="1000" s="1"/>
  <c r="Y105" i="1007"/>
  <c r="Y253" i="1007"/>
  <c r="F1282" i="1000"/>
  <c r="Z78" i="1007"/>
  <c r="Z77" i="1007" s="1"/>
  <c r="W121" i="1007"/>
  <c r="W114" i="1007" s="1"/>
  <c r="W142" i="1007"/>
  <c r="W65" i="1007"/>
  <c r="AA65" i="1007"/>
  <c r="AA121" i="1007"/>
  <c r="AA114" i="1007" s="1"/>
  <c r="W95" i="1007"/>
  <c r="W94" i="1007" s="1"/>
  <c r="W173" i="1007"/>
  <c r="F99" i="1000"/>
  <c r="R98" i="1000"/>
  <c r="F98" i="1000" s="1"/>
  <c r="AA142" i="1007"/>
  <c r="Z215" i="1007"/>
  <c r="Z214" i="1007" s="1"/>
  <c r="P25" i="993" s="1"/>
  <c r="Z124" i="1007"/>
  <c r="Z40" i="1007"/>
  <c r="Z39" i="1007" s="1"/>
  <c r="Z253" i="1007"/>
  <c r="F97" i="1000"/>
  <c r="R96" i="1000"/>
  <c r="F96" i="1000" s="1"/>
  <c r="H689" i="1000"/>
  <c r="AA688" i="1000"/>
  <c r="H107" i="1000"/>
  <c r="AA106" i="1000"/>
  <c r="H106" i="1000" s="1"/>
  <c r="AA23" i="1000"/>
  <c r="H24" i="1000"/>
  <c r="H1299" i="1000"/>
  <c r="AA1298" i="1000"/>
  <c r="H509" i="1000"/>
  <c r="AA508" i="1000"/>
  <c r="H143" i="1000"/>
  <c r="AA140" i="1000"/>
  <c r="H140" i="1000" s="1"/>
  <c r="H99" i="1000"/>
  <c r="H98" i="1000"/>
  <c r="H56" i="1000"/>
  <c r="AA55" i="1000"/>
  <c r="H55" i="1000" s="1"/>
  <c r="H122" i="1000"/>
  <c r="AA121" i="1000"/>
  <c r="H97" i="1000"/>
  <c r="H496" i="1000"/>
  <c r="AA495" i="1000"/>
  <c r="H134" i="1000"/>
  <c r="AA133" i="1000"/>
  <c r="AA168" i="1000"/>
  <c r="H168" i="1000" s="1"/>
  <c r="H169" i="1000"/>
  <c r="H90" i="1000"/>
  <c r="AA89" i="1000"/>
  <c r="H54" i="1000"/>
  <c r="AA53" i="1000"/>
  <c r="H1203" i="1000"/>
  <c r="AA1202" i="1000"/>
  <c r="H102" i="1000"/>
  <c r="AA101" i="1000"/>
  <c r="H73" i="1000"/>
  <c r="AA72" i="1000"/>
  <c r="H195" i="1000"/>
  <c r="AA194" i="1000"/>
  <c r="H939" i="1000"/>
  <c r="AA938" i="1000"/>
  <c r="H59" i="1000"/>
  <c r="AA58" i="1000"/>
  <c r="H177" i="1000"/>
  <c r="AA171" i="1000"/>
  <c r="H171" i="1000" s="1"/>
  <c r="H92" i="1000"/>
  <c r="AA91" i="1000"/>
  <c r="H91" i="1000" s="1"/>
  <c r="X83" i="1007"/>
  <c r="X111" i="1007"/>
  <c r="X66" i="1007"/>
  <c r="X37" i="1007"/>
  <c r="X61" i="1007"/>
  <c r="X226" i="1007"/>
  <c r="X19" i="1007"/>
  <c r="X33" i="1007"/>
  <c r="X57" i="1007"/>
  <c r="X103" i="1007"/>
  <c r="X232" i="1007"/>
  <c r="X27" i="1007"/>
  <c r="X46" i="1007"/>
  <c r="X137" i="1007"/>
  <c r="X152" i="1007"/>
  <c r="X163" i="1007"/>
  <c r="X188" i="1007"/>
  <c r="X198" i="1007"/>
  <c r="X219" i="1007"/>
  <c r="X63" i="1007"/>
  <c r="X87" i="1007"/>
  <c r="X81" i="1007"/>
  <c r="X90" i="1007"/>
  <c r="X98" i="1007"/>
  <c r="X115" i="1007"/>
  <c r="X157" i="1007"/>
  <c r="X239" i="1007"/>
  <c r="X127" i="1007"/>
  <c r="X135" i="1007"/>
  <c r="X147" i="1007"/>
  <c r="X29" i="1007"/>
  <c r="X51" i="1007"/>
  <c r="X106" i="1007"/>
  <c r="X129" i="1007"/>
  <c r="X185" i="1007"/>
  <c r="X256" i="1007"/>
  <c r="X181" i="1007"/>
  <c r="X190" i="1007"/>
  <c r="X201" i="1007"/>
  <c r="X209" i="1007"/>
  <c r="X244" i="1007"/>
  <c r="X262" i="1007"/>
  <c r="X78" i="1007"/>
  <c r="X155" i="1007"/>
  <c r="X143" i="1007"/>
  <c r="X248" i="1007"/>
  <c r="X22" i="1007"/>
  <c r="X117" i="1007"/>
  <c r="X169" i="1007"/>
  <c r="X251" i="1007"/>
  <c r="X53" i="1007"/>
  <c r="X192" i="1007"/>
  <c r="X217" i="1007"/>
  <c r="X271" i="1007"/>
  <c r="X203" i="1007"/>
  <c r="X212" i="1007"/>
  <c r="X246" i="1007"/>
  <c r="X100" i="1007"/>
  <c r="X74" i="1007"/>
  <c r="X85" i="1007"/>
  <c r="X35" i="1007"/>
  <c r="X43" i="1007"/>
  <c r="X59" i="1007"/>
  <c r="X125" i="1007"/>
  <c r="X132" i="1007"/>
  <c r="X145" i="1007"/>
  <c r="X31" i="1007"/>
  <c r="X41" i="1007"/>
  <c r="X55" i="1007"/>
  <c r="X108" i="1007"/>
  <c r="X68" i="1007"/>
  <c r="X119" i="1007"/>
  <c r="X150" i="1007"/>
  <c r="X221" i="1007"/>
  <c r="X266" i="1007"/>
  <c r="X171" i="1007"/>
  <c r="X195" i="1007"/>
  <c r="X254" i="1007"/>
  <c r="P142" i="1007"/>
  <c r="O207" i="1007"/>
  <c r="S89" i="1007"/>
  <c r="X71" i="1007"/>
  <c r="X139" i="1007"/>
  <c r="Y187" i="1007"/>
  <c r="AA173" i="1007"/>
  <c r="Y142" i="1007"/>
  <c r="P22" i="1007"/>
  <c r="P21" i="1007" s="1"/>
  <c r="P40" i="1007"/>
  <c r="P39" i="1007" s="1"/>
  <c r="X166" i="1007"/>
  <c r="AA105" i="1007"/>
  <c r="W205" i="1007"/>
  <c r="W200" i="1007" s="1"/>
  <c r="X205" i="1007"/>
  <c r="AA22" i="1007"/>
  <c r="AA21" i="1007" s="1"/>
  <c r="Y149" i="1007"/>
  <c r="Y95" i="1007"/>
  <c r="Y94" i="1007" s="1"/>
  <c r="AA159" i="1007"/>
  <c r="AA154" i="1007" s="1"/>
  <c r="Z226" i="1007"/>
  <c r="Z225" i="1007" s="1"/>
  <c r="Z224" i="1007" s="1"/>
  <c r="Z223" i="1007" s="1"/>
  <c r="Y78" i="1007"/>
  <c r="Y77" i="1007" s="1"/>
  <c r="Z121" i="1007"/>
  <c r="Z114" i="1007" s="1"/>
  <c r="Y22" i="1007"/>
  <c r="Y21" i="1007" s="1"/>
  <c r="Z95" i="1007"/>
  <c r="Z94" i="1007" s="1"/>
  <c r="W159" i="1007"/>
  <c r="W154" i="1007" s="1"/>
  <c r="T166" i="1007"/>
  <c r="S149" i="1007"/>
  <c r="R166" i="1007"/>
  <c r="S40" i="1007"/>
  <c r="S39" i="1007" s="1"/>
  <c r="P173" i="1007"/>
  <c r="S243" i="1007"/>
  <c r="P253" i="1007"/>
  <c r="N149" i="1007"/>
  <c r="R105" i="1007"/>
  <c r="R40" i="1007"/>
  <c r="R39" i="1007" s="1"/>
  <c r="P166" i="1007"/>
  <c r="T71" i="1007"/>
  <c r="T70" i="1007" s="1"/>
  <c r="Z139" i="1007"/>
  <c r="Z134" i="1007" s="1"/>
  <c r="Z159" i="1007"/>
  <c r="Z154" i="1007" s="1"/>
  <c r="T95" i="1007"/>
  <c r="P13" i="1007"/>
  <c r="P12" i="1007" s="1"/>
  <c r="T13" i="1007"/>
  <c r="T12" i="1007" s="1"/>
  <c r="AA149" i="1007"/>
  <c r="P124" i="1007"/>
  <c r="R71" i="1007"/>
  <c r="R70" i="1007" s="1"/>
  <c r="P226" i="1007"/>
  <c r="P225" i="1007" s="1"/>
  <c r="P224" i="1007" s="1"/>
  <c r="P223" i="1007" s="1"/>
  <c r="Q22" i="1007"/>
  <c r="S105" i="1007"/>
  <c r="T205" i="1007"/>
  <c r="P105" i="1007"/>
  <c r="R13" i="1007"/>
  <c r="R12" i="1007" s="1"/>
  <c r="T78" i="1007"/>
  <c r="R95" i="1007"/>
  <c r="R94" i="1007" s="1"/>
  <c r="Q159" i="1007"/>
  <c r="Q166" i="1007"/>
  <c r="Q226" i="1007"/>
  <c r="Q224" i="1007" s="1"/>
  <c r="Q223" i="1007" s="1"/>
  <c r="S22" i="1007"/>
  <c r="S21" i="1007" s="1"/>
  <c r="R142" i="1007"/>
  <c r="R205" i="1007"/>
  <c r="R200" i="1007" s="1"/>
  <c r="R253" i="1007"/>
  <c r="AA40" i="1007"/>
  <c r="AA39" i="1007" s="1"/>
  <c r="W105" i="1007"/>
  <c r="Y121" i="1007"/>
  <c r="Y114" i="1007" s="1"/>
  <c r="Z149" i="1007"/>
  <c r="S253" i="1007"/>
  <c r="S216" i="1007"/>
  <c r="S215" i="1007"/>
  <c r="S214" i="1007" s="1"/>
  <c r="I25" i="993" s="1"/>
  <c r="P121" i="1007"/>
  <c r="P114" i="1007" s="1"/>
  <c r="R50" i="1007"/>
  <c r="R78" i="1007"/>
  <c r="R77" i="1007" s="1"/>
  <c r="S142" i="1007"/>
  <c r="P71" i="1007"/>
  <c r="P70" i="1007" s="1"/>
  <c r="P139" i="1007"/>
  <c r="P134" i="1007" s="1"/>
  <c r="R26" i="1007"/>
  <c r="R25" i="1007" s="1"/>
  <c r="T121" i="1007"/>
  <c r="T139" i="1007"/>
  <c r="T173" i="1007"/>
  <c r="Y50" i="1007"/>
  <c r="P95" i="1007"/>
  <c r="P94" i="1007" s="1"/>
  <c r="P205" i="1007"/>
  <c r="P200" i="1007" s="1"/>
  <c r="S65" i="1007"/>
  <c r="R121" i="1007"/>
  <c r="R114" i="1007" s="1"/>
  <c r="R139" i="1007"/>
  <c r="R134" i="1007" s="1"/>
  <c r="R173" i="1007"/>
  <c r="W124" i="1007"/>
  <c r="AA50" i="1007"/>
  <c r="Z65" i="1007"/>
  <c r="W149" i="1007"/>
  <c r="W13" i="1007"/>
  <c r="W12" i="1007" s="1"/>
  <c r="W89" i="1007"/>
  <c r="AA95" i="1007"/>
  <c r="AA94" i="1007" s="1"/>
  <c r="X121" i="1007"/>
  <c r="Y124" i="1007"/>
  <c r="Z173" i="1007"/>
  <c r="W215" i="1007"/>
  <c r="W214" i="1007" s="1"/>
  <c r="M25" i="993" s="1"/>
  <c r="Z243" i="1007"/>
  <c r="AA187" i="1007"/>
  <c r="AA216" i="1007"/>
  <c r="W253" i="1007"/>
  <c r="X159" i="1007"/>
  <c r="Z166" i="1007"/>
  <c r="S173" i="1007"/>
  <c r="P149" i="1007"/>
  <c r="P187" i="1007"/>
  <c r="T22" i="1007"/>
  <c r="T21" i="1007" s="1"/>
  <c r="R124" i="1007"/>
  <c r="S166" i="1007"/>
  <c r="Q13" i="1007"/>
  <c r="S50" i="1007"/>
  <c r="S78" i="1007"/>
  <c r="S77" i="1007" s="1"/>
  <c r="Q95" i="1007"/>
  <c r="T159" i="1007"/>
  <c r="T154" i="1007" s="1"/>
  <c r="T226" i="1007"/>
  <c r="T225" i="1007" s="1"/>
  <c r="T224" i="1007" s="1"/>
  <c r="T223" i="1007" s="1"/>
  <c r="P50" i="1007"/>
  <c r="S26" i="1007"/>
  <c r="S25" i="1007" s="1"/>
  <c r="R65" i="1007"/>
  <c r="Q121" i="1007"/>
  <c r="Q139" i="1007"/>
  <c r="Q173" i="1007"/>
  <c r="P78" i="1007"/>
  <c r="P77" i="1007" s="1"/>
  <c r="S13" i="1007"/>
  <c r="S12" i="1007" s="1"/>
  <c r="Q78" i="1007"/>
  <c r="S95" i="1007"/>
  <c r="S94" i="1007" s="1"/>
  <c r="R149" i="1007"/>
  <c r="R159" i="1007"/>
  <c r="R154" i="1007" s="1"/>
  <c r="R226" i="1007"/>
  <c r="R225" i="1007" s="1"/>
  <c r="R224" i="1007" s="1"/>
  <c r="R223" i="1007" s="1"/>
  <c r="R243" i="1007"/>
  <c r="Z26" i="1007"/>
  <c r="Z25" i="1007" s="1"/>
  <c r="W40" i="1007"/>
  <c r="W39" i="1007" s="1"/>
  <c r="Z50" i="1007"/>
  <c r="Y71" i="1007"/>
  <c r="Y70" i="1007" s="1"/>
  <c r="Z105" i="1007"/>
  <c r="AA124" i="1007"/>
  <c r="Z71" i="1007"/>
  <c r="Z70" i="1007" s="1"/>
  <c r="Y89" i="1007"/>
  <c r="W139" i="1007"/>
  <c r="W134" i="1007" s="1"/>
  <c r="AA13" i="1007"/>
  <c r="AA12" i="1007" s="1"/>
  <c r="W71" i="1007"/>
  <c r="W70" i="1007" s="1"/>
  <c r="W78" i="1007"/>
  <c r="W77" i="1007" s="1"/>
  <c r="AA89" i="1007"/>
  <c r="Y139" i="1007"/>
  <c r="Y134" i="1007" s="1"/>
  <c r="Z142" i="1007"/>
  <c r="X173" i="1007"/>
  <c r="AA215" i="1007"/>
  <c r="AA214" i="1007" s="1"/>
  <c r="Q25" i="993" s="1"/>
  <c r="AA205" i="1007"/>
  <c r="AA200" i="1007" s="1"/>
  <c r="AA253" i="1007"/>
  <c r="P216" i="1007"/>
  <c r="P215" i="1007"/>
  <c r="P214" i="1007" s="1"/>
  <c r="P243" i="1007"/>
  <c r="R216" i="1007"/>
  <c r="R215" i="1007"/>
  <c r="R214" i="1007" s="1"/>
  <c r="H25" i="993" s="1"/>
  <c r="Y65" i="1007"/>
  <c r="AA26" i="1007"/>
  <c r="AA25" i="1007" s="1"/>
  <c r="AA139" i="1007"/>
  <c r="AA134" i="1007" s="1"/>
  <c r="Z22" i="1007"/>
  <c r="Z21" i="1007" s="1"/>
  <c r="Y40" i="1007"/>
  <c r="Y39" i="1007" s="1"/>
  <c r="AA71" i="1007"/>
  <c r="AA70" i="1007" s="1"/>
  <c r="AA78" i="1007"/>
  <c r="AA77" i="1007" s="1"/>
  <c r="X95" i="1007"/>
  <c r="Z187" i="1007"/>
  <c r="Z216" i="1007"/>
  <c r="W243" i="1007"/>
  <c r="W226" i="1007"/>
  <c r="W225" i="1007" s="1"/>
  <c r="W224" i="1007" s="1"/>
  <c r="W223" i="1007" s="1"/>
  <c r="N205" i="1007"/>
  <c r="N200" i="1007" s="1"/>
  <c r="S187" i="1007"/>
  <c r="S139" i="1007"/>
  <c r="S134" i="1007" s="1"/>
  <c r="S159" i="1007"/>
  <c r="S154" i="1007" s="1"/>
  <c r="S226" i="1007"/>
  <c r="S225" i="1007" s="1"/>
  <c r="S224" i="1007" s="1"/>
  <c r="S223" i="1007" s="1"/>
  <c r="P26" i="1007"/>
  <c r="P25" i="1007" s="1"/>
  <c r="S71" i="1007"/>
  <c r="S70" i="1007" s="1"/>
  <c r="S124" i="1007"/>
  <c r="P159" i="1007"/>
  <c r="P154" i="1007" s="1"/>
  <c r="R22" i="1007"/>
  <c r="R21" i="1007" s="1"/>
  <c r="Q205" i="1007"/>
  <c r="Q214" i="1007"/>
  <c r="G25" i="993" s="1"/>
  <c r="P89" i="1007"/>
  <c r="Q71" i="1007"/>
  <c r="R187" i="1007"/>
  <c r="Y13" i="1007"/>
  <c r="Y12" i="1007" s="1"/>
  <c r="Z13" i="1007"/>
  <c r="Z12" i="1007" s="1"/>
  <c r="W26" i="1007"/>
  <c r="W25" i="1007" s="1"/>
  <c r="W50" i="1007"/>
  <c r="Z89" i="1007"/>
  <c r="W187" i="1007"/>
  <c r="Y166" i="1007"/>
  <c r="Y173" i="1007"/>
  <c r="W216" i="1007"/>
  <c r="Y226" i="1007"/>
  <c r="Y225" i="1007" s="1"/>
  <c r="Y224" i="1007" s="1"/>
  <c r="Y223" i="1007" s="1"/>
  <c r="AA243" i="1007"/>
  <c r="Y159" i="1007"/>
  <c r="Y154" i="1007" s="1"/>
  <c r="Y205" i="1007"/>
  <c r="Y200" i="1007" s="1"/>
  <c r="Y215" i="1007"/>
  <c r="Y214" i="1007" s="1"/>
  <c r="O25" i="993" s="1"/>
  <c r="Y216" i="1007"/>
  <c r="AA226" i="1007"/>
  <c r="AA225" i="1007" s="1"/>
  <c r="AA224" i="1007" s="1"/>
  <c r="AA223" i="1007" s="1"/>
  <c r="S1196" i="1000"/>
  <c r="G27" i="994"/>
  <c r="G26" i="994" s="1"/>
  <c r="N216" i="1007"/>
  <c r="O123" i="1007"/>
  <c r="N159" i="1007"/>
  <c r="N154" i="1007" s="1"/>
  <c r="S472" i="1000"/>
  <c r="O176" i="1007"/>
  <c r="N173" i="1007"/>
  <c r="N124" i="1007"/>
  <c r="O126" i="1007"/>
  <c r="O125" i="1007" s="1"/>
  <c r="F1014" i="1000"/>
  <c r="F373" i="1000"/>
  <c r="F186" i="1000"/>
  <c r="F330" i="1000"/>
  <c r="N65" i="1007"/>
  <c r="F940" i="1000"/>
  <c r="F943" i="1000"/>
  <c r="F378" i="1000"/>
  <c r="F920" i="1000"/>
  <c r="F969" i="1000"/>
  <c r="F693" i="1000"/>
  <c r="R348" i="1000"/>
  <c r="F348" i="1000" s="1"/>
  <c r="F557" i="1000"/>
  <c r="F200" i="1000"/>
  <c r="F899" i="1000"/>
  <c r="F498" i="1000"/>
  <c r="F1345" i="1000"/>
  <c r="F775" i="1000"/>
  <c r="F502" i="1000"/>
  <c r="F1144" i="1000"/>
  <c r="F250" i="1000"/>
  <c r="F904" i="1000"/>
  <c r="F1310" i="1000"/>
  <c r="F1100" i="1000"/>
  <c r="F888" i="1000"/>
  <c r="F533" i="1000"/>
  <c r="F804" i="1000"/>
  <c r="F767" i="1000"/>
  <c r="F465" i="1000"/>
  <c r="F223" i="1000"/>
  <c r="F276" i="1000"/>
  <c r="F1300" i="1000"/>
  <c r="F714" i="1000"/>
  <c r="F489" i="1000"/>
  <c r="F915" i="1000"/>
  <c r="F1216" i="1000"/>
  <c r="F1145" i="1000"/>
  <c r="F1074" i="1000"/>
  <c r="F451" i="1000"/>
  <c r="F224" i="1000"/>
  <c r="F889" i="1000"/>
  <c r="F503" i="1000"/>
  <c r="F1040" i="1000"/>
  <c r="F546" i="1000"/>
  <c r="F219" i="1000"/>
  <c r="F1342" i="1000"/>
  <c r="F1278" i="1000"/>
  <c r="F1230" i="1000"/>
  <c r="F1154" i="1000"/>
  <c r="F970" i="1000"/>
  <c r="F941" i="1000"/>
  <c r="F387" i="1000"/>
  <c r="F558" i="1000"/>
  <c r="F461" i="1000"/>
  <c r="F331" i="1000"/>
  <c r="F251" i="1000"/>
  <c r="F828" i="1000"/>
  <c r="F1289" i="1000"/>
  <c r="F386" i="1000"/>
  <c r="F1073" i="1000"/>
  <c r="F450" i="1000"/>
  <c r="F764" i="1000"/>
  <c r="F1186" i="1000"/>
  <c r="F1277" i="1000"/>
  <c r="F190" i="1000"/>
  <c r="F1204" i="1000"/>
  <c r="F1105" i="1000"/>
  <c r="F984" i="1000"/>
  <c r="F944" i="1000"/>
  <c r="F776" i="1000"/>
  <c r="F234" i="1000"/>
  <c r="F900" i="1000"/>
  <c r="F829" i="1000"/>
  <c r="F1290" i="1000"/>
  <c r="F1115" i="1000"/>
  <c r="F499" i="1000"/>
  <c r="F469" i="1000"/>
  <c r="F369" i="1000"/>
  <c r="F336" i="1000"/>
  <c r="F239" i="1000"/>
  <c r="F191" i="1000"/>
  <c r="F351" i="1000"/>
  <c r="F204" i="1000"/>
  <c r="F921" i="1000"/>
  <c r="F1024" i="1000"/>
  <c r="F215" i="1000"/>
  <c r="F802" i="1000"/>
  <c r="F1205" i="1000"/>
  <c r="F534" i="1000"/>
  <c r="F447" i="1000"/>
  <c r="F335" i="1000"/>
  <c r="F1341" i="1000"/>
  <c r="F862" i="1000"/>
  <c r="F1286" i="1000"/>
  <c r="F1182" i="1000"/>
  <c r="F960" i="1000"/>
  <c r="F863" i="1000"/>
  <c r="F886" i="1000"/>
  <c r="F1187" i="1000"/>
  <c r="F710" i="1000"/>
  <c r="F525" i="1000"/>
  <c r="F456" i="1000"/>
  <c r="F1080" i="1000"/>
  <c r="F905" i="1000"/>
  <c r="F1101" i="1000"/>
  <c r="F1346" i="1000"/>
  <c r="F1301" i="1000"/>
  <c r="F1157" i="1000"/>
  <c r="F765" i="1000"/>
  <c r="F515" i="1000"/>
  <c r="F376" i="1000"/>
  <c r="F138" i="1000"/>
  <c r="F245" i="1000"/>
  <c r="F203" i="1000"/>
  <c r="F1153" i="1000"/>
  <c r="F1023" i="1000"/>
  <c r="F477" i="1000"/>
  <c r="F885" i="1000"/>
  <c r="F524" i="1000"/>
  <c r="F455" i="1000"/>
  <c r="F366" i="1000"/>
  <c r="F295" i="1000"/>
  <c r="F253" i="1000"/>
  <c r="F545" i="1000"/>
  <c r="F460" i="1000"/>
  <c r="F552" i="1000"/>
  <c r="F959" i="1000"/>
  <c r="F914" i="1000"/>
  <c r="F1159" i="1000"/>
  <c r="F983" i="1000"/>
  <c r="F233" i="1000"/>
  <c r="F258" i="1000"/>
  <c r="F1047" i="1000"/>
  <c r="F446" i="1000"/>
  <c r="F1172" i="1000"/>
  <c r="F1114" i="1000"/>
  <c r="F1039" i="1000"/>
  <c r="F709" i="1000"/>
  <c r="F137" i="1000"/>
  <c r="F1229" i="1000"/>
  <c r="F1076" i="1000"/>
  <c r="F238" i="1000"/>
  <c r="F801" i="1000"/>
  <c r="F1156" i="1000"/>
  <c r="F1079" i="1000"/>
  <c r="F514" i="1000"/>
  <c r="F214" i="1000"/>
  <c r="F1160" i="1000"/>
  <c r="F1015" i="1000"/>
  <c r="F379" i="1000"/>
  <c r="F296" i="1000"/>
  <c r="F254" i="1000"/>
  <c r="F187" i="1000"/>
  <c r="F1106" i="1000"/>
  <c r="F394" i="1000"/>
  <c r="F865" i="1000"/>
  <c r="F805" i="1000"/>
  <c r="F1173" i="1000"/>
  <c r="F768" i="1000"/>
  <c r="F553" i="1000"/>
  <c r="F277" i="1000"/>
  <c r="F808" i="1000"/>
  <c r="F1048" i="1000"/>
  <c r="F478" i="1000"/>
  <c r="F246" i="1000"/>
  <c r="F877" i="1000"/>
  <c r="F1311" i="1000"/>
  <c r="F1077" i="1000"/>
  <c r="F694" i="1000"/>
  <c r="F201" i="1000"/>
  <c r="F1283" i="1000"/>
  <c r="F715" i="1000"/>
  <c r="F490" i="1000"/>
  <c r="O161" i="1007"/>
  <c r="N121" i="1007"/>
  <c r="N114" i="1007" s="1"/>
  <c r="S1314" i="1000"/>
  <c r="S1313" i="1000" s="1"/>
  <c r="O96" i="1007"/>
  <c r="N22" i="1007"/>
  <c r="N21" i="1007" s="1"/>
  <c r="N71" i="1007"/>
  <c r="N70" i="1007" s="1"/>
  <c r="O228" i="1007"/>
  <c r="N46" i="1007"/>
  <c r="N45" i="1007" s="1"/>
  <c r="N166" i="1007"/>
  <c r="N13" i="1007"/>
  <c r="N12" i="1007" s="1"/>
  <c r="Q708" i="1000"/>
  <c r="R111" i="1000"/>
  <c r="F111" i="1000" s="1"/>
  <c r="R519" i="1000"/>
  <c r="F519" i="1000" s="1"/>
  <c r="S728" i="1000"/>
  <c r="S718" i="1000" s="1"/>
  <c r="Q686" i="1000"/>
  <c r="R155" i="1000"/>
  <c r="F155" i="1000" s="1"/>
  <c r="R434" i="1000"/>
  <c r="R433" i="1000" s="1"/>
  <c r="R432" i="1000" s="1"/>
  <c r="Q445" i="1000"/>
  <c r="R708" i="1000"/>
  <c r="Q968" i="1000"/>
  <c r="S1104" i="1000"/>
  <c r="R1131" i="1000"/>
  <c r="R1220" i="1000"/>
  <c r="R1219" i="1000" s="1"/>
  <c r="R445" i="1000"/>
  <c r="R444" i="1000" s="1"/>
  <c r="R339" i="1000"/>
  <c r="F339" i="1000" s="1"/>
  <c r="Q763" i="1000"/>
  <c r="R1304" i="1000"/>
  <c r="R1303" i="1000" s="1"/>
  <c r="Q1296" i="1000"/>
  <c r="O141" i="1007"/>
  <c r="O15" i="1007"/>
  <c r="N139" i="1007"/>
  <c r="N134" i="1007" s="1"/>
  <c r="N26" i="1007"/>
  <c r="N25" i="1007" s="1"/>
  <c r="O34" i="1007"/>
  <c r="O33" i="1007" s="1"/>
  <c r="O112" i="1007"/>
  <c r="O111" i="1007" s="1"/>
  <c r="O110" i="1007" s="1"/>
  <c r="N89" i="1007"/>
  <c r="O101" i="1007"/>
  <c r="O100" i="1007" s="1"/>
  <c r="O56" i="1007"/>
  <c r="O55" i="1007" s="1"/>
  <c r="O36" i="1007"/>
  <c r="O35" i="1007" s="1"/>
  <c r="O79" i="1007"/>
  <c r="O153" i="1007"/>
  <c r="O152" i="1007" s="1"/>
  <c r="O160" i="1007"/>
  <c r="O249" i="1007"/>
  <c r="O248" i="1007" s="1"/>
  <c r="O73" i="1007"/>
  <c r="O109" i="1007"/>
  <c r="O108" i="1007" s="1"/>
  <c r="O148" i="1007"/>
  <c r="O147" i="1007" s="1"/>
  <c r="O189" i="1007"/>
  <c r="O188" i="1007" s="1"/>
  <c r="O67" i="1007"/>
  <c r="O66" i="1007" s="1"/>
  <c r="O97" i="1007"/>
  <c r="O138" i="1007"/>
  <c r="O137" i="1007" s="1"/>
  <c r="N142" i="1007"/>
  <c r="O172" i="1007"/>
  <c r="O171" i="1007" s="1"/>
  <c r="O196" i="1007"/>
  <c r="O247" i="1007"/>
  <c r="O246" i="1007" s="1"/>
  <c r="O255" i="1007"/>
  <c r="O254" i="1007" s="1"/>
  <c r="O213" i="1007"/>
  <c r="N215" i="1007"/>
  <c r="N214" i="1007" s="1"/>
  <c r="D25" i="993" s="1"/>
  <c r="O272" i="1007"/>
  <c r="O271" i="1007" s="1"/>
  <c r="O270" i="1007" s="1"/>
  <c r="O191" i="1007"/>
  <c r="O190" i="1007" s="1"/>
  <c r="O240" i="1007"/>
  <c r="O239" i="1007" s="1"/>
  <c r="O238" i="1007" s="1"/>
  <c r="O20" i="1007"/>
  <c r="O19" i="1007" s="1"/>
  <c r="O18" i="1007" s="1"/>
  <c r="O54" i="1007"/>
  <c r="O53" i="1007" s="1"/>
  <c r="O42" i="1007"/>
  <c r="O41" i="1007" s="1"/>
  <c r="O86" i="1007"/>
  <c r="O85" i="1007" s="1"/>
  <c r="O144" i="1007"/>
  <c r="O143" i="1007" s="1"/>
  <c r="O93" i="1007"/>
  <c r="O92" i="1007" s="1"/>
  <c r="O28" i="1007"/>
  <c r="O27" i="1007" s="1"/>
  <c r="O60" i="1007"/>
  <c r="O59" i="1007" s="1"/>
  <c r="O64" i="1007"/>
  <c r="O63" i="1007" s="1"/>
  <c r="O136" i="1007"/>
  <c r="O135" i="1007" s="1"/>
  <c r="O199" i="1007"/>
  <c r="O99" i="1007"/>
  <c r="O98" i="1007" s="1"/>
  <c r="N105" i="1007"/>
  <c r="O140" i="1007"/>
  <c r="O174" i="1007"/>
  <c r="O88" i="1007"/>
  <c r="O87" i="1007" s="1"/>
  <c r="N95" i="1007"/>
  <c r="N94" i="1007" s="1"/>
  <c r="O128" i="1007"/>
  <c r="O127" i="1007" s="1"/>
  <c r="O164" i="1007"/>
  <c r="O163" i="1007" s="1"/>
  <c r="O162" i="1007" s="1"/>
  <c r="O186" i="1007"/>
  <c r="N243" i="1007"/>
  <c r="O204" i="1007"/>
  <c r="O203" i="1007" s="1"/>
  <c r="O178" i="1007"/>
  <c r="N187" i="1007"/>
  <c r="O222" i="1007"/>
  <c r="O221" i="1007" s="1"/>
  <c r="O122" i="1007"/>
  <c r="O104" i="1007"/>
  <c r="O103" i="1007" s="1"/>
  <c r="O102" i="1007" s="1"/>
  <c r="O38" i="1007"/>
  <c r="O37" i="1007" s="1"/>
  <c r="N40" i="1007"/>
  <c r="O75" i="1007"/>
  <c r="O74" i="1007" s="1"/>
  <c r="O151" i="1007"/>
  <c r="O150" i="1007" s="1"/>
  <c r="O263" i="1007"/>
  <c r="O262" i="1007" s="1"/>
  <c r="O261" i="1007" s="1"/>
  <c r="O260" i="1007" s="1"/>
  <c r="O23" i="1007"/>
  <c r="O47" i="1007"/>
  <c r="N50" i="1007"/>
  <c r="O17" i="1007"/>
  <c r="O24" i="1007"/>
  <c r="O52" i="1007"/>
  <c r="O51" i="1007" s="1"/>
  <c r="O116" i="1007"/>
  <c r="O115" i="1007" s="1"/>
  <c r="O175" i="1007"/>
  <c r="O91" i="1007"/>
  <c r="O90" i="1007" s="1"/>
  <c r="O130" i="1007"/>
  <c r="O129" i="1007" s="1"/>
  <c r="O167" i="1007"/>
  <c r="O80" i="1007"/>
  <c r="O118" i="1007"/>
  <c r="O117" i="1007" s="1"/>
  <c r="O156" i="1007"/>
  <c r="O155" i="1007" s="1"/>
  <c r="O220" i="1007"/>
  <c r="O219" i="1007" s="1"/>
  <c r="O218" i="1007"/>
  <c r="O217" i="1007" s="1"/>
  <c r="N226" i="1007"/>
  <c r="N225" i="1007" s="1"/>
  <c r="N224" i="1007" s="1"/>
  <c r="N223" i="1007" s="1"/>
  <c r="O193" i="1007"/>
  <c r="O192" i="1007" s="1"/>
  <c r="O245" i="1007"/>
  <c r="O244" i="1007" s="1"/>
  <c r="O252" i="1007"/>
  <c r="O251" i="1007" s="1"/>
  <c r="O250" i="1007" s="1"/>
  <c r="O210" i="1007"/>
  <c r="O267" i="1007"/>
  <c r="O266" i="1007" s="1"/>
  <c r="O265" i="1007" s="1"/>
  <c r="O264" i="1007" s="1"/>
  <c r="R823" i="1000"/>
  <c r="R822" i="1000" s="1"/>
  <c r="R1121" i="1000"/>
  <c r="F1121" i="1000" s="1"/>
  <c r="O84" i="1007"/>
  <c r="O83" i="1007" s="1"/>
  <c r="O32" i="1007"/>
  <c r="O31" i="1007" s="1"/>
  <c r="O30" i="1007"/>
  <c r="O29" i="1007" s="1"/>
  <c r="O62" i="1007"/>
  <c r="O61" i="1007" s="1"/>
  <c r="O133" i="1007"/>
  <c r="O132" i="1007" s="1"/>
  <c r="O131" i="1007" s="1"/>
  <c r="O14" i="1007"/>
  <c r="O58" i="1007"/>
  <c r="O57" i="1007" s="1"/>
  <c r="O69" i="1007"/>
  <c r="O68" i="1007" s="1"/>
  <c r="O170" i="1007"/>
  <c r="O169" i="1007" s="1"/>
  <c r="O16" i="1007"/>
  <c r="O44" i="1007"/>
  <c r="O43" i="1007" s="1"/>
  <c r="O168" i="1007"/>
  <c r="O82" i="1007"/>
  <c r="O81" i="1007" s="1"/>
  <c r="O120" i="1007"/>
  <c r="O119" i="1007" s="1"/>
  <c r="O158" i="1007"/>
  <c r="O157" i="1007" s="1"/>
  <c r="O233" i="1007"/>
  <c r="O232" i="1007" s="1"/>
  <c r="O231" i="1007" s="1"/>
  <c r="N253" i="1007"/>
  <c r="O72" i="1007"/>
  <c r="N78" i="1007"/>
  <c r="N77" i="1007" s="1"/>
  <c r="O107" i="1007"/>
  <c r="O106" i="1007" s="1"/>
  <c r="O146" i="1007"/>
  <c r="O145" i="1007" s="1"/>
  <c r="O177" i="1007"/>
  <c r="O206" i="1007"/>
  <c r="O257" i="1007"/>
  <c r="O256" i="1007" s="1"/>
  <c r="O182" i="1007"/>
  <c r="O181" i="1007" s="1"/>
  <c r="O180" i="1007" s="1"/>
  <c r="O179" i="1007" s="1"/>
  <c r="O227" i="1007"/>
  <c r="O202" i="1007"/>
  <c r="O201" i="1007" s="1"/>
  <c r="S1131" i="1000"/>
  <c r="S1120" i="1000" s="1"/>
  <c r="R833" i="1000"/>
  <c r="R832" i="1000" s="1"/>
  <c r="S947" i="1000"/>
  <c r="S946" i="1000" s="1"/>
  <c r="S935" i="1000" s="1"/>
  <c r="R1072" i="1000"/>
  <c r="R1095" i="1000"/>
  <c r="R1094" i="1000" s="1"/>
  <c r="R410" i="1000"/>
  <c r="R406" i="1000" s="1"/>
  <c r="R1210" i="1000"/>
  <c r="R1209" i="1000" s="1"/>
  <c r="R1000" i="1000"/>
  <c r="F1000" i="1000" s="1"/>
  <c r="R1143" i="1000"/>
  <c r="R1251" i="1000"/>
  <c r="F1251" i="1000" s="1"/>
  <c r="R1260" i="1000"/>
  <c r="F1260" i="1000" s="1"/>
  <c r="R1176" i="1000"/>
  <c r="R1175" i="1000" s="1"/>
  <c r="R1170" i="1000" s="1"/>
  <c r="R1169" i="1000" s="1"/>
  <c r="R1168" i="1000" s="1"/>
  <c r="R1167" i="1000" s="1"/>
  <c r="R968" i="1000"/>
  <c r="R1269" i="1000"/>
  <c r="F1269" i="1000" s="1"/>
  <c r="R755" i="1000"/>
  <c r="F755" i="1000" s="1"/>
  <c r="R800" i="1000"/>
  <c r="R1315" i="1000"/>
  <c r="F1315" i="1000" s="1"/>
  <c r="R148" i="1000"/>
  <c r="F148" i="1000" s="1"/>
  <c r="Q222" i="1000"/>
  <c r="R290" i="1000"/>
  <c r="R280" i="1000" s="1"/>
  <c r="R1246" i="1000"/>
  <c r="F1246" i="1000" s="1"/>
  <c r="R1026" i="1000"/>
  <c r="F1026" i="1000" s="1"/>
  <c r="R697" i="1000"/>
  <c r="R696" i="1000" s="1"/>
  <c r="Q459" i="1000"/>
  <c r="R257" i="1000"/>
  <c r="R256" i="1000" s="1"/>
  <c r="R206" i="1000"/>
  <c r="F206" i="1000" s="1"/>
  <c r="R319" i="1000"/>
  <c r="F319" i="1000" s="1"/>
  <c r="R867" i="1000"/>
  <c r="F867" i="1000" s="1"/>
  <c r="R1330" i="1000"/>
  <c r="F1330" i="1000" s="1"/>
  <c r="R1050" i="1000"/>
  <c r="F1050" i="1000" s="1"/>
  <c r="S281" i="1000"/>
  <c r="F281" i="1000" s="1"/>
  <c r="R549" i="1000"/>
  <c r="R548" i="1000" s="1"/>
  <c r="R459" i="1000"/>
  <c r="R458" i="1000" s="1"/>
  <c r="R72" i="1000"/>
  <c r="F72" i="1000" s="1"/>
  <c r="Q822" i="1000"/>
  <c r="Q1162" i="1000"/>
  <c r="F1162" i="1000" s="1"/>
  <c r="Q476" i="1000"/>
  <c r="F476" i="1000" s="1"/>
  <c r="Q1171" i="1000"/>
  <c r="F1171" i="1000" s="1"/>
  <c r="Q501" i="1000"/>
  <c r="F501" i="1000" s="1"/>
  <c r="R108" i="1000"/>
  <c r="F108" i="1000" s="1"/>
  <c r="R161" i="1000"/>
  <c r="R160" i="1000" s="1"/>
  <c r="R1335" i="1000"/>
  <c r="F1335" i="1000" s="1"/>
  <c r="Q1303" i="1000"/>
  <c r="R125" i="1000"/>
  <c r="F125" i="1000" s="1"/>
  <c r="R62" i="1000"/>
  <c r="F62" i="1000" s="1"/>
  <c r="R29" i="1000"/>
  <c r="F29" i="1000" s="1"/>
  <c r="Q237" i="1000"/>
  <c r="F237" i="1000" s="1"/>
  <c r="Q564" i="1000"/>
  <c r="R58" i="1000"/>
  <c r="F58" i="1000" s="1"/>
  <c r="R194" i="1000"/>
  <c r="F194" i="1000" s="1"/>
  <c r="R688" i="1000"/>
  <c r="F688" i="1000" s="1"/>
  <c r="R133" i="1000"/>
  <c r="R315" i="1000"/>
  <c r="F315" i="1000" s="1"/>
  <c r="R47" i="1000"/>
  <c r="F47" i="1000" s="1"/>
  <c r="R1136" i="1000"/>
  <c r="F1136" i="1000" s="1"/>
  <c r="R143" i="1000"/>
  <c r="F143" i="1000" s="1"/>
  <c r="R272" i="1000"/>
  <c r="F272" i="1000" s="1"/>
  <c r="Q280" i="1000"/>
  <c r="Q160" i="1000"/>
  <c r="R1298" i="1000"/>
  <c r="F1298" i="1000" s="1"/>
  <c r="Q406" i="1000"/>
  <c r="Q800" i="1000"/>
  <c r="Q696" i="1000"/>
  <c r="R244" i="1000"/>
  <c r="R990" i="1000"/>
  <c r="F990" i="1000" s="1"/>
  <c r="R302" i="1000"/>
  <c r="F302" i="1000" s="1"/>
  <c r="Q718" i="1000"/>
  <c r="Q1143" i="1000"/>
  <c r="Q1309" i="1000"/>
  <c r="F1309" i="1000" s="1"/>
  <c r="Q61" i="1000"/>
  <c r="Q556" i="1000"/>
  <c r="F556" i="1000" s="1"/>
  <c r="Q506" i="1000"/>
  <c r="R228" i="1000"/>
  <c r="F228" i="1000" s="1"/>
  <c r="R116" i="1000"/>
  <c r="F116" i="1000" s="1"/>
  <c r="Q1340" i="1000"/>
  <c r="Q1344" i="1000"/>
  <c r="F1344" i="1000" s="1"/>
  <c r="Q513" i="1000"/>
  <c r="F513" i="1000" s="1"/>
  <c r="R508" i="1000"/>
  <c r="F508" i="1000" s="1"/>
  <c r="R89" i="1000"/>
  <c r="F89" i="1000" s="1"/>
  <c r="R169" i="1000"/>
  <c r="R168" i="1000" s="1"/>
  <c r="R53" i="1000"/>
  <c r="F53" i="1000" s="1"/>
  <c r="Q1094" i="1000"/>
  <c r="Q1175" i="1000"/>
  <c r="R106" i="1000"/>
  <c r="F106" i="1000" s="1"/>
  <c r="Q551" i="1000"/>
  <c r="F551" i="1000" s="1"/>
  <c r="Q1219" i="1000"/>
  <c r="Q532" i="1000"/>
  <c r="F532" i="1000" s="1"/>
  <c r="Q1185" i="1000"/>
  <c r="F1185" i="1000" s="1"/>
  <c r="Q537" i="1000"/>
  <c r="Q497" i="1000"/>
  <c r="F497" i="1000" s="1"/>
  <c r="Q185" i="1000"/>
  <c r="F185" i="1000" s="1"/>
  <c r="R101" i="1000"/>
  <c r="F101" i="1000" s="1"/>
  <c r="R495" i="1000"/>
  <c r="F495" i="1000" s="1"/>
  <c r="R121" i="1000"/>
  <c r="F121" i="1000" s="1"/>
  <c r="Q168" i="1000"/>
  <c r="R750" i="1000"/>
  <c r="F750" i="1000" s="1"/>
  <c r="R530" i="1000"/>
  <c r="F530" i="1000" s="1"/>
  <c r="R55" i="1000"/>
  <c r="F55" i="1000" s="1"/>
  <c r="Q256" i="1000"/>
  <c r="Q560" i="1000"/>
  <c r="F560" i="1000" s="1"/>
  <c r="R1202" i="1000"/>
  <c r="F1202" i="1000" s="1"/>
  <c r="R938" i="1000"/>
  <c r="F938" i="1000" s="1"/>
  <c r="R539" i="1000"/>
  <c r="F539" i="1000" s="1"/>
  <c r="R358" i="1000"/>
  <c r="F358" i="1000" s="1"/>
  <c r="Q1072" i="1000"/>
  <c r="Q946" i="1000"/>
  <c r="Q140" i="1000"/>
  <c r="R177" i="1000"/>
  <c r="F177" i="1000" s="1"/>
  <c r="Q1209" i="1000"/>
  <c r="Q1200" i="1000"/>
  <c r="Q270" i="1000"/>
  <c r="Q1104" i="1000"/>
  <c r="R91" i="1000"/>
  <c r="F91" i="1000" s="1"/>
  <c r="R76" i="1000"/>
  <c r="F76" i="1000" s="1"/>
  <c r="R32" i="1000"/>
  <c r="F32" i="1000" s="1"/>
  <c r="R1236" i="1000"/>
  <c r="F1236" i="1000" s="1"/>
  <c r="R482" i="1000"/>
  <c r="F482" i="1000" s="1"/>
  <c r="R852" i="1000"/>
  <c r="R1005" i="1000"/>
  <c r="F1005" i="1000" s="1"/>
  <c r="Q958" i="1000"/>
  <c r="F958" i="1000" s="1"/>
  <c r="Q23" i="1000"/>
  <c r="Q936" i="1000"/>
  <c r="Q244" i="1000"/>
  <c r="Q638" i="1000"/>
  <c r="F638" i="1000" s="1"/>
  <c r="Q232" i="1000"/>
  <c r="F232" i="1000" s="1"/>
  <c r="Q919" i="1000"/>
  <c r="F919" i="1000" s="1"/>
  <c r="Q1288" i="1000"/>
  <c r="F1288" i="1000" s="1"/>
  <c r="R778" i="1000"/>
  <c r="F778" i="1000" s="1"/>
  <c r="Q454" i="1000"/>
  <c r="F454" i="1000" s="1"/>
  <c r="R392" i="1000"/>
  <c r="F392" i="1000" s="1"/>
  <c r="Q544" i="1000"/>
  <c r="F544" i="1000" s="1"/>
  <c r="Q1259" i="1000"/>
  <c r="S338" i="1000"/>
  <c r="S1071" i="1000"/>
  <c r="Q338" i="1000"/>
  <c r="Q518" i="1000"/>
  <c r="Q1013" i="1000"/>
  <c r="Q189" i="1000"/>
  <c r="S1013" i="1000"/>
  <c r="S967" i="1000" s="1"/>
  <c r="Q301" i="1000"/>
  <c r="Q51" i="1000"/>
  <c r="Q1120" i="1000"/>
  <c r="Q82" i="1000"/>
  <c r="Q433" i="1000"/>
  <c r="S257" i="1000"/>
  <c r="S256" i="1000" s="1"/>
  <c r="S243" i="1000" s="1"/>
  <c r="R24" i="1000"/>
  <c r="R23" i="1000" s="1"/>
  <c r="S301" i="1000"/>
  <c r="S739" i="1000"/>
  <c r="Q851" i="1000"/>
  <c r="S1295" i="1000"/>
  <c r="S83" i="1000"/>
  <c r="S82" i="1000" s="1"/>
  <c r="S189" i="1000"/>
  <c r="Q481" i="1000"/>
  <c r="Q1235" i="1000"/>
  <c r="Q1314" i="1000"/>
  <c r="R179" i="1000"/>
  <c r="F179" i="1000" s="1"/>
  <c r="Q989" i="1000"/>
  <c r="Q739" i="1000"/>
  <c r="Q171" i="1000"/>
  <c r="S61" i="1000"/>
  <c r="S21" i="1000"/>
  <c r="S119" i="1000"/>
  <c r="F11" i="997"/>
  <c r="F10" i="997" s="1"/>
  <c r="G11" i="997"/>
  <c r="G10" i="997" s="1"/>
  <c r="E11" i="997"/>
  <c r="E10" i="997" s="1"/>
  <c r="F14" i="994"/>
  <c r="F12" i="994"/>
  <c r="F10" i="994"/>
  <c r="E14" i="994"/>
  <c r="E14" i="993"/>
  <c r="E7" i="993" s="1"/>
  <c r="E12" i="994"/>
  <c r="E10" i="994"/>
  <c r="E8" i="994"/>
  <c r="D28" i="992"/>
  <c r="B28" i="992"/>
  <c r="T200" i="1007" l="1"/>
  <c r="V200" i="1007" s="1"/>
  <c r="V12" i="1007"/>
  <c r="U12" i="1007"/>
  <c r="T237" i="1007"/>
  <c r="V238" i="1007"/>
  <c r="U238" i="1007"/>
  <c r="U208" i="1007"/>
  <c r="V208" i="1007"/>
  <c r="V162" i="1007"/>
  <c r="U162" i="1007"/>
  <c r="V18" i="1007"/>
  <c r="U18" i="1007"/>
  <c r="U184" i="1007"/>
  <c r="V184" i="1007"/>
  <c r="V250" i="1007"/>
  <c r="U250" i="1007"/>
  <c r="V211" i="1007"/>
  <c r="U211" i="1007"/>
  <c r="V21" i="1007"/>
  <c r="U21" i="1007"/>
  <c r="U200" i="1007"/>
  <c r="V70" i="1007"/>
  <c r="U70" i="1007"/>
  <c r="U154" i="1007"/>
  <c r="V154" i="1007"/>
  <c r="V197" i="1007"/>
  <c r="U197" i="1007"/>
  <c r="T269" i="1007"/>
  <c r="V270" i="1007"/>
  <c r="U270" i="1007"/>
  <c r="V194" i="1007"/>
  <c r="U194" i="1007"/>
  <c r="T264" i="1007"/>
  <c r="V264" i="1007" s="1"/>
  <c r="V265" i="1007"/>
  <c r="U110" i="1007"/>
  <c r="V110" i="1007"/>
  <c r="U131" i="1007"/>
  <c r="V131" i="1007"/>
  <c r="T216" i="1007"/>
  <c r="T243" i="1007"/>
  <c r="T89" i="1007"/>
  <c r="T253" i="1007"/>
  <c r="T215" i="1007"/>
  <c r="T26" i="1007"/>
  <c r="T149" i="1007"/>
  <c r="T124" i="1007"/>
  <c r="T50" i="1007"/>
  <c r="T187" i="1007"/>
  <c r="T142" i="1007"/>
  <c r="T105" i="1007"/>
  <c r="T65" i="1007"/>
  <c r="T134" i="1007"/>
  <c r="T77" i="1007"/>
  <c r="T40" i="1007"/>
  <c r="T114" i="1007"/>
  <c r="T94" i="1007"/>
  <c r="Y242" i="1007"/>
  <c r="Y241" i="1007" s="1"/>
  <c r="O28" i="993" s="1"/>
  <c r="O26" i="993" s="1"/>
  <c r="M18" i="992" s="1"/>
  <c r="F852" i="1000"/>
  <c r="W11" i="1007"/>
  <c r="W10" i="1007" s="1"/>
  <c r="M23" i="993" s="1"/>
  <c r="W165" i="1007"/>
  <c r="W113" i="1007" s="1"/>
  <c r="X13" i="1007"/>
  <c r="X12" i="1007" s="1"/>
  <c r="AA165" i="1007"/>
  <c r="AA113" i="1007" s="1"/>
  <c r="Q832" i="1000"/>
  <c r="Q831" i="1000" s="1"/>
  <c r="F564" i="1000"/>
  <c r="P11" i="1007"/>
  <c r="P10" i="1007" s="1"/>
  <c r="T165" i="1007"/>
  <c r="Z242" i="1007"/>
  <c r="Z241" i="1007" s="1"/>
  <c r="P28" i="993" s="1"/>
  <c r="P26" i="993" s="1"/>
  <c r="N18" i="992" s="1"/>
  <c r="X124" i="1007"/>
  <c r="X149" i="1007"/>
  <c r="X105" i="1007"/>
  <c r="X40" i="1007"/>
  <c r="O205" i="1007"/>
  <c r="O200" i="1007" s="1"/>
  <c r="AA937" i="1000"/>
  <c r="H938" i="1000"/>
  <c r="AA71" i="1000"/>
  <c r="H72" i="1000"/>
  <c r="AA1201" i="1000"/>
  <c r="H1202" i="1000"/>
  <c r="AA83" i="1000"/>
  <c r="H89" i="1000"/>
  <c r="AA130" i="1000"/>
  <c r="H130" i="1000" s="1"/>
  <c r="H133" i="1000"/>
  <c r="AA95" i="1000"/>
  <c r="H95" i="1000" s="1"/>
  <c r="H96" i="1000"/>
  <c r="AA1297" i="1000"/>
  <c r="H1298" i="1000"/>
  <c r="AA57" i="1000"/>
  <c r="H57" i="1000" s="1"/>
  <c r="H58" i="1000"/>
  <c r="AA193" i="1000"/>
  <c r="H194" i="1000"/>
  <c r="AA100" i="1000"/>
  <c r="H100" i="1000" s="1"/>
  <c r="H101" i="1000"/>
  <c r="H53" i="1000"/>
  <c r="AA52" i="1000"/>
  <c r="H495" i="1000"/>
  <c r="AA492" i="1000"/>
  <c r="AA120" i="1000"/>
  <c r="H121" i="1000"/>
  <c r="AA507" i="1000"/>
  <c r="H508" i="1000"/>
  <c r="AA687" i="1000"/>
  <c r="H688" i="1000"/>
  <c r="AA22" i="1000"/>
  <c r="H23" i="1000"/>
  <c r="P165" i="1007"/>
  <c r="P113" i="1007" s="1"/>
  <c r="X216" i="1007"/>
  <c r="X89" i="1007"/>
  <c r="X142" i="1007"/>
  <c r="X215" i="1007"/>
  <c r="X214" i="1007" s="1"/>
  <c r="X253" i="1007"/>
  <c r="S242" i="1007"/>
  <c r="S241" i="1007" s="1"/>
  <c r="S235" i="1007" s="1"/>
  <c r="X194" i="1007"/>
  <c r="X270" i="1007"/>
  <c r="X21" i="1007"/>
  <c r="X180" i="1007"/>
  <c r="X238" i="1007"/>
  <c r="X197" i="1007"/>
  <c r="X18" i="1007"/>
  <c r="X187" i="1007"/>
  <c r="X50" i="1007"/>
  <c r="X26" i="1007"/>
  <c r="X77" i="1007"/>
  <c r="X265" i="1007"/>
  <c r="X131" i="1007"/>
  <c r="X250" i="1007"/>
  <c r="X184" i="1007"/>
  <c r="X110" i="1007"/>
  <c r="X134" i="1007"/>
  <c r="X154" i="1007"/>
  <c r="X114" i="1007"/>
  <c r="X200" i="1007"/>
  <c r="X70" i="1007"/>
  <c r="X261" i="1007"/>
  <c r="X208" i="1007"/>
  <c r="X162" i="1007"/>
  <c r="X45" i="1007"/>
  <c r="X102" i="1007"/>
  <c r="X225" i="1007"/>
  <c r="X65" i="1007"/>
  <c r="X243" i="1007"/>
  <c r="X94" i="1007"/>
  <c r="X211" i="1007"/>
  <c r="X231" i="1007"/>
  <c r="W183" i="1007"/>
  <c r="S11" i="1007"/>
  <c r="S10" i="1007" s="1"/>
  <c r="I23" i="993" s="1"/>
  <c r="P49" i="1007"/>
  <c r="T11" i="1007"/>
  <c r="Z183" i="1007"/>
  <c r="W49" i="1007"/>
  <c r="Y11" i="1007"/>
  <c r="Y10" i="1007" s="1"/>
  <c r="O23" i="993" s="1"/>
  <c r="S183" i="1007"/>
  <c r="AA11" i="1007"/>
  <c r="AA10" i="1007" s="1"/>
  <c r="Q23" i="993" s="1"/>
  <c r="Q11" i="1007"/>
  <c r="Q10" i="1007" s="1"/>
  <c r="R165" i="1007"/>
  <c r="R113" i="1007" s="1"/>
  <c r="X165" i="1007"/>
  <c r="Y235" i="1007"/>
  <c r="Y183" i="1007"/>
  <c r="R183" i="1007"/>
  <c r="Q183" i="1007"/>
  <c r="Q48" i="1007" s="1"/>
  <c r="Q242" i="1007"/>
  <c r="Q241" i="1007" s="1"/>
  <c r="R242" i="1007"/>
  <c r="R241" i="1007" s="1"/>
  <c r="R11" i="1007"/>
  <c r="R10" i="1007" s="1"/>
  <c r="H23" i="993" s="1"/>
  <c r="Y76" i="1007"/>
  <c r="AA76" i="1007"/>
  <c r="Z76" i="1007"/>
  <c r="Z11" i="1007"/>
  <c r="Z10" i="1007" s="1"/>
  <c r="P23" i="993" s="1"/>
  <c r="Z49" i="1007"/>
  <c r="P242" i="1007"/>
  <c r="P241" i="1007" s="1"/>
  <c r="P235" i="1007" s="1"/>
  <c r="R76" i="1007"/>
  <c r="AA183" i="1007"/>
  <c r="P183" i="1007"/>
  <c r="F1340" i="1000"/>
  <c r="Q1313" i="1000"/>
  <c r="W76" i="1007"/>
  <c r="P76" i="1007"/>
  <c r="W242" i="1007"/>
  <c r="W241" i="1007" s="1"/>
  <c r="AA49" i="1007"/>
  <c r="R49" i="1007"/>
  <c r="Y165" i="1007"/>
  <c r="Y113" i="1007" s="1"/>
  <c r="S76" i="1007"/>
  <c r="Y49" i="1007"/>
  <c r="AA242" i="1007"/>
  <c r="AA241" i="1007" s="1"/>
  <c r="S49" i="1007"/>
  <c r="S165" i="1007"/>
  <c r="S113" i="1007" s="1"/>
  <c r="Z165" i="1007"/>
  <c r="Z113" i="1007" s="1"/>
  <c r="O121" i="1007"/>
  <c r="O114" i="1007" s="1"/>
  <c r="S796" i="1000"/>
  <c r="S717" i="1000"/>
  <c r="S684" i="1000" s="1"/>
  <c r="S683" i="1000" s="1"/>
  <c r="S682" i="1000" s="1"/>
  <c r="F1219" i="1000"/>
  <c r="F718" i="1000"/>
  <c r="F800" i="1000"/>
  <c r="F1175" i="1000"/>
  <c r="N39" i="1007"/>
  <c r="F25" i="993"/>
  <c r="E25" i="993" s="1"/>
  <c r="N183" i="1007"/>
  <c r="O215" i="1007"/>
  <c r="O214" i="1007" s="1"/>
  <c r="N49" i="1007"/>
  <c r="N11" i="1007"/>
  <c r="N76" i="1007"/>
  <c r="F27" i="993"/>
  <c r="O269" i="1007"/>
  <c r="O268" i="1007" s="1"/>
  <c r="O237" i="1007"/>
  <c r="O236" i="1007" s="1"/>
  <c r="F29" i="993"/>
  <c r="E29" i="993" s="1"/>
  <c r="O230" i="1007"/>
  <c r="O229" i="1007" s="1"/>
  <c r="F1072" i="1000"/>
  <c r="F168" i="1000"/>
  <c r="O226" i="1007"/>
  <c r="O225" i="1007" s="1"/>
  <c r="F1094" i="1000"/>
  <c r="F1143" i="1000"/>
  <c r="O216" i="1007"/>
  <c r="O195" i="1007"/>
  <c r="O194" i="1007" s="1"/>
  <c r="O209" i="1007"/>
  <c r="O208" i="1007" s="1"/>
  <c r="O212" i="1007"/>
  <c r="O211" i="1007" s="1"/>
  <c r="O185" i="1007"/>
  <c r="O184" i="1007" s="1"/>
  <c r="O198" i="1007"/>
  <c r="O197" i="1007" s="1"/>
  <c r="O124" i="1007"/>
  <c r="F406" i="1000"/>
  <c r="F1303" i="1000"/>
  <c r="F946" i="1000"/>
  <c r="F822" i="1000"/>
  <c r="F244" i="1000"/>
  <c r="F1209" i="1000"/>
  <c r="F433" i="1000"/>
  <c r="F1104" i="1000"/>
  <c r="F875" i="1000"/>
  <c r="F696" i="1000"/>
  <c r="F160" i="1000"/>
  <c r="F1131" i="1000"/>
  <c r="F968" i="1000"/>
  <c r="F708" i="1000"/>
  <c r="F1210" i="1000"/>
  <c r="F290" i="1000"/>
  <c r="F947" i="1000"/>
  <c r="F256" i="1000"/>
  <c r="Q458" i="1000"/>
  <c r="F458" i="1000" s="1"/>
  <c r="F459" i="1000"/>
  <c r="F697" i="1000"/>
  <c r="F823" i="1000"/>
  <c r="F161" i="1000"/>
  <c r="F169" i="1000"/>
  <c r="F434" i="1000"/>
  <c r="F1304" i="1000"/>
  <c r="F23" i="1000"/>
  <c r="Q221" i="1000"/>
  <c r="F445" i="1000"/>
  <c r="F728" i="1000"/>
  <c r="F257" i="1000"/>
  <c r="F1220" i="1000"/>
  <c r="R130" i="1000"/>
  <c r="F130" i="1000" s="1"/>
  <c r="F133" i="1000"/>
  <c r="F24" i="1000"/>
  <c r="F410" i="1000"/>
  <c r="F1095" i="1000"/>
  <c r="F833" i="1000"/>
  <c r="F1176" i="1000"/>
  <c r="O159" i="1007"/>
  <c r="O154" i="1007" s="1"/>
  <c r="R1314" i="1000"/>
  <c r="R1313" i="1000" s="1"/>
  <c r="N165" i="1007"/>
  <c r="N113" i="1007" s="1"/>
  <c r="O95" i="1007"/>
  <c r="O94" i="1007" s="1"/>
  <c r="O166" i="1007"/>
  <c r="O46" i="1007"/>
  <c r="O45" i="1007" s="1"/>
  <c r="O13" i="1007"/>
  <c r="O12" i="1007" s="1"/>
  <c r="S280" i="1000"/>
  <c r="F280" i="1000" s="1"/>
  <c r="R1013" i="1000"/>
  <c r="F1013" i="1000" s="1"/>
  <c r="R443" i="1000"/>
  <c r="R442" i="1000" s="1"/>
  <c r="R1259" i="1000"/>
  <c r="F1259" i="1000" s="1"/>
  <c r="O149" i="1007"/>
  <c r="R851" i="1000"/>
  <c r="F851" i="1000" s="1"/>
  <c r="S1103" i="1000"/>
  <c r="S1070" i="1000" s="1"/>
  <c r="S1069" i="1000" s="1"/>
  <c r="S1068" i="1000" s="1"/>
  <c r="R171" i="1000"/>
  <c r="F171" i="1000" s="1"/>
  <c r="R140" i="1000"/>
  <c r="F140" i="1000" s="1"/>
  <c r="O139" i="1007"/>
  <c r="O134" i="1007" s="1"/>
  <c r="O40" i="1007"/>
  <c r="O89" i="1007"/>
  <c r="O22" i="1007"/>
  <c r="O21" i="1007" s="1"/>
  <c r="O243" i="1007"/>
  <c r="O78" i="1007"/>
  <c r="O77" i="1007" s="1"/>
  <c r="O173" i="1007"/>
  <c r="O253" i="1007"/>
  <c r="O65" i="1007"/>
  <c r="O50" i="1007"/>
  <c r="R799" i="1000"/>
  <c r="N242" i="1007"/>
  <c r="O71" i="1007"/>
  <c r="O70" i="1007" s="1"/>
  <c r="O187" i="1007"/>
  <c r="O26" i="1007"/>
  <c r="O25" i="1007" s="1"/>
  <c r="O105" i="1007"/>
  <c r="O142" i="1007"/>
  <c r="S934" i="1000"/>
  <c r="S933" i="1000" s="1"/>
  <c r="S932" i="1000" s="1"/>
  <c r="R1235" i="1000"/>
  <c r="R739" i="1000"/>
  <c r="F739" i="1000" s="1"/>
  <c r="R1071" i="1000"/>
  <c r="Q1071" i="1000"/>
  <c r="Q935" i="1000"/>
  <c r="R989" i="1000"/>
  <c r="Q1295" i="1000"/>
  <c r="R52" i="1000"/>
  <c r="F52" i="1000" s="1"/>
  <c r="R120" i="1000"/>
  <c r="F120" i="1000" s="1"/>
  <c r="R22" i="1000"/>
  <c r="Q799" i="1000"/>
  <c r="Q432" i="1000"/>
  <c r="F432" i="1000" s="1"/>
  <c r="Q22" i="1000"/>
  <c r="Q512" i="1000"/>
  <c r="F512" i="1000" s="1"/>
  <c r="R222" i="1000"/>
  <c r="F222" i="1000" s="1"/>
  <c r="Q555" i="1000"/>
  <c r="F555" i="1000" s="1"/>
  <c r="Q685" i="1000"/>
  <c r="Q1199" i="1000"/>
  <c r="R538" i="1000"/>
  <c r="F538" i="1000" s="1"/>
  <c r="Q243" i="1000"/>
  <c r="R83" i="1000"/>
  <c r="F83" i="1000" s="1"/>
  <c r="Q1103" i="1000"/>
  <c r="R1120" i="1000"/>
  <c r="R1103" i="1000" s="1"/>
  <c r="R763" i="1000"/>
  <c r="F763" i="1000" s="1"/>
  <c r="R1201" i="1000"/>
  <c r="F1201" i="1000" s="1"/>
  <c r="Q444" i="1000"/>
  <c r="F444" i="1000" s="1"/>
  <c r="Q550" i="1000"/>
  <c r="F550" i="1000" s="1"/>
  <c r="Q1170" i="1000"/>
  <c r="F1170" i="1000" s="1"/>
  <c r="R389" i="1000"/>
  <c r="F389" i="1000" s="1"/>
  <c r="Q505" i="1000"/>
  <c r="R314" i="1000"/>
  <c r="F314" i="1000" s="1"/>
  <c r="R687" i="1000"/>
  <c r="F687" i="1000" s="1"/>
  <c r="R57" i="1000"/>
  <c r="F57" i="1000" s="1"/>
  <c r="Q236" i="1000"/>
  <c r="F236" i="1000" s="1"/>
  <c r="Q475" i="1000"/>
  <c r="F475" i="1000" s="1"/>
  <c r="Q231" i="1000"/>
  <c r="F231" i="1000" s="1"/>
  <c r="R937" i="1000"/>
  <c r="F937" i="1000" s="1"/>
  <c r="R527" i="1000"/>
  <c r="F527" i="1000" s="1"/>
  <c r="R38" i="1000"/>
  <c r="F38" i="1000" s="1"/>
  <c r="R193" i="1000"/>
  <c r="F193" i="1000" s="1"/>
  <c r="Q517" i="1000"/>
  <c r="R492" i="1000"/>
  <c r="F492" i="1000" s="1"/>
  <c r="Q1184" i="1000"/>
  <c r="F1184" i="1000" s="1"/>
  <c r="R271" i="1000"/>
  <c r="F271" i="1000" s="1"/>
  <c r="R71" i="1000"/>
  <c r="F71" i="1000" s="1"/>
  <c r="Q717" i="1000"/>
  <c r="Q119" i="1000"/>
  <c r="Q60" i="1000" s="1"/>
  <c r="R95" i="1000"/>
  <c r="F95" i="1000" s="1"/>
  <c r="R100" i="1000"/>
  <c r="F100" i="1000" s="1"/>
  <c r="Q543" i="1000"/>
  <c r="F543" i="1000" s="1"/>
  <c r="Q536" i="1000"/>
  <c r="R507" i="1000"/>
  <c r="F507" i="1000" s="1"/>
  <c r="R1297" i="1000"/>
  <c r="F1297" i="1000" s="1"/>
  <c r="Q279" i="1000"/>
  <c r="Q480" i="1000"/>
  <c r="S1294" i="1000"/>
  <c r="S1293" i="1000" s="1"/>
  <c r="Q1218" i="1000"/>
  <c r="Q967" i="1000"/>
  <c r="S60" i="1000"/>
  <c r="S20" i="1000" s="1"/>
  <c r="S19" i="1000" s="1"/>
  <c r="D14" i="993"/>
  <c r="E18" i="994"/>
  <c r="E7" i="994"/>
  <c r="T49" i="1007" l="1"/>
  <c r="U49" i="1007" s="1"/>
  <c r="U11" i="1007"/>
  <c r="V11" i="1007"/>
  <c r="V94" i="1007"/>
  <c r="U94" i="1007"/>
  <c r="U134" i="1007"/>
  <c r="V134" i="1007"/>
  <c r="T183" i="1007"/>
  <c r="U187" i="1007"/>
  <c r="V187" i="1007"/>
  <c r="T25" i="1007"/>
  <c r="V26" i="1007"/>
  <c r="U26" i="1007"/>
  <c r="U243" i="1007"/>
  <c r="V243" i="1007"/>
  <c r="T268" i="1007"/>
  <c r="V269" i="1007"/>
  <c r="U269" i="1007"/>
  <c r="V165" i="1007"/>
  <c r="U165" i="1007"/>
  <c r="V114" i="1007"/>
  <c r="U114" i="1007"/>
  <c r="U65" i="1007"/>
  <c r="V65" i="1007"/>
  <c r="V50" i="1007"/>
  <c r="U50" i="1007"/>
  <c r="T214" i="1007"/>
  <c r="U215" i="1007"/>
  <c r="V215" i="1007"/>
  <c r="V216" i="1007"/>
  <c r="U216" i="1007"/>
  <c r="T236" i="1007"/>
  <c r="U237" i="1007"/>
  <c r="V237" i="1007"/>
  <c r="T39" i="1007"/>
  <c r="V40" i="1007"/>
  <c r="U40" i="1007"/>
  <c r="V105" i="1007"/>
  <c r="U105" i="1007"/>
  <c r="V124" i="1007"/>
  <c r="U124" i="1007"/>
  <c r="V253" i="1007"/>
  <c r="U253" i="1007"/>
  <c r="V77" i="1007"/>
  <c r="U77" i="1007"/>
  <c r="V142" i="1007"/>
  <c r="U142" i="1007"/>
  <c r="V149" i="1007"/>
  <c r="U149" i="1007"/>
  <c r="U89" i="1007"/>
  <c r="V89" i="1007"/>
  <c r="G23" i="993"/>
  <c r="Q9" i="1007"/>
  <c r="T242" i="1007"/>
  <c r="T10" i="1007"/>
  <c r="T76" i="1007"/>
  <c r="T113" i="1007"/>
  <c r="F832" i="1000"/>
  <c r="X39" i="1007"/>
  <c r="Z235" i="1007"/>
  <c r="I28" i="993"/>
  <c r="I26" i="993" s="1"/>
  <c r="G18" i="992" s="1"/>
  <c r="X49" i="1007"/>
  <c r="X183" i="1007"/>
  <c r="H492" i="1000"/>
  <c r="AA481" i="1000"/>
  <c r="H22" i="1000"/>
  <c r="AA506" i="1000"/>
  <c r="H507" i="1000"/>
  <c r="AA82" i="1000"/>
  <c r="H82" i="1000" s="1"/>
  <c r="H83" i="1000"/>
  <c r="H71" i="1000"/>
  <c r="AA61" i="1000"/>
  <c r="AA51" i="1000"/>
  <c r="H51" i="1000" s="1"/>
  <c r="H52" i="1000"/>
  <c r="AA686" i="1000"/>
  <c r="H687" i="1000"/>
  <c r="H120" i="1000"/>
  <c r="AA119" i="1000"/>
  <c r="H119" i="1000" s="1"/>
  <c r="H193" i="1000"/>
  <c r="AA189" i="1000"/>
  <c r="H189" i="1000" s="1"/>
  <c r="AA1296" i="1000"/>
  <c r="H1297" i="1000"/>
  <c r="AA1200" i="1000"/>
  <c r="H1201" i="1000"/>
  <c r="AA936" i="1000"/>
  <c r="H937" i="1000"/>
  <c r="X76" i="1007"/>
  <c r="X260" i="1007"/>
  <c r="X113" i="1007"/>
  <c r="X242" i="1007"/>
  <c r="X179" i="1007"/>
  <c r="X269" i="1007"/>
  <c r="X224" i="1007"/>
  <c r="N25" i="993"/>
  <c r="X230" i="1007"/>
  <c r="X11" i="1007"/>
  <c r="X264" i="1007"/>
  <c r="X25" i="1007"/>
  <c r="X237" i="1007"/>
  <c r="W48" i="1007"/>
  <c r="M24" i="993" s="1"/>
  <c r="M22" i="993" s="1"/>
  <c r="K17" i="992" s="1"/>
  <c r="Q235" i="1007"/>
  <c r="G28" i="993"/>
  <c r="G26" i="993" s="1"/>
  <c r="E18" i="992" s="1"/>
  <c r="AA235" i="1007"/>
  <c r="Q28" i="993"/>
  <c r="Q26" i="993" s="1"/>
  <c r="O18" i="992" s="1"/>
  <c r="W235" i="1007"/>
  <c r="M28" i="993"/>
  <c r="M26" i="993" s="1"/>
  <c r="K18" i="992" s="1"/>
  <c r="R235" i="1007"/>
  <c r="H28" i="993"/>
  <c r="H26" i="993" s="1"/>
  <c r="F18" i="992" s="1"/>
  <c r="Z48" i="1007"/>
  <c r="AA48" i="1007"/>
  <c r="R48" i="1007"/>
  <c r="P48" i="1007"/>
  <c r="P9" i="1007" s="1"/>
  <c r="P8" i="1007" s="1"/>
  <c r="S48" i="1007"/>
  <c r="Y48" i="1007"/>
  <c r="R1218" i="1000"/>
  <c r="F1218" i="1000" s="1"/>
  <c r="G29" i="994"/>
  <c r="G28" i="994" s="1"/>
  <c r="E27" i="993"/>
  <c r="S1292" i="1000"/>
  <c r="G35" i="994"/>
  <c r="D7" i="993"/>
  <c r="B15" i="992"/>
  <c r="N48" i="1007"/>
  <c r="D24" i="993" s="1"/>
  <c r="F23" i="993"/>
  <c r="N241" i="1007"/>
  <c r="O76" i="1007"/>
  <c r="O242" i="1007"/>
  <c r="O39" i="1007"/>
  <c r="O11" i="1007"/>
  <c r="O183" i="1007"/>
  <c r="O224" i="1007"/>
  <c r="O223" i="1007" s="1"/>
  <c r="O49" i="1007"/>
  <c r="R967" i="1000"/>
  <c r="F967" i="1000" s="1"/>
  <c r="F1071" i="1000"/>
  <c r="F22" i="1000"/>
  <c r="F799" i="1000"/>
  <c r="F1313" i="1000"/>
  <c r="F1120" i="1000"/>
  <c r="F1103" i="1000"/>
  <c r="F989" i="1000"/>
  <c r="F1235" i="1000"/>
  <c r="R831" i="1000"/>
  <c r="F831" i="1000" s="1"/>
  <c r="F1314" i="1000"/>
  <c r="O165" i="1007"/>
  <c r="O113" i="1007" s="1"/>
  <c r="N10" i="1007"/>
  <c r="D23" i="993" s="1"/>
  <c r="S279" i="1000"/>
  <c r="S242" i="1000" s="1"/>
  <c r="S241" i="1000" s="1"/>
  <c r="R82" i="1000"/>
  <c r="F82" i="1000" s="1"/>
  <c r="Q511" i="1000"/>
  <c r="R1070" i="1000"/>
  <c r="R1069" i="1000" s="1"/>
  <c r="R1068" i="1000" s="1"/>
  <c r="Q798" i="1000"/>
  <c r="Q1294" i="1000"/>
  <c r="R717" i="1000"/>
  <c r="F717" i="1000" s="1"/>
  <c r="Q542" i="1000"/>
  <c r="F542" i="1000" s="1"/>
  <c r="R221" i="1000"/>
  <c r="F221" i="1000" s="1"/>
  <c r="Q242" i="1000"/>
  <c r="R506" i="1000"/>
  <c r="F506" i="1000" s="1"/>
  <c r="Q21" i="1000"/>
  <c r="R1200" i="1000"/>
  <c r="F1200" i="1000" s="1"/>
  <c r="Q1198" i="1000"/>
  <c r="R1296" i="1000"/>
  <c r="F1296" i="1000" s="1"/>
  <c r="R936" i="1000"/>
  <c r="F936" i="1000" s="1"/>
  <c r="R51" i="1000"/>
  <c r="F51" i="1000" s="1"/>
  <c r="R686" i="1000"/>
  <c r="F686" i="1000" s="1"/>
  <c r="Q1169" i="1000"/>
  <c r="F1169" i="1000" s="1"/>
  <c r="Q443" i="1000"/>
  <c r="F443" i="1000" s="1"/>
  <c r="R481" i="1000"/>
  <c r="F481" i="1000" s="1"/>
  <c r="R518" i="1000"/>
  <c r="F518" i="1000" s="1"/>
  <c r="Q549" i="1000"/>
  <c r="F549" i="1000" s="1"/>
  <c r="R537" i="1000"/>
  <c r="F537" i="1000" s="1"/>
  <c r="R270" i="1000"/>
  <c r="F270" i="1000" s="1"/>
  <c r="R37" i="1000"/>
  <c r="F37" i="1000" s="1"/>
  <c r="Q684" i="1000"/>
  <c r="Q1070" i="1000"/>
  <c r="F1070" i="1000" s="1"/>
  <c r="R119" i="1000"/>
  <c r="F119" i="1000" s="1"/>
  <c r="R61" i="1000"/>
  <c r="F61" i="1000" s="1"/>
  <c r="R189" i="1000"/>
  <c r="F189" i="1000" s="1"/>
  <c r="R338" i="1000"/>
  <c r="F338" i="1000" s="1"/>
  <c r="R301" i="1000"/>
  <c r="F301" i="1000" s="1"/>
  <c r="Q474" i="1000"/>
  <c r="Q934" i="1000"/>
  <c r="V49" i="1007" l="1"/>
  <c r="J23" i="993"/>
  <c r="V10" i="1007"/>
  <c r="U10" i="1007"/>
  <c r="V39" i="1007"/>
  <c r="U39" i="1007"/>
  <c r="T241" i="1007"/>
  <c r="U242" i="1007"/>
  <c r="V242" i="1007"/>
  <c r="J27" i="993"/>
  <c r="U236" i="1007"/>
  <c r="V236" i="1007"/>
  <c r="J29" i="993"/>
  <c r="V268" i="1007"/>
  <c r="U268" i="1007"/>
  <c r="V183" i="1007"/>
  <c r="U183" i="1007"/>
  <c r="V113" i="1007"/>
  <c r="U113" i="1007"/>
  <c r="J25" i="993"/>
  <c r="V214" i="1007"/>
  <c r="U214" i="1007"/>
  <c r="V25" i="1007"/>
  <c r="U25" i="1007"/>
  <c r="V76" i="1007"/>
  <c r="U76" i="1007"/>
  <c r="Q8" i="1007"/>
  <c r="T48" i="1007"/>
  <c r="AA480" i="1000"/>
  <c r="H481" i="1000"/>
  <c r="AA1199" i="1000"/>
  <c r="H1200" i="1000"/>
  <c r="AA685" i="1000"/>
  <c r="H686" i="1000"/>
  <c r="AA505" i="1000"/>
  <c r="H505" i="1000" s="1"/>
  <c r="H506" i="1000"/>
  <c r="AA60" i="1000"/>
  <c r="H61" i="1000"/>
  <c r="AA935" i="1000"/>
  <c r="H936" i="1000"/>
  <c r="AA1295" i="1000"/>
  <c r="H1296" i="1000"/>
  <c r="AA21" i="1000"/>
  <c r="H21" i="1000" s="1"/>
  <c r="X10" i="1007"/>
  <c r="W9" i="1007"/>
  <c r="W8" i="1007" s="1"/>
  <c r="W3" i="1007" s="1"/>
  <c r="X236" i="1007"/>
  <c r="X229" i="1007"/>
  <c r="X241" i="1007"/>
  <c r="X48" i="1007"/>
  <c r="X223" i="1007"/>
  <c r="X268" i="1007"/>
  <c r="K16" i="992"/>
  <c r="K19" i="992" s="1"/>
  <c r="K38" i="992" s="1"/>
  <c r="Y9" i="1007"/>
  <c r="Y8" i="1007" s="1"/>
  <c r="Y3" i="1007" s="1"/>
  <c r="O24" i="993"/>
  <c r="O22" i="993" s="1"/>
  <c r="R9" i="1007"/>
  <c r="R8" i="1007" s="1"/>
  <c r="R3" i="1007" s="1"/>
  <c r="H24" i="993"/>
  <c r="H22" i="993" s="1"/>
  <c r="Q3" i="1007"/>
  <c r="G24" i="993"/>
  <c r="G22" i="993" s="1"/>
  <c r="Z9" i="1007"/>
  <c r="Z8" i="1007" s="1"/>
  <c r="Z3" i="1007" s="1"/>
  <c r="P24" i="993"/>
  <c r="P22" i="993" s="1"/>
  <c r="S9" i="1007"/>
  <c r="S8" i="1007" s="1"/>
  <c r="S3" i="1007" s="1"/>
  <c r="I24" i="993"/>
  <c r="I22" i="993" s="1"/>
  <c r="AA9" i="1007"/>
  <c r="AA8" i="1007" s="1"/>
  <c r="AA3" i="1007" s="1"/>
  <c r="Q24" i="993"/>
  <c r="Q22" i="993" s="1"/>
  <c r="M21" i="993"/>
  <c r="K11" i="995" s="1"/>
  <c r="K10" i="995" s="1"/>
  <c r="K9" i="995" s="1"/>
  <c r="G32" i="994"/>
  <c r="S18" i="1000"/>
  <c r="S17" i="1000" s="1"/>
  <c r="G31" i="994"/>
  <c r="G30" i="994" s="1"/>
  <c r="C15" i="992"/>
  <c r="C13" i="992" s="1"/>
  <c r="B13" i="992"/>
  <c r="N235" i="1007"/>
  <c r="D28" i="993"/>
  <c r="E23" i="993"/>
  <c r="D22" i="993"/>
  <c r="N9" i="1007"/>
  <c r="O48" i="1007"/>
  <c r="O241" i="1007"/>
  <c r="O235" i="1007" s="1"/>
  <c r="O10" i="1007"/>
  <c r="R798" i="1000"/>
  <c r="R797" i="1000" s="1"/>
  <c r="Q797" i="1000"/>
  <c r="Q796" i="1000" s="1"/>
  <c r="Q510" i="1000"/>
  <c r="Q1293" i="1000"/>
  <c r="R60" i="1000"/>
  <c r="F60" i="1000" s="1"/>
  <c r="R21" i="1000"/>
  <c r="F21" i="1000" s="1"/>
  <c r="R536" i="1000"/>
  <c r="F536" i="1000" s="1"/>
  <c r="R517" i="1000"/>
  <c r="F517" i="1000" s="1"/>
  <c r="R480" i="1000"/>
  <c r="F480" i="1000" s="1"/>
  <c r="R685" i="1000"/>
  <c r="F685" i="1000" s="1"/>
  <c r="Q1197" i="1000"/>
  <c r="E27" i="994" s="1"/>
  <c r="Q241" i="1000"/>
  <c r="R279" i="1000"/>
  <c r="F279" i="1000" s="1"/>
  <c r="Q1069" i="1000"/>
  <c r="F1069" i="1000" s="1"/>
  <c r="Q548" i="1000"/>
  <c r="Q20" i="1000"/>
  <c r="Q933" i="1000"/>
  <c r="Q683" i="1000"/>
  <c r="R243" i="1000"/>
  <c r="F243" i="1000" s="1"/>
  <c r="Q1168" i="1000"/>
  <c r="F1168" i="1000" s="1"/>
  <c r="R1295" i="1000"/>
  <c r="F1295" i="1000" s="1"/>
  <c r="R505" i="1000"/>
  <c r="F505" i="1000" s="1"/>
  <c r="Q541" i="1000"/>
  <c r="F541" i="1000" s="1"/>
  <c r="Q473" i="1000"/>
  <c r="Q442" i="1000"/>
  <c r="R935" i="1000"/>
  <c r="F935" i="1000" s="1"/>
  <c r="R1199" i="1000"/>
  <c r="F1199" i="1000" s="1"/>
  <c r="K25" i="993" l="1"/>
  <c r="L25" i="993"/>
  <c r="J28" i="993"/>
  <c r="V241" i="1007"/>
  <c r="U241" i="1007"/>
  <c r="T235" i="1007"/>
  <c r="K29" i="993"/>
  <c r="L29" i="993"/>
  <c r="L27" i="993"/>
  <c r="K27" i="993"/>
  <c r="L23" i="993"/>
  <c r="K23" i="993"/>
  <c r="T9" i="1007"/>
  <c r="U48" i="1007"/>
  <c r="V48" i="1007"/>
  <c r="J24" i="993"/>
  <c r="N8" i="1007"/>
  <c r="X9" i="1007"/>
  <c r="AA934" i="1000"/>
  <c r="H935" i="1000"/>
  <c r="AA1198" i="1000"/>
  <c r="H1199" i="1000"/>
  <c r="AA1294" i="1000"/>
  <c r="AA1292" i="1000" s="1"/>
  <c r="H1292" i="1000" s="1"/>
  <c r="H1295" i="1000"/>
  <c r="AA20" i="1000"/>
  <c r="H60" i="1000"/>
  <c r="H685" i="1000"/>
  <c r="AA684" i="1000"/>
  <c r="AA474" i="1000"/>
  <c r="H480" i="1000"/>
  <c r="K29" i="992"/>
  <c r="N28" i="993"/>
  <c r="N27" i="993"/>
  <c r="X235" i="1007"/>
  <c r="N24" i="993"/>
  <c r="N23" i="993"/>
  <c r="N29" i="993"/>
  <c r="M17" i="992"/>
  <c r="M16" i="992" s="1"/>
  <c r="M19" i="992" s="1"/>
  <c r="O21" i="993"/>
  <c r="M11" i="995" s="1"/>
  <c r="M10" i="995" s="1"/>
  <c r="M9" i="995" s="1"/>
  <c r="G17" i="992"/>
  <c r="G16" i="992" s="1"/>
  <c r="G19" i="992" s="1"/>
  <c r="I21" i="993"/>
  <c r="G11" i="995" s="1"/>
  <c r="G10" i="995" s="1"/>
  <c r="G9" i="995" s="1"/>
  <c r="G21" i="993"/>
  <c r="E11" i="995" s="1"/>
  <c r="E10" i="995" s="1"/>
  <c r="E9" i="995" s="1"/>
  <c r="E17" i="992"/>
  <c r="E16" i="992" s="1"/>
  <c r="E19" i="992" s="1"/>
  <c r="F17" i="992"/>
  <c r="F16" i="992" s="1"/>
  <c r="F19" i="992" s="1"/>
  <c r="H21" i="993"/>
  <c r="F11" i="995" s="1"/>
  <c r="F10" i="995" s="1"/>
  <c r="F9" i="995" s="1"/>
  <c r="B17" i="992"/>
  <c r="Q21" i="993"/>
  <c r="O11" i="995" s="1"/>
  <c r="O10" i="995" s="1"/>
  <c r="O9" i="995" s="1"/>
  <c r="O17" i="992"/>
  <c r="O16" i="992" s="1"/>
  <c r="O19" i="992" s="1"/>
  <c r="N17" i="992"/>
  <c r="N16" i="992" s="1"/>
  <c r="N19" i="992" s="1"/>
  <c r="P21" i="993"/>
  <c r="N11" i="995" s="1"/>
  <c r="N10" i="995" s="1"/>
  <c r="N9" i="995" s="1"/>
  <c r="P3" i="1007"/>
  <c r="F28" i="993"/>
  <c r="F26" i="993" s="1"/>
  <c r="D18" i="992" s="1"/>
  <c r="F24" i="993"/>
  <c r="G25" i="994"/>
  <c r="D26" i="993"/>
  <c r="D21" i="993" s="1"/>
  <c r="B11" i="995" s="1"/>
  <c r="E31" i="994"/>
  <c r="F31" i="994" s="1"/>
  <c r="F548" i="1000"/>
  <c r="E37" i="994"/>
  <c r="Q1292" i="1000"/>
  <c r="E35" i="994"/>
  <c r="F35" i="994" s="1"/>
  <c r="F442" i="1000"/>
  <c r="E33" i="994"/>
  <c r="F797" i="1000"/>
  <c r="R796" i="1000"/>
  <c r="F796" i="1000" s="1"/>
  <c r="F798" i="1000"/>
  <c r="O9" i="1007"/>
  <c r="O8" i="1007" s="1"/>
  <c r="R20" i="1000"/>
  <c r="R19" i="1000" s="1"/>
  <c r="Q472" i="1000"/>
  <c r="R511" i="1000"/>
  <c r="F511" i="1000" s="1"/>
  <c r="R1198" i="1000"/>
  <c r="F1198" i="1000" s="1"/>
  <c r="Q19" i="1000"/>
  <c r="E29" i="994" s="1"/>
  <c r="Q1068" i="1000"/>
  <c r="F1068" i="1000" s="1"/>
  <c r="Q1196" i="1000"/>
  <c r="R242" i="1000"/>
  <c r="F242" i="1000" s="1"/>
  <c r="Q1167" i="1000"/>
  <c r="F1167" i="1000" s="1"/>
  <c r="Q682" i="1000"/>
  <c r="R474" i="1000"/>
  <c r="F474" i="1000" s="1"/>
  <c r="Q932" i="1000"/>
  <c r="R934" i="1000"/>
  <c r="F934" i="1000" s="1"/>
  <c r="R1294" i="1000"/>
  <c r="F1294" i="1000" s="1"/>
  <c r="R684" i="1000"/>
  <c r="F684" i="1000" s="1"/>
  <c r="J22" i="993" l="1"/>
  <c r="H17" i="992" s="1"/>
  <c r="L24" i="993"/>
  <c r="K24" i="993"/>
  <c r="J26" i="993"/>
  <c r="L28" i="993"/>
  <c r="K28" i="993"/>
  <c r="V235" i="1007"/>
  <c r="U235" i="1007"/>
  <c r="T8" i="1007"/>
  <c r="V9" i="1007"/>
  <c r="U9" i="1007"/>
  <c r="AA473" i="1000"/>
  <c r="H474" i="1000"/>
  <c r="AA19" i="1000"/>
  <c r="H20" i="1000"/>
  <c r="AA1197" i="1000"/>
  <c r="H1198" i="1000"/>
  <c r="AA683" i="1000"/>
  <c r="H684" i="1000"/>
  <c r="AA1293" i="1000"/>
  <c r="H1294" i="1000"/>
  <c r="AA933" i="1000"/>
  <c r="H934" i="1000"/>
  <c r="X8" i="1007"/>
  <c r="N22" i="993"/>
  <c r="N26" i="993"/>
  <c r="L18" i="992" s="1"/>
  <c r="B10" i="995"/>
  <c r="B9" i="995" s="1"/>
  <c r="F29" i="992"/>
  <c r="G29" i="992"/>
  <c r="M29" i="992"/>
  <c r="M38" i="992"/>
  <c r="O38" i="992"/>
  <c r="O29" i="992"/>
  <c r="E38" i="992"/>
  <c r="E29" i="992"/>
  <c r="N38" i="992"/>
  <c r="N29" i="992"/>
  <c r="E28" i="993"/>
  <c r="E30" i="994"/>
  <c r="E24" i="993"/>
  <c r="E22" i="993" s="1"/>
  <c r="F22" i="993"/>
  <c r="E26" i="993"/>
  <c r="B18" i="992"/>
  <c r="F37" i="994"/>
  <c r="F36" i="994" s="1"/>
  <c r="E36" i="994"/>
  <c r="E32" i="994"/>
  <c r="F33" i="994"/>
  <c r="F32" i="994" s="1"/>
  <c r="F29" i="994"/>
  <c r="E28" i="994"/>
  <c r="E25" i="994"/>
  <c r="F27" i="994"/>
  <c r="F26" i="994" s="1"/>
  <c r="E26" i="994"/>
  <c r="F19" i="1000"/>
  <c r="F20" i="1000"/>
  <c r="R1197" i="1000"/>
  <c r="F1197" i="1000" s="1"/>
  <c r="R933" i="1000"/>
  <c r="F933" i="1000" s="1"/>
  <c r="R473" i="1000"/>
  <c r="F473" i="1000" s="1"/>
  <c r="R683" i="1000"/>
  <c r="R1293" i="1000"/>
  <c r="F1293" i="1000" s="1"/>
  <c r="R241" i="1000"/>
  <c r="F241" i="1000" s="1"/>
  <c r="Q18" i="1000"/>
  <c r="Q17" i="1000" s="1"/>
  <c r="R510" i="1000"/>
  <c r="F510" i="1000" s="1"/>
  <c r="J17" i="992" l="1"/>
  <c r="I17" i="992"/>
  <c r="H18" i="992"/>
  <c r="L26" i="993"/>
  <c r="K26" i="993"/>
  <c r="J21" i="993"/>
  <c r="K22" i="993"/>
  <c r="L22" i="993"/>
  <c r="T3" i="1007"/>
  <c r="U8" i="1007"/>
  <c r="U3" i="1007" s="1"/>
  <c r="V8" i="1007"/>
  <c r="V3" i="1007" s="1"/>
  <c r="F683" i="1000"/>
  <c r="R682" i="1000"/>
  <c r="F682" i="1000" s="1"/>
  <c r="H683" i="1000"/>
  <c r="AA682" i="1000"/>
  <c r="H682" i="1000" s="1"/>
  <c r="AA932" i="1000"/>
  <c r="H933" i="1000"/>
  <c r="AA18" i="1000"/>
  <c r="O29" i="994"/>
  <c r="O28" i="994" s="1"/>
  <c r="H19" i="1000"/>
  <c r="O35" i="994"/>
  <c r="H1293" i="1000"/>
  <c r="AA1196" i="1000"/>
  <c r="H1196" i="1000" s="1"/>
  <c r="O27" i="994"/>
  <c r="O26" i="994" s="1"/>
  <c r="H1197" i="1000"/>
  <c r="AA472" i="1000"/>
  <c r="H472" i="1000" s="1"/>
  <c r="H473" i="1000"/>
  <c r="L17" i="992"/>
  <c r="L16" i="992" s="1"/>
  <c r="L19" i="992" s="1"/>
  <c r="L29" i="992" s="1"/>
  <c r="N21" i="993"/>
  <c r="L11" i="995" s="1"/>
  <c r="L10" i="995" s="1"/>
  <c r="L9" i="995" s="1"/>
  <c r="D17" i="992"/>
  <c r="C17" i="992" s="1"/>
  <c r="F21" i="993"/>
  <c r="C18" i="992"/>
  <c r="B16" i="992"/>
  <c r="B19" i="992" s="1"/>
  <c r="R1196" i="1000"/>
  <c r="F1196" i="1000" s="1"/>
  <c r="R18" i="1000"/>
  <c r="R1292" i="1000"/>
  <c r="F1292" i="1000" s="1"/>
  <c r="R472" i="1000"/>
  <c r="F472" i="1000" s="1"/>
  <c r="R932" i="1000"/>
  <c r="O25" i="994" l="1"/>
  <c r="H11" i="995"/>
  <c r="K21" i="993"/>
  <c r="L21" i="993"/>
  <c r="I18" i="992"/>
  <c r="J18" i="992"/>
  <c r="H16" i="992"/>
  <c r="F932" i="1000"/>
  <c r="H932" i="1000"/>
  <c r="F18" i="1000"/>
  <c r="R17" i="1000"/>
  <c r="O3" i="1007" s="1"/>
  <c r="AA17" i="1000"/>
  <c r="H18" i="1000"/>
  <c r="O32" i="994"/>
  <c r="C16" i="992"/>
  <c r="C19" i="992" s="1"/>
  <c r="C38" i="992" s="1"/>
  <c r="D16" i="992"/>
  <c r="D19" i="992" s="1"/>
  <c r="D38" i="992" s="1"/>
  <c r="D11" i="995"/>
  <c r="E21" i="993"/>
  <c r="B38" i="992"/>
  <c r="B29" i="992"/>
  <c r="N3" i="1007"/>
  <c r="H19" i="992" l="1"/>
  <c r="J16" i="992"/>
  <c r="I16" i="992"/>
  <c r="H10" i="995"/>
  <c r="J11" i="995"/>
  <c r="I11" i="995"/>
  <c r="H928" i="1000"/>
  <c r="H929" i="1000"/>
  <c r="F928" i="1000"/>
  <c r="F929" i="1000"/>
  <c r="H17" i="1000"/>
  <c r="X3" i="1007"/>
  <c r="C29" i="992"/>
  <c r="D29" i="992"/>
  <c r="D10" i="995"/>
  <c r="D9" i="995" s="1"/>
  <c r="C11" i="995"/>
  <c r="C10" i="995" s="1"/>
  <c r="C9" i="995" s="1"/>
  <c r="F17" i="1000"/>
  <c r="R848" i="1000"/>
  <c r="F848" i="1000" s="1"/>
  <c r="F28" i="994"/>
  <c r="F25" i="994"/>
  <c r="F30" i="994"/>
  <c r="H38" i="992" l="1"/>
  <c r="J19" i="992"/>
  <c r="J38" i="992"/>
  <c r="I19" i="992"/>
  <c r="I38" i="992" s="1"/>
  <c r="H9" i="995"/>
  <c r="I10" i="995"/>
  <c r="J10" i="995"/>
  <c r="H29" i="992"/>
  <c r="I9" i="995" l="1"/>
  <c r="J9" i="995"/>
</calcChain>
</file>

<file path=xl/comments1.xml><?xml version="1.0" encoding="utf-8"?>
<comments xmlns="http://schemas.openxmlformats.org/spreadsheetml/2006/main">
  <authors>
    <author>user</author>
  </authors>
  <commentList>
    <comment ref="B38" authorId="0">
      <text>
        <r>
          <rPr>
            <b/>
            <sz val="9"/>
            <color indexed="81"/>
            <rFont val="Segoe UI"/>
            <family val="2"/>
            <charset val="238"/>
          </rPr>
          <t>user:</t>
        </r>
        <r>
          <rPr>
            <sz val="9"/>
            <color indexed="81"/>
            <rFont val="Segoe UI"/>
            <family val="2"/>
            <charset val="238"/>
          </rPr>
          <t xml:space="preserve">
PROVJERITI FORMULU</t>
        </r>
      </text>
    </comment>
  </commentList>
</comments>
</file>

<file path=xl/sharedStrings.xml><?xml version="1.0" encoding="utf-8"?>
<sst xmlns="http://schemas.openxmlformats.org/spreadsheetml/2006/main" count="14512" uniqueCount="528">
  <si>
    <t>PRIHODI POSLOVANJA</t>
  </si>
  <si>
    <t>PRIHODI OD PRODAJE NEFINANCIJSKE IMOVINE</t>
  </si>
  <si>
    <t>RASHODI ZA NABAVU NEFINANCIJSKE IMOVINE</t>
  </si>
  <si>
    <t>RAZLIKA - VIŠAK / MANJAK</t>
  </si>
  <si>
    <t>Naziv rashoda</t>
  </si>
  <si>
    <t>RASHODI POSLOVANJA</t>
  </si>
  <si>
    <t>Rashodi za zaposlene</t>
  </si>
  <si>
    <t>Materijalni rashodi</t>
  </si>
  <si>
    <t>Financijski rashodi</t>
  </si>
  <si>
    <t>Naknade građanima i kućanstvima na temelju osiguranja i druge naknade</t>
  </si>
  <si>
    <t>Ostali rashodi</t>
  </si>
  <si>
    <t>Rashodi za nabavu neproizvedene dugotrajne imovine</t>
  </si>
  <si>
    <t>Rashodi za nabavu proizvedene dugotrajne imovine</t>
  </si>
  <si>
    <t>UKUPNO RASHODI</t>
  </si>
  <si>
    <t>Razred</t>
  </si>
  <si>
    <t>Skupina</t>
  </si>
  <si>
    <t>Izvor financiranja</t>
  </si>
  <si>
    <t>Rashodi i izdaci</t>
  </si>
  <si>
    <t>Rashodi poslovanja</t>
  </si>
  <si>
    <t>IZVOR POMOĆI</t>
  </si>
  <si>
    <t>IZVOR VLASTITI PRIHODI</t>
  </si>
  <si>
    <t>Rashodi za nabavu nefinancijske imovine</t>
  </si>
  <si>
    <t>IZVOR PRIHODI OD PRODAJE NEFINANCIJSKE IMOVINE</t>
  </si>
  <si>
    <t>Izradila:</t>
  </si>
  <si>
    <t>IZVOR OPĆI PRIHODI I PRIMICI</t>
  </si>
  <si>
    <t>Oznaka izvora financiranja</t>
  </si>
  <si>
    <t>Naziv prihoda</t>
  </si>
  <si>
    <t>POMOĆI IZ INOZEMSTVA I OD SUBJEKATA UNUTAR OPĆEG PRORAČUNA</t>
  </si>
  <si>
    <t>PRIHODI OD IMOVINE</t>
  </si>
  <si>
    <t>PRIHODI IZ NADLEŽNOG PRORAČUNA I OD HZZO-a TEMELJEM UGOVORNIH OBVEZA</t>
  </si>
  <si>
    <t>PRIHODI OD PRODAJE PROIZVEDENE DUGOTRAJNE IMOVINE</t>
  </si>
  <si>
    <t>UKUPNO PRIHODI POSLOVANJA</t>
  </si>
  <si>
    <t>Danijela Čošić, mag. oec., univ. spec. oec.</t>
  </si>
  <si>
    <t>Ravnateljica :</t>
  </si>
  <si>
    <t>UKUPNI PRIHODI</t>
  </si>
  <si>
    <t>UKUPNI RASHODI</t>
  </si>
  <si>
    <t>PRIHODI OD PRODAJE PROIZVODA I ROBE TE PRUŽENIH USLUGA I PRIHODI OD DONACIJA</t>
  </si>
  <si>
    <t xml:space="preserve">IZVOR POMOĆI </t>
  </si>
  <si>
    <t>dr. sc. Draženka Vadla, dr. med.</t>
  </si>
  <si>
    <t>5.5.</t>
  </si>
  <si>
    <t>K 100057 Nabava opreme za Savjetovalište za prevenciju prekomjerne tjelesne težine i debljine</t>
  </si>
  <si>
    <t>3.1.</t>
  </si>
  <si>
    <t>4.6.</t>
  </si>
  <si>
    <t>7.2.</t>
  </si>
  <si>
    <t>1.1.</t>
  </si>
  <si>
    <t>Rashodi za dodatna ulaganja na nefinancijskoj imovini</t>
  </si>
  <si>
    <t>5.8.</t>
  </si>
  <si>
    <t xml:space="preserve"> 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</si>
  <si>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</si>
  <si>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</si>
  <si>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</si>
  <si>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</si>
  <si>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</si>
  <si>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</si>
  <si>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PRENESENI VIŠAK/MANJAK IZ PRETHODNE GODINE</t>
  </si>
  <si>
    <t>PRIJENOS  VIŠKA/MANJKA U SLJEDEĆE RAZDOBLJE</t>
  </si>
  <si>
    <t>IZVORNI PLAN ZA 2024. / eura</t>
  </si>
  <si>
    <t>TEKUĆI PLAN ZA 2024. / eura</t>
  </si>
  <si>
    <t>Izvor finan.</t>
  </si>
  <si>
    <t>PRIHODI OD POREZA ZA REDOVNU DJELATNOST</t>
  </si>
  <si>
    <t>VLASTITI PRIHODI - PRORAČUNSKI KORISNICI</t>
  </si>
  <si>
    <t>4.6</t>
  </si>
  <si>
    <t>POMOĆI OD SUBJEKATA UNUTAR OPĆEG PRORAČUNA</t>
  </si>
  <si>
    <t>POMOĆI TEMELJEM PRIJENOSA EU SREDSTAVA</t>
  </si>
  <si>
    <t>07 ZDRAVSTVO</t>
  </si>
  <si>
    <t>II. POSEBNI DIO</t>
  </si>
  <si>
    <t>IZVJEŠTAJ PO PROGRAMSKOJ KLASIFIKACIJI</t>
  </si>
  <si>
    <t>IZVOR PRIHODI ZA POSEBNE NAMJENE (HZZO)</t>
  </si>
  <si>
    <t>Povećanje / smanjenje</t>
  </si>
  <si>
    <t xml:space="preserve">A RAČUN PRIHODA I RASHODA </t>
  </si>
  <si>
    <t xml:space="preserve">A1 PRIHODI I RASHODI PREMA EKONOMSKOJ KLASIFIKACIJI </t>
  </si>
  <si>
    <t>VIŠAK / MANJAK + NETO FINANCIRANJE</t>
  </si>
  <si>
    <t>C.PRENESENI VIŠAK ILI PRENESENI MANJAK</t>
  </si>
  <si>
    <t xml:space="preserve"> A. SAŽETAK RAČUNA PRIHODA I RASHODA</t>
  </si>
  <si>
    <t xml:space="preserve"> B. SAŽETAK RAČUNA FINANCIRANJA</t>
  </si>
  <si>
    <t>RAZRED I NAZIV</t>
  </si>
  <si>
    <t>NAZIV</t>
  </si>
  <si>
    <t>VIŠAK / MANJAK + NETO FINANCIRANJE + PRENESENI VIŠAK/MANJAK IZ PRETHODNE GODINE - PRIJENOS  VIŠKA/MANJKA U SLJEDEĆE RAZDOBLJE</t>
  </si>
  <si>
    <t>D. VIŠEGODIŠNJI PLAN  URAVNOTEŽENJA</t>
  </si>
  <si>
    <t>VIŠKA/MANJKA IZ PREDHODNE GODINE KOJI ĆE SE RASPOREDITI</t>
  </si>
  <si>
    <t>VIŠAK / MANJAK TEKUĆE GODINE</t>
  </si>
  <si>
    <t>PRIJENOS VIŠAK / MANJAK U SLJEDEĆE RAZDOBLJE</t>
  </si>
  <si>
    <t>076  Poslovi i usluge zdravstva koji nisu drugdje svrstani</t>
  </si>
  <si>
    <t>VLASTITI IZVORI</t>
  </si>
  <si>
    <t>Izvor</t>
  </si>
  <si>
    <t>REZULTAT POSLOVANJA</t>
  </si>
  <si>
    <t>PRIHODI OD HZZO-a NA TEMELJU UG.OBV. - ZDRAVSTVENE USTANOVE</t>
  </si>
  <si>
    <t>3.1</t>
  </si>
  <si>
    <t>C PRENESENI VIŠAK ILI PRENESENI MANJAK</t>
  </si>
  <si>
    <t>NETO FINANCIRANJE</t>
  </si>
  <si>
    <t>PROGRAM 1066</t>
  </si>
  <si>
    <t>AKTIVNOST A100178</t>
  </si>
  <si>
    <t>AKTIVNOST A100122</t>
  </si>
  <si>
    <t>REDOVNA DJELATNOST ZAVODA ZA JAVNO ZDRAVSTVO</t>
  </si>
  <si>
    <t>OPREMANJE ZAVODA ZA JAVNO ZDRAVSTVO</t>
  </si>
  <si>
    <t>PRIPRAVNICI - HZZ-A</t>
  </si>
  <si>
    <t>TEKUĆI PROJEKT T100056</t>
  </si>
  <si>
    <t>TEKUĆI PROJEKT T100035</t>
  </si>
  <si>
    <t>KAPITALNI PROJEKT K100079</t>
  </si>
  <si>
    <t>TEKUĆI PROJEKT T107008</t>
  </si>
  <si>
    <t>IZVOR POMOĆI - POMOĆI - HZZO (Covid dodatak i Privremeni dodatak)</t>
  </si>
  <si>
    <t>Zajedno protiv ovisnosti</t>
  </si>
  <si>
    <t>Trening životnih vještina za prevenciju ovisnosti o alkoholu, kockanju i novim tehnologijama kod djece i mladih</t>
  </si>
  <si>
    <t>Prevencija rizika određenih čimbenika okoliša</t>
  </si>
  <si>
    <t>KAPITALNI PROJEKT T100084</t>
  </si>
  <si>
    <t>Nabava opreme za projekt Zajedno protiv ovisnosti</t>
  </si>
  <si>
    <t>TEKUĆI PROJEKT T100044</t>
  </si>
  <si>
    <t>Savjetovalište za reproduktivno zdravlje adolescenata</t>
  </si>
  <si>
    <t>TEKUĆI PROJEKT T100070</t>
  </si>
  <si>
    <t>TEKUĆI PROJEKT T10007</t>
  </si>
  <si>
    <t>Monitoring</t>
  </si>
  <si>
    <t>TEKUĆI PROJEKT T100113</t>
  </si>
  <si>
    <t>Specijalizacija liječnika</t>
  </si>
  <si>
    <t>IZDACI ZA FINANCIJSKU IMOVINU I OTPLATE ZAJMOVA</t>
  </si>
  <si>
    <t>UKUPNO IZDACI POSLOVANJA</t>
  </si>
  <si>
    <t>PLAN ZA 2024.</t>
  </si>
  <si>
    <t>NOVI PLAN ZA 2024.</t>
  </si>
  <si>
    <t>Plaće (Bruto)</t>
  </si>
  <si>
    <t>Plaće za redovan rad</t>
  </si>
  <si>
    <t xml:space="preserve">Plaće za zaposlene </t>
  </si>
  <si>
    <t>Plaće za zaposlene - Bruto plaća</t>
  </si>
  <si>
    <t>Plaće za zaposlene - Bruto plaća - CK</t>
  </si>
  <si>
    <t>Plaće za zaposlene - Bruto plaća -ZAO</t>
  </si>
  <si>
    <t>Plaće za zaposlene-Pripravnost</t>
  </si>
  <si>
    <t>Plaće za zaposlene-razlika 6 %</t>
  </si>
  <si>
    <t>Plaće za zaposlene-Privremeni dodatak</t>
  </si>
  <si>
    <t>Plaće za prekovremeni rad</t>
  </si>
  <si>
    <t>Plaće za posebne uvjete rada</t>
  </si>
  <si>
    <t>Plaće za posebne uvjete rada -CK</t>
  </si>
  <si>
    <t>Plaće za posebne uvjete rada - Covid</t>
  </si>
  <si>
    <t>Ostali rashodi za zaposlene</t>
  </si>
  <si>
    <t>Nagrade (jubilarne)</t>
  </si>
  <si>
    <t>Darovi (zaposlenicima)</t>
  </si>
  <si>
    <t>Otpremnine</t>
  </si>
  <si>
    <t>Naknade za bolest, invalidnost i smrtni slučaj</t>
  </si>
  <si>
    <t>Regres za godišnji odmor</t>
  </si>
  <si>
    <t>Ostali nenavedeni rashodi za zaposlene</t>
  </si>
  <si>
    <t>Ostali nenavedeni rashodi za zaposlene (božićnica i dar djeci)</t>
  </si>
  <si>
    <t>Doprinosi na plaće</t>
  </si>
  <si>
    <t>Doprinosi za obvezno zdravstveno osiguranje</t>
  </si>
  <si>
    <t>Naknade troškova zaposlenima</t>
  </si>
  <si>
    <t>Službena putovanja</t>
  </si>
  <si>
    <t>Dnevnice za službeni put u zemlji</t>
  </si>
  <si>
    <t>Naknade za smještaj na službenom putu u zemlji</t>
  </si>
  <si>
    <t>Naknade za prijevoz na službenom putu u zemlji</t>
  </si>
  <si>
    <t>Ostali rashodi za službena putovanja</t>
  </si>
  <si>
    <t>Naknade za prijevoz, za rad na terenu i odvojeni život</t>
  </si>
  <si>
    <t>Naknade za prijevoz na posao i s posla</t>
  </si>
  <si>
    <t>Naknade za odvojeni život</t>
  </si>
  <si>
    <t>Stručno usavršavanje zaposlenika</t>
  </si>
  <si>
    <t>Seminari, savjetovanja i simpoziji</t>
  </si>
  <si>
    <t>Seminari, savjetovanja i simpoziji-Kotizacija</t>
  </si>
  <si>
    <t>Seminari, savjetovanja i simpoziji-Školarina</t>
  </si>
  <si>
    <t>Tečajevi i stručni ispiti</t>
  </si>
  <si>
    <t>Rashodi za materijal i energiju</t>
  </si>
  <si>
    <t>Uredski materijal i ostali materijalni rashodi</t>
  </si>
  <si>
    <t>Uredski materijal</t>
  </si>
  <si>
    <t>Uredski materijal (od 6%povrata)</t>
  </si>
  <si>
    <t>Uredski materijal - toneri</t>
  </si>
  <si>
    <t>Uredski materijal - toneri (od 6%povrata)</t>
  </si>
  <si>
    <t>Uredski materijal - CK</t>
  </si>
  <si>
    <t>Uredski materijal - ZAO</t>
  </si>
  <si>
    <t xml:space="preserve">Literatura (publikacije, časopisi, glasila, knjige i ostalo) </t>
  </si>
  <si>
    <t>Literatura (publikacije, časopisi, glasila, knjige i ostalo)</t>
  </si>
  <si>
    <t>Materijal i sredstva za čišćenje i održavanje</t>
  </si>
  <si>
    <t>Materijal za higijenske potrebe i njegu</t>
  </si>
  <si>
    <t>Ostali materijal za potrebe redovnog poslovanja</t>
  </si>
  <si>
    <t>Materijal i sirovine</t>
  </si>
  <si>
    <t>Osnovni materijal i sirovine</t>
  </si>
  <si>
    <t>Osnovni materijal i sirovine (od 6%povrata)</t>
  </si>
  <si>
    <t>Pomoćni i sanitetski materijal</t>
  </si>
  <si>
    <t>Pomoćni i sanitetski materijal (od 6%povrata)</t>
  </si>
  <si>
    <t>Pomoćni i sanitetski materijal - CK</t>
  </si>
  <si>
    <t>Energija</t>
  </si>
  <si>
    <t>Električna energija</t>
  </si>
  <si>
    <t>Električna energija - opskrba</t>
  </si>
  <si>
    <t>Plin</t>
  </si>
  <si>
    <t>Motorni benzin i dizel gorivo</t>
  </si>
  <si>
    <t>Materijal i dijelovi za tekuće i investicijsko održavanje</t>
  </si>
  <si>
    <t>Materijal i dijelovi za tekuće i investicijsko održavanje postrojenja i opreme</t>
  </si>
  <si>
    <t>Sitni inventar i autogume</t>
  </si>
  <si>
    <t>Sitni inventar</t>
  </si>
  <si>
    <t>Auto gume</t>
  </si>
  <si>
    <t>Službena, radna i zaštitna odjeća i obuća</t>
  </si>
  <si>
    <t>Službena radna i zaštitna odjeća i obuća</t>
  </si>
  <si>
    <t>Rashodi za usluge</t>
  </si>
  <si>
    <t>Usluge telefona, pošte i prijevoza</t>
  </si>
  <si>
    <t>Usluge telefona, telefaksa</t>
  </si>
  <si>
    <t>Usluge interneta</t>
  </si>
  <si>
    <t>Poštarina (pisma, tiskanice i sl.)</t>
  </si>
  <si>
    <t>Ostale usluge za komunikaciju i prijevoz</t>
  </si>
  <si>
    <t>Usluge slanja e-Računa</t>
  </si>
  <si>
    <t>Usluge tekućeg i investicijskog održavanja</t>
  </si>
  <si>
    <t>Usluge tekućeg i investicijkog održavanja postrojenja i opreme</t>
  </si>
  <si>
    <t>Usluge tekućeg i investicijkog održavanja prijevoznih sredstava</t>
  </si>
  <si>
    <t>Usluge promidžbe i informiranja</t>
  </si>
  <si>
    <t>Ostale usluge promidžbe i informiranja</t>
  </si>
  <si>
    <t>Komunalne usluge</t>
  </si>
  <si>
    <t>Opskrba vodom</t>
  </si>
  <si>
    <t>Iznošenje i odvoz smeća</t>
  </si>
  <si>
    <t>Ostale komunalne usluge</t>
  </si>
  <si>
    <t>Ostale komunalne usluge-Komunalna naknada</t>
  </si>
  <si>
    <t>Zakupnine i najamnine</t>
  </si>
  <si>
    <t>Zakupnine i najamnine za građevinske objekte</t>
  </si>
  <si>
    <t>Licence</t>
  </si>
  <si>
    <t>Ostale zakupnine i najmnine</t>
  </si>
  <si>
    <t>Zdravstvene i veterinarske usluge</t>
  </si>
  <si>
    <t>Laboratorijske usluge</t>
  </si>
  <si>
    <t>Ostale zdravstvene i veterinarske usluge</t>
  </si>
  <si>
    <t>Intelektualne i osobne usluge</t>
  </si>
  <si>
    <t>Ugovori o djelu</t>
  </si>
  <si>
    <t>Usluge odvjetnika i pravnog savjetovanja</t>
  </si>
  <si>
    <t>Ostale intelektualne usluge</t>
  </si>
  <si>
    <t>Računalne usluge</t>
  </si>
  <si>
    <t>Ostale računalne usluge</t>
  </si>
  <si>
    <t>Ostale usluge</t>
  </si>
  <si>
    <t>Grafičke i tiskarske usluge, usluge kopiranja i uvezivanja i sl.</t>
  </si>
  <si>
    <t>Grafičke usluge</t>
  </si>
  <si>
    <t>Usluge pri registraciji prijevoznih sredstava</t>
  </si>
  <si>
    <t>Usluge čišćenja, pranja i slično</t>
  </si>
  <si>
    <t>Ostale nespomenute usluge</t>
  </si>
  <si>
    <t>Ostale nespomenute usluge-Dom zdravlja (učešće rež.troš.)</t>
  </si>
  <si>
    <t>Ostale nespomenute usluge-Opća bolnica (učešće tehničkog osoblja)</t>
  </si>
  <si>
    <t>Ostale nespomenute usluge-Dom zdravlja (učešće tehničkog osoblja)</t>
  </si>
  <si>
    <t>Ostale nespomenute usluge-Opća bolnica (učešće rež.troš.)</t>
  </si>
  <si>
    <t>Ostale nespomenute usluge-Vatrogasne usluge</t>
  </si>
  <si>
    <t>Naknade troškova osobama izvan radnog odnosa</t>
  </si>
  <si>
    <t>Naknade ostalih troškova</t>
  </si>
  <si>
    <t>Ostali nespomenuti rashodi poslovanja</t>
  </si>
  <si>
    <t>Naknade za rad predstavničkih i izvršnih tijela, povjerenstava i slično</t>
  </si>
  <si>
    <t>Naknade za rad članovima predstavničkih i izvršnih tijela i upravnih vijeća</t>
  </si>
  <si>
    <t>Premije osiguranja</t>
  </si>
  <si>
    <t>Premije osiguranja prijevoznih sredstava</t>
  </si>
  <si>
    <t>Premije osiguranja ostale imovine</t>
  </si>
  <si>
    <t>Premije osiguranja zaposlenih</t>
  </si>
  <si>
    <t>Reprezentacija</t>
  </si>
  <si>
    <t>Članarine i norme</t>
  </si>
  <si>
    <t>Tuzemne članarine</t>
  </si>
  <si>
    <t>Pristojbe i naknade</t>
  </si>
  <si>
    <t>Sudske pristojbe</t>
  </si>
  <si>
    <t>Novčana naknada poslodavca zbog nezapošljavanja osoba s invaliditetom</t>
  </si>
  <si>
    <t>Ostale pristojbe i nakanade</t>
  </si>
  <si>
    <t>Ostale pristojbe i nakanade (spomenička renta)</t>
  </si>
  <si>
    <t>Ostale pristojbe i nakanade ( HRT )</t>
  </si>
  <si>
    <t>Troškovi sudskih postupaka</t>
  </si>
  <si>
    <t>Rashodi protokola (vijenci, cvijeće, svijeće i slično)</t>
  </si>
  <si>
    <t>Ostali financijski rashodi</t>
  </si>
  <si>
    <t>Bankarske usluge i usluge platnog prometa</t>
  </si>
  <si>
    <t>Usluge banaka</t>
  </si>
  <si>
    <t>Usluge platnog prometa</t>
  </si>
  <si>
    <t>Zatezne kamate iz poslovnih odnosa</t>
  </si>
  <si>
    <t>Ostale naknade građanima i kućanstvima</t>
  </si>
  <si>
    <t>Nagrade građanima i kućanstvima</t>
  </si>
  <si>
    <t>Stipendije i školarine</t>
  </si>
  <si>
    <t>Tekuće donacije</t>
  </si>
  <si>
    <t>Tekuće donacije u novcu</t>
  </si>
  <si>
    <t>Tekuće donacije zdravstvenim neprofitnim organizacijama</t>
  </si>
  <si>
    <t>Plaće za zaposlene</t>
  </si>
  <si>
    <t>Plaće za zaposlene-Bruto plaća</t>
  </si>
  <si>
    <t>Doprinosi za obvezno zdravstveno osiguranje zaštite zdravlja na radu</t>
  </si>
  <si>
    <t>Doprinosi za obvezno osiguranje u slučaju nezaposlenosti</t>
  </si>
  <si>
    <t>Nakanade za odvojeni život</t>
  </si>
  <si>
    <t>Seminari, savjetovanja i simpoziji - Kotizacija</t>
  </si>
  <si>
    <t xml:space="preserve">Seminari, savjetovanja i simpoziji - Školarina </t>
  </si>
  <si>
    <t>Uredski materijal-toneri</t>
  </si>
  <si>
    <t>Električna energija-opskrba</t>
  </si>
  <si>
    <t>Naknade ostalih troškova (doprinosi volonteri)</t>
  </si>
  <si>
    <t>Ostale pristojbe i naknade (HRT)</t>
  </si>
  <si>
    <t>Plaće za zaposlene-Bruto plaća (CK)</t>
  </si>
  <si>
    <t>Plaće za zaposlene-Privremeni dodatak (HZZO)</t>
  </si>
  <si>
    <t>Plaće za posebne uvjete rada (CK)</t>
  </si>
  <si>
    <t>Plaće za posebne uvjete rada - Covid (HZZO)</t>
  </si>
  <si>
    <t>Doprinosi za obvezno zdravstveno osiguranje (CK)</t>
  </si>
  <si>
    <t>Uredski materijal (CK)</t>
  </si>
  <si>
    <t>Nematerijalna imovina</t>
  </si>
  <si>
    <t>Postrojenja i oprema</t>
  </si>
  <si>
    <t>Uredska oprema i namještaj</t>
  </si>
  <si>
    <t>Računala i računalna oprema</t>
  </si>
  <si>
    <t>Uredski namještaj</t>
  </si>
  <si>
    <t>Ostala uredska oprema</t>
  </si>
  <si>
    <t>Oprema za održavanje i zaštitu</t>
  </si>
  <si>
    <t>Oprema za grijanje, ventilaciju i hlađenje</t>
  </si>
  <si>
    <t>Medicinska i laboratorijska oprema</t>
  </si>
  <si>
    <t>Medicinska oprema</t>
  </si>
  <si>
    <t>Laboratorijska oprema</t>
  </si>
  <si>
    <t>Instrumenti, uređaji i strojevi</t>
  </si>
  <si>
    <t>Oprema za ostale namjene</t>
  </si>
  <si>
    <t xml:space="preserve">Prijevozna sredstva </t>
  </si>
  <si>
    <t>Prijevozna sredstva u cestovnom prometu</t>
  </si>
  <si>
    <t>Osobni automobili</t>
  </si>
  <si>
    <t>Nematerijalna proizvedena imovina</t>
  </si>
  <si>
    <t>Ulaganja u računalne programe</t>
  </si>
  <si>
    <t>Dodatna ulaganja na postrojenjima i opremi</t>
  </si>
  <si>
    <t>Računala i računalna oprema - CK</t>
  </si>
  <si>
    <t>Plaće za zaposlene - Bruto plaće</t>
  </si>
  <si>
    <t>Nakdane za prijevoz na službenom putu u zemlji</t>
  </si>
  <si>
    <t xml:space="preserve">Uredski materijal </t>
  </si>
  <si>
    <t>Usluge tekućeg i investicijskog održavanja postrojenja i opreme</t>
  </si>
  <si>
    <t xml:space="preserve">Plaće za posebne uvjete rada </t>
  </si>
  <si>
    <t>Plaće za zaposlene - Bruto plaća (pripravci)</t>
  </si>
  <si>
    <t>Doprinosi za obvezno zdravstveno osiguranje zaštite zdravlja na radu (pripravnici)</t>
  </si>
  <si>
    <t>Doprinosi za obvezno osiguranje u slučaju nezaposlenosti (pripravnici)</t>
  </si>
  <si>
    <t>Naknade za prijevoz na posao i s posla (pripravnici)</t>
  </si>
  <si>
    <t>Dnevnice za službeni put u inozemstvu</t>
  </si>
  <si>
    <t>Naknade za smještaj na službenom putu u inozemstvu</t>
  </si>
  <si>
    <t>Naknade za prijevoz na službenom putu u inozemstvu</t>
  </si>
  <si>
    <t>Podskupina</t>
  </si>
  <si>
    <t>Odjeljak</t>
  </si>
  <si>
    <t>Osnovni račun</t>
  </si>
  <si>
    <t>UKUPNO RASHODI POSLOVANJA</t>
  </si>
  <si>
    <t>KAPITALNI PROJEKT T100057</t>
  </si>
  <si>
    <t>Nabava opreme za Prevenciju rizika određenih čimbenika okoliša</t>
  </si>
  <si>
    <t>Savjetovalište za prevenciju prekomjerne tjelesne težine i debljine</t>
  </si>
  <si>
    <t>PRIPRAVNICI - HZZ-A (preneseni višak)</t>
  </si>
  <si>
    <t>KAPITALNI PROJEKT T100074</t>
  </si>
  <si>
    <t>KAPITALNI PROJEKT TT100084</t>
  </si>
  <si>
    <t>Nabava opreme za projekt Trening životnih vještina za prevenciju ovisnosti o alkoholu, kockanju i novim tehnologijama kod djece i mladih</t>
  </si>
  <si>
    <t>PRIHODI OD UPRAVNIH I ADMINISTRATIVNIH PRISTOJBI , PRISTOJBI PO POSEBNIM PROPISIMA I NAKNADA</t>
  </si>
  <si>
    <t>32359</t>
  </si>
  <si>
    <t>GRAD KOPRIVNICA</t>
  </si>
  <si>
    <t>U Koprivnici 25.11.2024.</t>
  </si>
  <si>
    <t>II IZMJENE I DOPUNE FINANCIJSKOG PLANA ZAVODA ZA JAVNO ZDRAVSTVO KOPRIVNIČKO KRIŽEVAČKE ŽUPANIJE ZA 2024</t>
  </si>
  <si>
    <t xml:space="preserve">  spec. epidemiologije</t>
  </si>
  <si>
    <t>Tekući plan 2024.</t>
  </si>
  <si>
    <t>Plan 2025.</t>
  </si>
  <si>
    <t>Projekcija 
za 2026.</t>
  </si>
  <si>
    <t>Projekcija 
za 2027.</t>
  </si>
  <si>
    <t>Izvršenje 2023.</t>
  </si>
  <si>
    <t>OSTVARENJE   I-IX 2023.             / eura</t>
  </si>
  <si>
    <t>OSTVARENJE   I-IX 2024.              / eura</t>
  </si>
  <si>
    <r>
      <t xml:space="preserve">INDEKS </t>
    </r>
    <r>
      <rPr>
        <sz val="9"/>
        <rFont val="Arial"/>
        <family val="2"/>
        <charset val="238"/>
      </rPr>
      <t>TEKUĆA / PRETHODNA GODINA</t>
    </r>
  </si>
  <si>
    <t>PLAN +1</t>
  </si>
  <si>
    <t>IZVRŠENJE PRORAČUNA</t>
  </si>
  <si>
    <t>IZMJENE I DOPUNE</t>
  </si>
  <si>
    <r>
      <t xml:space="preserve">INDEKS </t>
    </r>
    <r>
      <rPr>
        <sz val="9"/>
        <rFont val="Arial"/>
        <family val="2"/>
        <charset val="238"/>
      </rPr>
      <t>OSTVARENJE / TEKUĆI PLAN</t>
    </r>
  </si>
  <si>
    <t>VP</t>
  </si>
  <si>
    <t>HZZO</t>
  </si>
  <si>
    <t>TŽV</t>
  </si>
  <si>
    <t>PREV.RIZIKA</t>
  </si>
  <si>
    <t>OVISNOST</t>
  </si>
  <si>
    <t>ADOLESCENTI</t>
  </si>
  <si>
    <t>PREK.TEŽINA</t>
  </si>
  <si>
    <t>PRIPRAVNICI</t>
  </si>
  <si>
    <t>PRIPRAVNICI-VIŠAK</t>
  </si>
  <si>
    <t>MONITORING</t>
  </si>
  <si>
    <t>SPECIJALIZACIJA</t>
  </si>
  <si>
    <t>PROJEKT</t>
  </si>
  <si>
    <t>KAPITALNI PROJEKT</t>
  </si>
  <si>
    <t>Nabava opreme za Savjetovalište za prevenciju prekomjerne tjelesne težine i debljine</t>
  </si>
  <si>
    <t>PRIPRAVNICI - MIZ, HZZ</t>
  </si>
  <si>
    <t>PRIPRAVNICI -MIZ, HZZ (preneseni višak)</t>
  </si>
  <si>
    <t>2 RAZINA</t>
  </si>
  <si>
    <t>2. RAZINA</t>
  </si>
  <si>
    <t>REB</t>
  </si>
  <si>
    <t>IZVR</t>
  </si>
  <si>
    <t>PLAN+1</t>
  </si>
  <si>
    <t>Plaće za zaposlene-pripravnost</t>
  </si>
  <si>
    <t xml:space="preserve">Doprinosi za obvezno zdravstveno osiguranje </t>
  </si>
  <si>
    <t>Uredski materijal  i ostali materijalni rashodi</t>
  </si>
  <si>
    <t>Materijal i dijelovi za tekuće i invensticijsko održavanje</t>
  </si>
  <si>
    <t>Materijal i dijelovi za tekuće i invensticijsko održavanje postrojenja i opreme</t>
  </si>
  <si>
    <t>Sitni inventar i auto gume</t>
  </si>
  <si>
    <t>Usluge telefona,pošte i prijevoza</t>
  </si>
  <si>
    <t>Usluge telefona,telefaksa</t>
  </si>
  <si>
    <t>Ostale zakupnine i najamnine</t>
  </si>
  <si>
    <t xml:space="preserve">Intelektualne i osobne usluge </t>
  </si>
  <si>
    <t>Ugovor o djelu</t>
  </si>
  <si>
    <t>Naknada troškova osobama izvan radnog odnosa</t>
  </si>
  <si>
    <t xml:space="preserve">Naknade ostalih troškova </t>
  </si>
  <si>
    <t>Naknade za rad predstavničkih i izvršnih tijela, povjerensta i sl.</t>
  </si>
  <si>
    <t>Pomoći dane u inozemstvo i unutar općeg proračuna</t>
  </si>
  <si>
    <t>Prijenosi između proračunskih korisnika istog proračuna</t>
  </si>
  <si>
    <t>Tekući prijenosi između proračunskih korisnika istog proračuna</t>
  </si>
  <si>
    <t>369110</t>
  </si>
  <si>
    <t>Tekući prijenosi između proračunskih korisnika istog proračuna - DZ</t>
  </si>
  <si>
    <t>369111</t>
  </si>
  <si>
    <t>Tekući prijenosi između proračunskih korisnika istog proračuna - ZHM</t>
  </si>
  <si>
    <t xml:space="preserve">Nematerijalna imovina </t>
  </si>
  <si>
    <t>Instrumenti,uređaji i strojevi</t>
  </si>
  <si>
    <t>Uređaji, strojevi i oprema za ostale namjene</t>
  </si>
  <si>
    <t>Prijevozna sredstva</t>
  </si>
  <si>
    <t>RASHODI POSLOVANJA I RASHODI ZA NABAVU NEFINANCIJSKE IMOVINE</t>
  </si>
  <si>
    <t>spec. epidemiologije</t>
  </si>
  <si>
    <t>Usluge tekućeg i investicijskog održavanja građevinskih objekata</t>
  </si>
  <si>
    <t>3. RAZINA</t>
  </si>
  <si>
    <t>3 RAZINA</t>
  </si>
  <si>
    <t>4 RAZINA</t>
  </si>
  <si>
    <t>4. RAZINA</t>
  </si>
  <si>
    <t>5. RAZINA</t>
  </si>
  <si>
    <t>PROVJERITI DA LI POSTOJI PRAZAN PROSTOR BEZ TEKSTA I FORMULA</t>
  </si>
  <si>
    <t>5 RAZINA</t>
  </si>
  <si>
    <t>Pomoći proračunu iz drugih proračuna</t>
  </si>
  <si>
    <t>Tekuće pomoći proračunu iz drugih proračuna</t>
  </si>
  <si>
    <t>Tekuće pomoći iz državnog proračuna</t>
  </si>
  <si>
    <t>Pomoći od izvanproračunskih korisnika</t>
  </si>
  <si>
    <t>Tekuće pomoći od izvanproračunskih korisnika</t>
  </si>
  <si>
    <t>Tekuće pomoći od HZMO-a, HZZ-a, HZZO-a</t>
  </si>
  <si>
    <t xml:space="preserve">Tekuće pomoći od HZMO-a, HZZ-a, HZZO-a </t>
  </si>
  <si>
    <t xml:space="preserve">Kapitalne pomoći od HZMO-a, HZZ-a, HZZO-a </t>
  </si>
  <si>
    <t>Pomoći proračunskim korisnicima iz proračuna koji im nije nadležan</t>
  </si>
  <si>
    <t>Tekuće pomoći proračunskim korisnicima iz proračuna koji im nije nadležan</t>
  </si>
  <si>
    <t>Tekuće pomoći  iz državnog proračuna proračunskim korisnicima proračuna JLP(R)S</t>
  </si>
  <si>
    <t>Tekuće pomoći iz drž.prorač.proračunskim korisnicima</t>
  </si>
  <si>
    <t>Kapitalne pomoći proračunskim korisnicima iz proračuna koji im nije nadležan</t>
  </si>
  <si>
    <t>Kapitalne pomoći  iz državnog proračuna proračunskim korisnicima proračuna JLP(R)S</t>
  </si>
  <si>
    <t>Kapitalne pomoći iz drž.prorač.proračunskim korisnicima</t>
  </si>
  <si>
    <t>Pomoći temeljem prijenosa EU sredstava</t>
  </si>
  <si>
    <t>Tekuće pomoći temeljem prijenosa EU sredstava</t>
  </si>
  <si>
    <t>Tekuće pomoći iz državnog proračuna temeljem prijenosa EU sredstava</t>
  </si>
  <si>
    <t>5.6.</t>
  </si>
  <si>
    <t>Prijenosi između proračunskih korisnika istoga proračuna</t>
  </si>
  <si>
    <t>Tekući prijenosi između proračunskih korisnika istoga proračuna temeljem prijenosa EU sredstava</t>
  </si>
  <si>
    <t>Prihodi od financijske imovine</t>
  </si>
  <si>
    <t>Kamate na oročena sredstva i depozite po viđenju</t>
  </si>
  <si>
    <t>Kamate na depozite po viđenju</t>
  </si>
  <si>
    <t>Prihodi od zateznih kamata</t>
  </si>
  <si>
    <t>Prihodi od dividendi</t>
  </si>
  <si>
    <t>Prihodi od dividendi na dionice u tkreditnim i ostalim financijskim institucijama</t>
  </si>
  <si>
    <t xml:space="preserve">Prihodi od dividendi na dionice </t>
  </si>
  <si>
    <t>PRIHODI OD UPRAVNIH I ADMINISTRATIVNIH PRISTOJBI, PRISTOJBI PO POSEBNIM PROPISIMA I NAKNADA</t>
  </si>
  <si>
    <t>Prihodi po posebnim propisima</t>
  </si>
  <si>
    <t>Ostali nespomenuti prihodi</t>
  </si>
  <si>
    <t>Sufinanciranje cijene usluge, participacije i slično</t>
  </si>
  <si>
    <t>Prihodi s naslova osiguranja, refundacije štete i totalne štete</t>
  </si>
  <si>
    <t xml:space="preserve">Prihodi od prodaje proizvoda i robe te pruženih usluga </t>
  </si>
  <si>
    <t>Prihodi od pruženih usluga</t>
  </si>
  <si>
    <t>PRIHODI ZA POSEBNE NAMJENE</t>
  </si>
  <si>
    <t>Prihodi iz nadležnog proračuna za finanaciranje redovne djelatnosti proračunskih korisnika</t>
  </si>
  <si>
    <t>Prihodi iz nadležnog proračuna za financiranje rashoda poslovanja- Lokalni proračun</t>
  </si>
  <si>
    <t>Prihodi iz nadležnog proračuna za financiranje rashoda poslovanja</t>
  </si>
  <si>
    <t>Prihodi od HZZO-a na temelju ugovornih obveza</t>
  </si>
  <si>
    <t>Prihodi od prodaje građevinskih objekata</t>
  </si>
  <si>
    <t>Stambeni objekti</t>
  </si>
  <si>
    <t>Stambeni objekti za zaposlene</t>
  </si>
  <si>
    <t>Prihodi od prodaje prijevoznih sredstava</t>
  </si>
  <si>
    <t>Sufinanciranje cijene usluge, partic. i sl. - HZZO dop.</t>
  </si>
  <si>
    <t>Sufinanciranje cijene usluge, partic. i sl. - ostali dop.</t>
  </si>
  <si>
    <t>Sufinanciranje cijene usluge, partic. i sl. - partic. dop.</t>
  </si>
  <si>
    <t>Višak/manjak prihoda</t>
  </si>
  <si>
    <t>Višak prihoda</t>
  </si>
  <si>
    <t>Višak prihoda poslovanja</t>
  </si>
  <si>
    <t>Višak prihoda poslovanja - HZZO</t>
  </si>
  <si>
    <t>Višak prihoda poslovanja - VLASTITI</t>
  </si>
  <si>
    <t>PRIJEDLOG FINANCIJSKOG PLANA ZAVODA ZA JAVNO ZDRAVSTVO KOPRIVNIČKO-KRIŽEVAČKE ŽUPANIJE ZA 2025. I PROJEKCIJA ZA 2026. I 2027.</t>
  </si>
  <si>
    <t>6 (7/4)</t>
  </si>
  <si>
    <t>7 (5/4)</t>
  </si>
  <si>
    <t>*PLAN+1 nema u izvještaju</t>
  </si>
  <si>
    <t>*IZMJENE I DOPUNE nema u izvještaju</t>
  </si>
  <si>
    <t>VLASTITI IZVOR</t>
  </si>
  <si>
    <t>9 (8 / 5)</t>
  </si>
  <si>
    <t>10 (8 / 7)</t>
  </si>
  <si>
    <t>8 (7/ 4)</t>
  </si>
  <si>
    <t>9 (7 / 6)</t>
  </si>
  <si>
    <t>IZVOR POMOĆI - HZZO-</t>
  </si>
  <si>
    <t>IZVOR PRIHODI ZA POSEBNE NAMJENE - POMOĆI - HZZO (Covid dodatak i Privremeni dodatak) - MZ - CK</t>
  </si>
  <si>
    <t>Uredski materijal (od 6% povrat)</t>
  </si>
  <si>
    <t>Uredski materijal - toneri (od 6% povrat)</t>
  </si>
  <si>
    <t>Pomoćni i sanitetski materijal (od 6% povrat)</t>
  </si>
  <si>
    <t>Pomoćni i sanitetski materijal (CK)</t>
  </si>
  <si>
    <t>Osnovni materijal i sirovine (od 6% povrat)</t>
  </si>
  <si>
    <t>Osnovni materijal i sirovine (od povrata PREKOVREMENI)</t>
  </si>
  <si>
    <t>ZDRAVI,AKT.,ONLINE</t>
  </si>
  <si>
    <t>Zdravi, aktivni, online</t>
  </si>
  <si>
    <t>32389</t>
  </si>
  <si>
    <t>322340</t>
  </si>
  <si>
    <t>32234</t>
  </si>
  <si>
    <t>OSTVARENJE        I-XII 2023. / eura</t>
  </si>
  <si>
    <t>OSTVARENJE   I-XII 2024.              / eura</t>
  </si>
  <si>
    <t>OSTVARENJE   I-XII 2023.             / eura</t>
  </si>
  <si>
    <t>63613</t>
  </si>
  <si>
    <t>Tekuće pomoći proračunskim korisnicima iz proračuna JLP(R)S koji im nije nadležan</t>
  </si>
  <si>
    <t>Kapitalne pomoći od izvanproračunskih korisnika</t>
  </si>
  <si>
    <t xml:space="preserve">6 </t>
  </si>
  <si>
    <t xml:space="preserve">7 </t>
  </si>
  <si>
    <t>OSTVARENJE/ IZVRŠENJE   I-XII 2023.             / eura</t>
  </si>
  <si>
    <t>1.2. RAČUN PRIHODA I RASHODA</t>
  </si>
  <si>
    <t>1.2.1. IZVJEŠTAJ O PRIHODIMA I RASHODIMA PREMA EKONOMSKOJ KLASIFIKACIJI</t>
  </si>
  <si>
    <t>1.2.2. IZVJEŠTAJ O PRIHODIMA I RASHODIMA PREMA IZVORIMA FINANCIRANJA</t>
  </si>
  <si>
    <r>
      <t xml:space="preserve">INDEKS    </t>
    </r>
    <r>
      <rPr>
        <sz val="9"/>
        <rFont val="Arial"/>
        <family val="2"/>
        <charset val="238"/>
      </rPr>
      <t>TEKUĆA / PRETHODNA GODINA</t>
    </r>
  </si>
  <si>
    <r>
      <t xml:space="preserve">INDEKS  </t>
    </r>
    <r>
      <rPr>
        <sz val="9"/>
        <rFont val="Arial"/>
        <family val="2"/>
        <charset val="238"/>
      </rPr>
      <t>TEKUĆA / PRETHODNA GODINA</t>
    </r>
  </si>
  <si>
    <t>OSTVARENJE  / IZVRŠENJE      I-XII 2023.             / eura</t>
  </si>
  <si>
    <t>OSTVARENJE /IZVRŠENJE       I-XII 2024.              / eura</t>
  </si>
  <si>
    <t>OSTVARENJE     / IZVRŠENJE        I-XII 2023.             / eura</t>
  </si>
  <si>
    <t>OSTVARENJE /  IZVRŠENJE I-XII 2024. / eura</t>
  </si>
  <si>
    <t>OSTVARENJE  / IZVRŠENJE            I-XII 2024. / eura</t>
  </si>
  <si>
    <t>OSTVARENJE / IZVRŠENJE               I-XII 2024. / eura</t>
  </si>
  <si>
    <t>1.3. RAČUN FINANCIRANJA</t>
  </si>
  <si>
    <t>1.3.1. IZVJEŠTAJ RAČUNA FINANCIRANJA PREMA EKONOMSKOJ KLASIFIKACIJI</t>
  </si>
  <si>
    <t>U Koprivnici 05.02.2025.</t>
  </si>
  <si>
    <t>Brojčana oznaka i naziv</t>
  </si>
  <si>
    <t>GLAVA  00605</t>
  </si>
  <si>
    <t>ZAVOD ZA JAVNO ZDRAVSTVO KOPRIVNIČKO-KRIŽEVAČKE ŽUPANIJE</t>
  </si>
  <si>
    <t>1066 OPREMANJE ZAVODA ZA JAVNO ZDRAVSTVO</t>
  </si>
  <si>
    <t>'PRIHODI OD POREZA ZA REDOVNU DJELATNOST</t>
  </si>
  <si>
    <t>Izvori financiranja</t>
  </si>
  <si>
    <t>'PRIHODI OD HZZO-a NA TEMELJU UG.OBV. - ZDRAVSTVENE USTANOVE</t>
  </si>
  <si>
    <t>'POMOĆI OD SUBJEKATA UNUTAR OPĆEG PRORAČUNA</t>
  </si>
  <si>
    <t>'POMOĆI TEMELJEM PRIJENOSA EU SREDSTAVA</t>
  </si>
  <si>
    <t>'PRIHODI OD PRODAJE NEFINANCIJSKE IMOVINE</t>
  </si>
  <si>
    <r>
      <t xml:space="preserve">INDEKS </t>
    </r>
    <r>
      <rPr>
        <sz val="10"/>
        <rFont val="Arial"/>
        <family val="2"/>
        <charset val="238"/>
      </rPr>
      <t>TEKUĆA / PRETHODNA GODINA</t>
    </r>
  </si>
  <si>
    <r>
      <t xml:space="preserve">INDEKS </t>
    </r>
    <r>
      <rPr>
        <sz val="10"/>
        <rFont val="Arial"/>
        <family val="2"/>
        <charset val="238"/>
      </rPr>
      <t>OSTVARENJE / TEKUĆI PLAN</t>
    </r>
  </si>
  <si>
    <t>OPĆI PRIHODI POSLOVANJA</t>
  </si>
  <si>
    <t xml:space="preserve"> VLASTITI PRIHODI</t>
  </si>
  <si>
    <t xml:space="preserve"> PRIHODI OD POSEBNE NAMJENE</t>
  </si>
  <si>
    <t xml:space="preserve"> POMOĆI</t>
  </si>
  <si>
    <t xml:space="preserve"> PRIHODI OD PRODAJE IMOVINE I NAKNADE S NASLOVA OSIGURANJA</t>
  </si>
  <si>
    <t>PRIHODI OD PRODAJE IMOVINE I NAKNADE S NASLOVA OSIGURANJA</t>
  </si>
  <si>
    <t>Izvor financiranja 1.1.</t>
  </si>
  <si>
    <t>Izvor financiranja 3.1.</t>
  </si>
  <si>
    <t>Izvor financiranja 4.6.</t>
  </si>
  <si>
    <t>Izvor financiranja 5.5.</t>
  </si>
  <si>
    <t>Izvor financiranja 5.8.</t>
  </si>
  <si>
    <t>Izvor financiranja 7.2.</t>
  </si>
  <si>
    <r>
      <t xml:space="preserve">INDEKS </t>
    </r>
    <r>
      <rPr>
        <b/>
        <sz val="9"/>
        <rFont val="Arial"/>
        <family val="2"/>
        <charset val="238"/>
      </rPr>
      <t>OSTVARENJE / TEKUĆI PLAN</t>
    </r>
  </si>
  <si>
    <t>dr.sc.Draženka Vadla,dr.med.</t>
  </si>
  <si>
    <t>OSTVARENJE / IZVRŠENJE I-XII 2024. / eura</t>
  </si>
  <si>
    <t>1.2.3 IZVJEŠTAJ O RASHODIMA PREMA FUNKCIJSKOJ KLASIFIKACIJI</t>
  </si>
  <si>
    <t>00605</t>
  </si>
  <si>
    <t>OSTVARENJE         I-XII 2023.             / eura</t>
  </si>
  <si>
    <t>OSTVARENJE         I-XII 2024.              / eura</t>
  </si>
  <si>
    <t>1.3.2. IZVJEŠTAJ RAČUNA FINANCIRANJA PREMA IZVORIMA FINANCIRANJA</t>
  </si>
  <si>
    <t xml:space="preserve">I. OPĆI DIO </t>
  </si>
  <si>
    <t>1.1. SAŽETAK  RAČUNA PRIHODA I RASHODA I RAČUNA FINANCIRANJA</t>
  </si>
  <si>
    <t>OSTVARENJE          I-XII 2023.             / eura</t>
  </si>
  <si>
    <t>OSTVARENJE       I-XII 2023.             / eura</t>
  </si>
  <si>
    <t>GODIŠNJI IZVJEŠTAJ O IZVRŠENJU FINANCIJSKOG PLANA ZAVODA ZA JAVNO ZDRAVSTVO KOPRIVNIČKO-KRIŽEVAČKE ŽUPANIJE ZA 2024. GODINU</t>
  </si>
  <si>
    <t>OSTVARENJE / IZVRŠENJE               I-XII 2023. / eura</t>
  </si>
  <si>
    <t>OSTVARENJE        / IZVRŠENJE           I-XII 2024.              / eura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</si>
</sst>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"/>
    <numFmt numFmtId="165" formatCode="#,##0\ _k_n"/>
  </numFmts>
  <fonts count="68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.5"/>
      <name val="Arial"/>
      <family val="2"/>
      <charset val="238"/>
    </font>
    <font>
      <i/>
      <sz val="11.5"/>
      <name val="Arial"/>
      <family val="2"/>
      <charset val="238"/>
    </font>
    <font>
      <i/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Arial"/>
      <family val="2"/>
      <charset val="238"/>
    </font>
    <font>
      <i/>
      <sz val="10"/>
      <color theme="0"/>
      <name val="Arial"/>
      <family val="2"/>
      <charset val="238"/>
    </font>
    <font>
      <i/>
      <sz val="10"/>
      <color rgb="FFFFFFFF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u/>
      <sz val="8"/>
      <name val="Arial"/>
      <family val="2"/>
      <charset val="238"/>
    </font>
    <font>
      <b/>
      <u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i/>
      <sz val="8"/>
      <color rgb="FFFF0000"/>
      <name val="Arial"/>
      <family val="2"/>
      <charset val="238"/>
    </font>
    <font>
      <i/>
      <u/>
      <sz val="8"/>
      <name val="Arial"/>
      <family val="2"/>
      <charset val="238"/>
    </font>
    <font>
      <u/>
      <sz val="10"/>
      <name val="Arial"/>
      <family val="2"/>
      <charset val="238"/>
    </font>
    <font>
      <i/>
      <u/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color rgb="FF0070C0"/>
      <name val="Arial"/>
      <family val="2"/>
      <charset val="238"/>
    </font>
    <font>
      <b/>
      <i/>
      <sz val="10"/>
      <color rgb="FF0070C0"/>
      <name val="Arial"/>
      <family val="2"/>
      <charset val="238"/>
    </font>
    <font>
      <sz val="10"/>
      <color theme="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FFFFFF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1" fillId="11" borderId="0" applyNumberFormat="0" applyBorder="0" applyAlignment="0" applyProtection="0"/>
    <xf numFmtId="0" fontId="12" fillId="19" borderId="7" applyNumberFormat="0" applyAlignment="0" applyProtection="0"/>
    <xf numFmtId="0" fontId="13" fillId="20" borderId="8" applyNumberFormat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2" borderId="7" applyNumberFormat="0" applyAlignment="0" applyProtection="0"/>
    <xf numFmtId="0" fontId="6" fillId="0" borderId="13" applyNumberFormat="0" applyFill="0" applyAlignment="0" applyProtection="0"/>
    <xf numFmtId="0" fontId="20" fillId="12" borderId="0" applyNumberFormat="0" applyBorder="0" applyAlignment="0" applyProtection="0"/>
    <xf numFmtId="0" fontId="8" fillId="0" borderId="0"/>
    <xf numFmtId="0" fontId="7" fillId="7" borderId="6" applyNumberFormat="0" applyFont="0" applyAlignment="0" applyProtection="0"/>
    <xf numFmtId="0" fontId="21" fillId="19" borderId="12" applyNumberFormat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0"/>
  </cellStyleXfs>
  <cellXfs count="435">
    <xf numFmtId="0" fontId="0" fillId="0" borderId="0" xfId="0"/>
    <xf numFmtId="0" fontId="24" fillId="0" borderId="0" xfId="1" applyFont="1"/>
    <xf numFmtId="0" fontId="1" fillId="0" borderId="0" xfId="1"/>
    <xf numFmtId="0" fontId="3" fillId="0" borderId="0" xfId="1" applyFont="1" applyAlignment="1">
      <alignment horizontal="left" wrapText="1"/>
    </xf>
    <xf numFmtId="0" fontId="5" fillId="0" borderId="0" xfId="1" quotePrefix="1" applyFont="1" applyAlignment="1">
      <alignment horizontal="left" wrapText="1"/>
    </xf>
    <xf numFmtId="0" fontId="3" fillId="2" borderId="0" xfId="1" applyFont="1" applyFill="1" applyAlignment="1">
      <alignment vertical="center" wrapText="1"/>
    </xf>
    <xf numFmtId="0" fontId="3" fillId="2" borderId="2" xfId="1" quotePrefix="1" applyFont="1" applyFill="1" applyBorder="1" applyAlignment="1">
      <alignment horizontal="center" vertical="center" wrapText="1"/>
    </xf>
    <xf numFmtId="0" fontId="27" fillId="0" borderId="1" xfId="0" quotePrefix="1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3" fontId="0" fillId="0" borderId="0" xfId="0" applyNumberFormat="1"/>
    <xf numFmtId="49" fontId="4" fillId="0" borderId="1" xfId="0" applyNumberFormat="1" applyFont="1" applyBorder="1" applyAlignment="1">
      <alignment horizontal="right" vertical="center" wrapText="1"/>
    </xf>
    <xf numFmtId="0" fontId="25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4" fontId="0" fillId="0" borderId="0" xfId="0" applyNumberFormat="1"/>
    <xf numFmtId="4" fontId="30" fillId="0" borderId="0" xfId="0" applyNumberFormat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3" fontId="3" fillId="0" borderId="1" xfId="1" applyNumberFormat="1" applyFont="1" applyBorder="1" applyAlignment="1">
      <alignment horizontal="right" vertical="center"/>
    </xf>
    <xf numFmtId="3" fontId="3" fillId="0" borderId="1" xfId="1" applyNumberFormat="1" applyFont="1" applyBorder="1" applyAlignment="1">
      <alignment vertical="center"/>
    </xf>
    <xf numFmtId="0" fontId="3" fillId="21" borderId="2" xfId="1" quotePrefix="1" applyFont="1" applyFill="1" applyBorder="1" applyAlignment="1">
      <alignment horizontal="left" vertical="center" wrapText="1"/>
    </xf>
    <xf numFmtId="3" fontId="3" fillId="21" borderId="1" xfId="1" applyNumberFormat="1" applyFont="1" applyFill="1" applyBorder="1" applyAlignment="1">
      <alignment horizontal="right" vertical="center" wrapText="1"/>
    </xf>
    <xf numFmtId="3" fontId="24" fillId="0" borderId="0" xfId="1" quotePrefix="1" applyNumberFormat="1" applyFont="1" applyAlignment="1">
      <alignment horizontal="center" vertical="center" wrapText="1"/>
    </xf>
    <xf numFmtId="165" fontId="29" fillId="2" borderId="0" xfId="1" applyNumberFormat="1" applyFont="1" applyFill="1" applyAlignment="1">
      <alignment horizontal="right" wrapText="1"/>
    </xf>
    <xf numFmtId="0" fontId="28" fillId="2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7" fillId="0" borderId="1" xfId="0" applyFont="1" applyBorder="1" applyAlignment="1">
      <alignment horizontal="right" textRotation="180" wrapText="1"/>
    </xf>
    <xf numFmtId="0" fontId="3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right" wrapText="1"/>
    </xf>
    <xf numFmtId="0" fontId="25" fillId="0" borderId="1" xfId="0" applyFont="1" applyBorder="1" applyAlignment="1">
      <alignment horizontal="center"/>
    </xf>
    <xf numFmtId="0" fontId="27" fillId="29" borderId="1" xfId="0" applyFont="1" applyFill="1" applyBorder="1" applyAlignment="1">
      <alignment horizontal="right" vertical="center" wrapText="1"/>
    </xf>
    <xf numFmtId="0" fontId="25" fillId="29" borderId="1" xfId="0" applyFont="1" applyFill="1" applyBorder="1" applyAlignment="1">
      <alignment horizontal="right" vertical="center" wrapText="1"/>
    </xf>
    <xf numFmtId="0" fontId="27" fillId="29" borderId="1" xfId="0" quotePrefix="1" applyFont="1" applyFill="1" applyBorder="1" applyAlignment="1">
      <alignment horizontal="left" vertical="center" wrapText="1"/>
    </xf>
    <xf numFmtId="3" fontId="27" fillId="29" borderId="1" xfId="0" applyNumberFormat="1" applyFont="1" applyFill="1" applyBorder="1" applyAlignment="1">
      <alignment vertical="center" wrapText="1"/>
    </xf>
    <xf numFmtId="0" fontId="25" fillId="0" borderId="1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right" vertical="center" wrapText="1"/>
    </xf>
    <xf numFmtId="3" fontId="27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right"/>
    </xf>
    <xf numFmtId="0" fontId="27" fillId="0" borderId="0" xfId="0" applyFont="1" applyAlignment="1">
      <alignment vertical="center" wrapText="1"/>
    </xf>
    <xf numFmtId="3" fontId="27" fillId="0" borderId="1" xfId="0" applyNumberFormat="1" applyFont="1" applyBorder="1" applyAlignment="1">
      <alignment horizontal="right" vertical="center" wrapText="1"/>
    </xf>
    <xf numFmtId="0" fontId="27" fillId="0" borderId="1" xfId="0" applyFont="1" applyBorder="1" applyAlignment="1">
      <alignment horizontal="right" vertical="center"/>
    </xf>
    <xf numFmtId="0" fontId="27" fillId="0" borderId="1" xfId="0" applyFont="1" applyBorder="1" applyAlignment="1">
      <alignment horizontal="left" vertical="center"/>
    </xf>
    <xf numFmtId="0" fontId="30" fillId="0" borderId="0" xfId="0" applyFont="1" applyAlignment="1">
      <alignment horizontal="right"/>
    </xf>
    <xf numFmtId="0" fontId="30" fillId="0" borderId="0" xfId="0" applyFont="1"/>
    <xf numFmtId="3" fontId="30" fillId="0" borderId="0" xfId="0" applyNumberFormat="1" applyFont="1"/>
    <xf numFmtId="0" fontId="3" fillId="0" borderId="2" xfId="2" applyFont="1" applyBorder="1" applyAlignment="1">
      <alignment horizontal="right" vertical="center"/>
    </xf>
    <xf numFmtId="0" fontId="3" fillId="0" borderId="4" xfId="2" applyFont="1" applyBorder="1" applyAlignment="1">
      <alignment horizontal="right" vertical="center"/>
    </xf>
    <xf numFmtId="0" fontId="3" fillId="0" borderId="5" xfId="2" applyFont="1" applyBorder="1" applyAlignment="1">
      <alignment vertical="center"/>
    </xf>
    <xf numFmtId="3" fontId="3" fillId="0" borderId="1" xfId="2" applyNumberFormat="1" applyFont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49" fontId="27" fillId="22" borderId="1" xfId="0" applyNumberFormat="1" applyFont="1" applyFill="1" applyBorder="1" applyAlignment="1">
      <alignment horizontal="center" vertical="center" wrapText="1"/>
    </xf>
    <xf numFmtId="0" fontId="27" fillId="22" borderId="1" xfId="0" quotePrefix="1" applyFont="1" applyFill="1" applyBorder="1" applyAlignment="1">
      <alignment horizontal="left" vertical="center" wrapText="1"/>
    </xf>
    <xf numFmtId="3" fontId="27" fillId="22" borderId="1" xfId="0" applyNumberFormat="1" applyFont="1" applyFill="1" applyBorder="1" applyAlignment="1">
      <alignment vertical="center" wrapText="1"/>
    </xf>
    <xf numFmtId="3" fontId="27" fillId="28" borderId="1" xfId="0" applyNumberFormat="1" applyFont="1" applyFill="1" applyBorder="1" applyAlignment="1">
      <alignment horizontal="right" vertical="center" wrapText="1"/>
    </xf>
    <xf numFmtId="0" fontId="34" fillId="0" borderId="0" xfId="0" applyFont="1"/>
    <xf numFmtId="0" fontId="31" fillId="0" borderId="0" xfId="0" applyFont="1"/>
    <xf numFmtId="0" fontId="2" fillId="0" borderId="0" xfId="0" applyFont="1" applyAlignment="1">
      <alignment vertical="center" wrapText="1"/>
    </xf>
    <xf numFmtId="0" fontId="5" fillId="2" borderId="2" xfId="1" quotePrefix="1" applyFont="1" applyFill="1" applyBorder="1" applyAlignment="1">
      <alignment horizontal="left" vertical="center" wrapText="1"/>
    </xf>
    <xf numFmtId="0" fontId="24" fillId="2" borderId="2" xfId="1" quotePrefix="1" applyFont="1" applyFill="1" applyBorder="1" applyAlignment="1">
      <alignment horizontal="left" vertical="center" wrapText="1"/>
    </xf>
    <xf numFmtId="3" fontId="4" fillId="0" borderId="1" xfId="1" applyNumberFormat="1" applyFont="1" applyBorder="1" applyAlignment="1">
      <alignment horizontal="right" vertical="center"/>
    </xf>
    <xf numFmtId="3" fontId="35" fillId="3" borderId="0" xfId="0" applyNumberFormat="1" applyFont="1" applyFill="1" applyAlignment="1">
      <alignment horizontal="left" vertical="center"/>
    </xf>
    <xf numFmtId="0" fontId="35" fillId="0" borderId="3" xfId="0" applyFont="1" applyBorder="1" applyAlignment="1">
      <alignment vertical="center"/>
    </xf>
    <xf numFmtId="49" fontId="36" fillId="26" borderId="1" xfId="0" applyNumberFormat="1" applyFont="1" applyFill="1" applyBorder="1" applyAlignment="1">
      <alignment horizontal="left" vertical="center" textRotation="180" wrapText="1"/>
    </xf>
    <xf numFmtId="49" fontId="37" fillId="26" borderId="1" xfId="0" applyNumberFormat="1" applyFont="1" applyFill="1" applyBorder="1" applyAlignment="1">
      <alignment horizontal="left" vertical="center" textRotation="180" wrapText="1"/>
    </xf>
    <xf numFmtId="0" fontId="33" fillId="26" borderId="1" xfId="0" applyFont="1" applyFill="1" applyBorder="1" applyAlignment="1">
      <alignment horizontal="center" vertical="center" wrapText="1"/>
    </xf>
    <xf numFmtId="0" fontId="25" fillId="26" borderId="1" xfId="0" applyFont="1" applyFill="1" applyBorder="1" applyAlignment="1">
      <alignment horizontal="center" vertical="center" wrapText="1"/>
    </xf>
    <xf numFmtId="3" fontId="33" fillId="3" borderId="0" xfId="0" applyNumberFormat="1" applyFont="1" applyFill="1" applyAlignment="1">
      <alignment vertical="center"/>
    </xf>
    <xf numFmtId="3" fontId="32" fillId="3" borderId="0" xfId="0" applyNumberFormat="1" applyFont="1" applyFill="1" applyAlignment="1">
      <alignment vertical="center"/>
    </xf>
    <xf numFmtId="3" fontId="39" fillId="0" borderId="0" xfId="0" applyNumberFormat="1" applyFont="1" applyAlignment="1">
      <alignment horizontal="right" vertical="center"/>
    </xf>
    <xf numFmtId="0" fontId="3" fillId="2" borderId="1" xfId="1" quotePrefix="1" applyFont="1" applyFill="1" applyBorder="1" applyAlignment="1">
      <alignment horizontal="left" vertical="center" wrapText="1"/>
    </xf>
    <xf numFmtId="0" fontId="3" fillId="2" borderId="1" xfId="1" quotePrefix="1" applyFont="1" applyFill="1" applyBorder="1" applyAlignment="1">
      <alignment horizontal="center" vertical="center" wrapText="1"/>
    </xf>
    <xf numFmtId="0" fontId="3" fillId="25" borderId="1" xfId="1" quotePrefix="1" applyFont="1" applyFill="1" applyBorder="1" applyAlignment="1">
      <alignment horizontal="left" vertical="center" wrapText="1"/>
    </xf>
    <xf numFmtId="3" fontId="3" fillId="25" borderId="1" xfId="1" quotePrefix="1" applyNumberFormat="1" applyFont="1" applyFill="1" applyBorder="1" applyAlignment="1">
      <alignment horizontal="right" vertical="center" wrapText="1"/>
    </xf>
    <xf numFmtId="0" fontId="5" fillId="2" borderId="1" xfId="1" applyFont="1" applyFill="1" applyBorder="1" applyAlignment="1">
      <alignment horizontal="left" wrapText="1"/>
    </xf>
    <xf numFmtId="3" fontId="3" fillId="2" borderId="1" xfId="1" quotePrefix="1" applyNumberFormat="1" applyFont="1" applyFill="1" applyBorder="1" applyAlignment="1">
      <alignment horizontal="right" vertical="center" wrapText="1"/>
    </xf>
    <xf numFmtId="0" fontId="5" fillId="2" borderId="1" xfId="1" quotePrefix="1" applyFont="1" applyFill="1" applyBorder="1" applyAlignment="1">
      <alignment horizontal="left" wrapText="1"/>
    </xf>
    <xf numFmtId="0" fontId="3" fillId="21" borderId="1" xfId="1" quotePrefix="1" applyFont="1" applyFill="1" applyBorder="1" applyAlignment="1">
      <alignment horizontal="left" vertical="center" wrapText="1"/>
    </xf>
    <xf numFmtId="3" fontId="3" fillId="21" borderId="1" xfId="1" quotePrefix="1" applyNumberFormat="1" applyFont="1" applyFill="1" applyBorder="1" applyAlignment="1">
      <alignment horizontal="right" vertical="center" wrapText="1"/>
    </xf>
    <xf numFmtId="165" fontId="3" fillId="2" borderId="1" xfId="1" applyNumberFormat="1" applyFont="1" applyFill="1" applyBorder="1" applyAlignment="1">
      <alignment horizontal="right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0" fontId="27" fillId="0" borderId="1" xfId="0" quotePrefix="1" applyFont="1" applyBorder="1" applyAlignment="1">
      <alignment horizontal="left" vertical="center" wrapText="1"/>
    </xf>
    <xf numFmtId="0" fontId="4" fillId="2" borderId="2" xfId="1" quotePrefix="1" applyFont="1" applyFill="1" applyBorder="1" applyAlignment="1">
      <alignment horizontal="center" vertical="center" wrapText="1"/>
    </xf>
    <xf numFmtId="0" fontId="4" fillId="2" borderId="1" xfId="1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29" borderId="1" xfId="0" applyFont="1" applyFill="1" applyBorder="1" applyAlignment="1">
      <alignment horizontal="right" vertical="center" wrapText="1"/>
    </xf>
    <xf numFmtId="0" fontId="4" fillId="29" borderId="1" xfId="0" applyFont="1" applyFill="1" applyBorder="1" applyAlignment="1">
      <alignment horizontal="right" vertical="center" wrapText="1"/>
    </xf>
    <xf numFmtId="0" fontId="3" fillId="29" borderId="1" xfId="0" quotePrefix="1" applyFont="1" applyFill="1" applyBorder="1" applyAlignment="1">
      <alignment horizontal="left" vertical="center" wrapText="1"/>
    </xf>
    <xf numFmtId="3" fontId="3" fillId="29" borderId="1" xfId="0" applyNumberFormat="1" applyFont="1" applyFill="1" applyBorder="1" applyAlignment="1">
      <alignment vertical="center" wrapText="1"/>
    </xf>
    <xf numFmtId="49" fontId="4" fillId="0" borderId="5" xfId="0" applyNumberFormat="1" applyFont="1" applyBorder="1" applyAlignment="1">
      <alignment horizontal="right" vertical="center" wrapText="1"/>
    </xf>
    <xf numFmtId="0" fontId="25" fillId="3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3" fontId="27" fillId="0" borderId="0" xfId="0" applyNumberFormat="1" applyFont="1" applyAlignment="1">
      <alignment horizontal="right" vertical="center" wrapText="1"/>
    </xf>
    <xf numFmtId="0" fontId="3" fillId="0" borderId="1" xfId="1" quotePrefix="1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7" fillId="26" borderId="1" xfId="0" applyFont="1" applyFill="1" applyBorder="1" applyAlignment="1">
      <alignment horizontal="center" vertical="center" wrapText="1"/>
    </xf>
    <xf numFmtId="3" fontId="27" fillId="26" borderId="1" xfId="0" applyNumberFormat="1" applyFont="1" applyFill="1" applyBorder="1" applyAlignment="1">
      <alignment horizontal="right" vertical="center" wrapText="1"/>
    </xf>
    <xf numFmtId="49" fontId="3" fillId="23" borderId="1" xfId="0" applyNumberFormat="1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3" fillId="24" borderId="1" xfId="0" applyNumberFormat="1" applyFont="1" applyFill="1" applyBorder="1" applyAlignment="1">
      <alignment horizontal="left" vertical="center" wrapText="1"/>
    </xf>
    <xf numFmtId="1" fontId="27" fillId="24" borderId="1" xfId="0" applyNumberFormat="1" applyFont="1" applyFill="1" applyBorder="1" applyAlignment="1">
      <alignment horizontal="left" vertical="center" wrapText="1"/>
    </xf>
    <xf numFmtId="49" fontId="3" fillId="24" borderId="1" xfId="0" applyNumberFormat="1" applyFont="1" applyFill="1" applyBorder="1" applyAlignment="1">
      <alignment horizontal="left" vertical="center" wrapText="1"/>
    </xf>
    <xf numFmtId="3" fontId="3" fillId="25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" fontId="3" fillId="26" borderId="1" xfId="0" applyNumberFormat="1" applyFont="1" applyFill="1" applyBorder="1" applyAlignment="1">
      <alignment horizontal="left" vertical="center" wrapText="1"/>
    </xf>
    <xf numFmtId="1" fontId="25" fillId="26" borderId="1" xfId="0" applyNumberFormat="1" applyFont="1" applyFill="1" applyBorder="1" applyAlignment="1">
      <alignment horizontal="left" vertical="center" wrapText="1"/>
    </xf>
    <xf numFmtId="49" fontId="3" fillId="26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/>
    </xf>
    <xf numFmtId="1" fontId="4" fillId="26" borderId="1" xfId="0" applyNumberFormat="1" applyFont="1" applyFill="1" applyBorder="1" applyAlignment="1">
      <alignment horizontal="left" vertical="center" wrapText="1"/>
    </xf>
    <xf numFmtId="49" fontId="4" fillId="26" borderId="1" xfId="0" applyNumberFormat="1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26" borderId="1" xfId="0" applyFont="1" applyFill="1" applyBorder="1" applyAlignment="1">
      <alignment horizontal="left" vertical="center" wrapText="1"/>
    </xf>
    <xf numFmtId="1" fontId="25" fillId="0" borderId="1" xfId="0" applyNumberFormat="1" applyFont="1" applyBorder="1" applyAlignment="1">
      <alignment horizontal="right" vertical="center" wrapText="1"/>
    </xf>
    <xf numFmtId="1" fontId="25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/>
    </xf>
    <xf numFmtId="1" fontId="4" fillId="27" borderId="1" xfId="0" applyNumberFormat="1" applyFont="1" applyFill="1" applyBorder="1" applyAlignment="1">
      <alignment horizontal="left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1" fontId="25" fillId="27" borderId="1" xfId="0" applyNumberFormat="1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left" vertical="center" wrapText="1"/>
    </xf>
    <xf numFmtId="49" fontId="33" fillId="26" borderId="0" xfId="0" applyNumberFormat="1" applyFont="1" applyFill="1" applyAlignment="1">
      <alignment horizontal="left" vertical="center"/>
    </xf>
    <xf numFmtId="49" fontId="38" fillId="26" borderId="0" xfId="0" applyNumberFormat="1" applyFont="1" applyFill="1" applyAlignment="1">
      <alignment horizontal="left" vertical="center"/>
    </xf>
    <xf numFmtId="49" fontId="33" fillId="26" borderId="0" xfId="0" applyNumberFormat="1" applyFont="1" applyFill="1" applyAlignment="1">
      <alignment horizontal="left" vertical="center" wrapText="1"/>
    </xf>
    <xf numFmtId="165" fontId="33" fillId="3" borderId="0" xfId="0" applyNumberFormat="1" applyFont="1" applyFill="1" applyAlignment="1">
      <alignment vertical="center"/>
    </xf>
    <xf numFmtId="0" fontId="39" fillId="0" borderId="0" xfId="0" applyFont="1" applyAlignment="1">
      <alignment vertical="center"/>
    </xf>
    <xf numFmtId="49" fontId="32" fillId="0" borderId="0" xfId="0" applyNumberFormat="1" applyFont="1" applyAlignment="1">
      <alignment horizontal="left" vertical="center" wrapText="1"/>
    </xf>
    <xf numFmtId="165" fontId="32" fillId="3" borderId="0" xfId="0" applyNumberFormat="1" applyFont="1" applyFill="1" applyAlignment="1">
      <alignment vertical="center"/>
    </xf>
    <xf numFmtId="0" fontId="39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165" fontId="39" fillId="0" borderId="0" xfId="0" applyNumberFormat="1" applyFont="1" applyAlignment="1">
      <alignment horizontal="right" vertical="center"/>
    </xf>
    <xf numFmtId="0" fontId="39" fillId="0" borderId="0" xfId="0" applyFont="1" applyAlignment="1">
      <alignment vertical="center" wrapText="1"/>
    </xf>
    <xf numFmtId="165" fontId="39" fillId="0" borderId="0" xfId="0" applyNumberFormat="1" applyFont="1" applyAlignment="1">
      <alignment vertical="center" wrapText="1"/>
    </xf>
    <xf numFmtId="0" fontId="35" fillId="3" borderId="0" xfId="0" applyFont="1" applyFill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" fillId="0" borderId="1" xfId="2" applyBorder="1" applyAlignment="1">
      <alignment horizontal="right"/>
    </xf>
    <xf numFmtId="0" fontId="4" fillId="0" borderId="1" xfId="2" applyBorder="1" applyAlignment="1">
      <alignment horizontal="left" wrapText="1"/>
    </xf>
    <xf numFmtId="0" fontId="4" fillId="0" borderId="1" xfId="2" applyBorder="1" applyAlignment="1">
      <alignment horizontal="left"/>
    </xf>
    <xf numFmtId="0" fontId="4" fillId="0" borderId="1" xfId="2" applyBorder="1" applyAlignment="1">
      <alignment horizontal="right" vertical="center"/>
    </xf>
    <xf numFmtId="0" fontId="4" fillId="0" borderId="1" xfId="2" applyBorder="1" applyAlignment="1">
      <alignment vertical="center"/>
    </xf>
    <xf numFmtId="0" fontId="4" fillId="2" borderId="1" xfId="2" applyFill="1" applyBorder="1" applyAlignment="1">
      <alignment horizontal="right" vertical="center"/>
    </xf>
    <xf numFmtId="3" fontId="4" fillId="0" borderId="1" xfId="2" applyNumberFormat="1" applyBorder="1" applyAlignment="1">
      <alignment horizontal="left" vertical="center" wrapText="1"/>
    </xf>
    <xf numFmtId="0" fontId="4" fillId="0" borderId="1" xfId="2" applyBorder="1"/>
    <xf numFmtId="3" fontId="4" fillId="0" borderId="1" xfId="2" applyNumberFormat="1" applyBorder="1" applyAlignment="1">
      <alignment horizontal="left" wrapText="1"/>
    </xf>
    <xf numFmtId="49" fontId="4" fillId="27" borderId="1" xfId="0" applyNumberFormat="1" applyFont="1" applyFill="1" applyBorder="1" applyAlignment="1">
      <alignment horizontal="left" vertical="center" wrapText="1"/>
    </xf>
    <xf numFmtId="0" fontId="4" fillId="30" borderId="1" xfId="0" applyFont="1" applyFill="1" applyBorder="1" applyAlignment="1">
      <alignment horizontal="left" vertical="center" wrapText="1"/>
    </xf>
    <xf numFmtId="0" fontId="25" fillId="30" borderId="1" xfId="0" quotePrefix="1" applyFont="1" applyFill="1" applyBorder="1" applyAlignment="1">
      <alignment horizontal="center" vertical="center"/>
    </xf>
    <xf numFmtId="49" fontId="4" fillId="30" borderId="1" xfId="0" applyNumberFormat="1" applyFont="1" applyFill="1" applyBorder="1" applyAlignment="1">
      <alignment horizontal="left" vertical="center" wrapText="1"/>
    </xf>
    <xf numFmtId="4" fontId="4" fillId="30" borderId="1" xfId="0" applyNumberFormat="1" applyFont="1" applyFill="1" applyBorder="1" applyAlignment="1">
      <alignment vertical="center"/>
    </xf>
    <xf numFmtId="0" fontId="42" fillId="0" borderId="1" xfId="0" quotePrefix="1" applyFont="1" applyBorder="1" applyAlignment="1">
      <alignment horizontal="center" vertical="center"/>
    </xf>
    <xf numFmtId="4" fontId="4" fillId="0" borderId="0" xfId="0" applyNumberFormat="1" applyFont="1" applyAlignment="1">
      <alignment horizontal="left" vertical="center"/>
    </xf>
    <xf numFmtId="4" fontId="4" fillId="4" borderId="1" xfId="0" applyNumberFormat="1" applyFont="1" applyFill="1" applyBorder="1" applyAlignment="1">
      <alignment vertical="center"/>
    </xf>
    <xf numFmtId="4" fontId="4" fillId="31" borderId="1" xfId="0" applyNumberFormat="1" applyFont="1" applyFill="1" applyBorder="1" applyAlignment="1">
      <alignment vertical="center"/>
    </xf>
    <xf numFmtId="0" fontId="43" fillId="0" borderId="1" xfId="0" quotePrefix="1" applyFont="1" applyBorder="1" applyAlignment="1">
      <alignment horizontal="center" vertical="center"/>
    </xf>
    <xf numFmtId="0" fontId="3" fillId="29" borderId="1" xfId="0" applyFont="1" applyFill="1" applyBorder="1" applyAlignment="1">
      <alignment horizontal="center" vertical="center" wrapText="1"/>
    </xf>
    <xf numFmtId="0" fontId="3" fillId="30" borderId="1" xfId="1" quotePrefix="1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49" fontId="25" fillId="26" borderId="1" xfId="0" applyNumberFormat="1" applyFont="1" applyFill="1" applyBorder="1" applyAlignment="1">
      <alignment horizontal="left" vertical="center" wrapText="1"/>
    </xf>
    <xf numFmtId="3" fontId="25" fillId="0" borderId="1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1" fontId="48" fillId="24" borderId="1" xfId="0" applyNumberFormat="1" applyFont="1" applyFill="1" applyBorder="1" applyAlignment="1">
      <alignment horizontal="left" vertical="center" wrapText="1"/>
    </xf>
    <xf numFmtId="1" fontId="49" fillId="24" borderId="1" xfId="0" applyNumberFormat="1" applyFont="1" applyFill="1" applyBorder="1" applyAlignment="1">
      <alignment horizontal="left" vertical="center" wrapText="1"/>
    </xf>
    <xf numFmtId="49" fontId="48" fillId="24" borderId="1" xfId="0" applyNumberFormat="1" applyFont="1" applyFill="1" applyBorder="1" applyAlignment="1">
      <alignment horizontal="left" vertical="center" wrapText="1"/>
    </xf>
    <xf numFmtId="3" fontId="48" fillId="25" borderId="1" xfId="0" applyNumberFormat="1" applyFont="1" applyFill="1" applyBorder="1" applyAlignment="1">
      <alignment horizontal="right" vertical="center"/>
    </xf>
    <xf numFmtId="0" fontId="48" fillId="0" borderId="0" xfId="0" applyFont="1" applyAlignment="1">
      <alignment horizontal="left" vertical="center"/>
    </xf>
    <xf numFmtId="0" fontId="4" fillId="22" borderId="1" xfId="0" applyFont="1" applyFill="1" applyBorder="1" applyAlignment="1">
      <alignment horizontal="right" vertical="center" wrapText="1"/>
    </xf>
    <xf numFmtId="49" fontId="4" fillId="22" borderId="1" xfId="0" applyNumberFormat="1" applyFont="1" applyFill="1" applyBorder="1" applyAlignment="1">
      <alignment horizontal="left" vertical="center" wrapText="1"/>
    </xf>
    <xf numFmtId="0" fontId="25" fillId="22" borderId="1" xfId="0" quotePrefix="1" applyFont="1" applyFill="1" applyBorder="1" applyAlignment="1">
      <alignment horizontal="center" vertical="center"/>
    </xf>
    <xf numFmtId="4" fontId="4" fillId="22" borderId="1" xfId="0" applyNumberFormat="1" applyFont="1" applyFill="1" applyBorder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3" fontId="45" fillId="0" borderId="0" xfId="0" applyNumberFormat="1" applyFont="1" applyAlignment="1">
      <alignment vertical="center"/>
    </xf>
    <xf numFmtId="3" fontId="45" fillId="0" borderId="0" xfId="0" applyNumberFormat="1" applyFont="1" applyAlignment="1">
      <alignment horizontal="left" vertical="center"/>
    </xf>
    <xf numFmtId="4" fontId="4" fillId="0" borderId="1" xfId="1" applyNumberFormat="1" applyFont="1" applyBorder="1" applyAlignment="1">
      <alignment horizontal="right" wrapText="1"/>
    </xf>
    <xf numFmtId="0" fontId="3" fillId="0" borderId="1" xfId="2" applyFont="1" applyBorder="1"/>
    <xf numFmtId="0" fontId="3" fillId="0" borderId="1" xfId="2" applyFont="1" applyBorder="1" applyAlignment="1">
      <alignment wrapText="1"/>
    </xf>
    <xf numFmtId="3" fontId="27" fillId="23" borderId="1" xfId="0" applyNumberFormat="1" applyFont="1" applyFill="1" applyBorder="1" applyAlignment="1">
      <alignment horizontal="right" vertical="center" wrapText="1"/>
    </xf>
    <xf numFmtId="3" fontId="40" fillId="0" borderId="0" xfId="0" applyNumberFormat="1" applyFont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52" fillId="0" borderId="0" xfId="0" applyNumberFormat="1" applyFont="1" applyAlignment="1">
      <alignment horizontal="left" vertical="center"/>
    </xf>
    <xf numFmtId="1" fontId="53" fillId="26" borderId="1" xfId="0" applyNumberFormat="1" applyFont="1" applyFill="1" applyBorder="1" applyAlignment="1">
      <alignment horizontal="left" vertical="center" wrapText="1"/>
    </xf>
    <xf numFmtId="1" fontId="53" fillId="0" borderId="1" xfId="0" applyNumberFormat="1" applyFont="1" applyBorder="1" applyAlignment="1">
      <alignment horizontal="right" vertical="center" wrapText="1"/>
    </xf>
    <xf numFmtId="1" fontId="53" fillId="0" borderId="1" xfId="0" applyNumberFormat="1" applyFont="1" applyBorder="1" applyAlignment="1">
      <alignment horizontal="left" vertical="center" wrapText="1"/>
    </xf>
    <xf numFmtId="49" fontId="53" fillId="0" borderId="1" xfId="0" applyNumberFormat="1" applyFont="1" applyBorder="1" applyAlignment="1">
      <alignment horizontal="left" vertical="center" wrapText="1"/>
    </xf>
    <xf numFmtId="4" fontId="53" fillId="0" borderId="1" xfId="0" applyNumberFormat="1" applyFont="1" applyBorder="1" applyAlignment="1">
      <alignment vertical="center"/>
    </xf>
    <xf numFmtId="0" fontId="53" fillId="0" borderId="0" xfId="0" applyFont="1" applyAlignment="1">
      <alignment horizontal="left" vertical="center"/>
    </xf>
    <xf numFmtId="0" fontId="52" fillId="0" borderId="0" xfId="0" applyFont="1" applyAlignment="1">
      <alignment vertical="center"/>
    </xf>
    <xf numFmtId="0" fontId="54" fillId="0" borderId="1" xfId="0" quotePrefix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right" vertical="center" wrapText="1"/>
    </xf>
    <xf numFmtId="3" fontId="3" fillId="0" borderId="1" xfId="1" quotePrefix="1" applyNumberFormat="1" applyFont="1" applyBorder="1" applyAlignment="1">
      <alignment horizontal="right" vertical="center" wrapText="1"/>
    </xf>
    <xf numFmtId="3" fontId="3" fillId="33" borderId="1" xfId="1" applyNumberFormat="1" applyFont="1" applyFill="1" applyBorder="1" applyAlignment="1">
      <alignment horizontal="right" vertical="center" wrapText="1"/>
    </xf>
    <xf numFmtId="0" fontId="3" fillId="33" borderId="0" xfId="1" applyFont="1" applyFill="1" applyAlignment="1">
      <alignment vertical="center" wrapText="1"/>
    </xf>
    <xf numFmtId="0" fontId="0" fillId="33" borderId="0" xfId="0" applyFill="1"/>
    <xf numFmtId="4" fontId="4" fillId="33" borderId="1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49" fontId="48" fillId="23" borderId="1" xfId="0" applyNumberFormat="1" applyFont="1" applyFill="1" applyBorder="1" applyAlignment="1">
      <alignment horizontal="left" vertical="center" wrapText="1"/>
    </xf>
    <xf numFmtId="3" fontId="48" fillId="4" borderId="1" xfId="0" applyNumberFormat="1" applyFont="1" applyFill="1" applyBorder="1" applyAlignment="1">
      <alignment horizontal="right" vertical="center"/>
    </xf>
    <xf numFmtId="0" fontId="4" fillId="31" borderId="1" xfId="0" applyFont="1" applyFill="1" applyBorder="1" applyAlignment="1">
      <alignment horizontal="left" vertical="center" wrapText="1"/>
    </xf>
    <xf numFmtId="0" fontId="25" fillId="31" borderId="1" xfId="0" quotePrefix="1" applyFont="1" applyFill="1" applyBorder="1" applyAlignment="1">
      <alignment horizontal="center" vertical="center"/>
    </xf>
    <xf numFmtId="49" fontId="4" fillId="31" borderId="1" xfId="0" applyNumberFormat="1" applyFont="1" applyFill="1" applyBorder="1" applyAlignment="1">
      <alignment horizontal="left" vertical="center" wrapText="1"/>
    </xf>
    <xf numFmtId="0" fontId="57" fillId="0" borderId="0" xfId="0" applyFont="1"/>
    <xf numFmtId="0" fontId="59" fillId="0" borderId="0" xfId="0" applyFont="1"/>
    <xf numFmtId="3" fontId="0" fillId="33" borderId="0" xfId="0" applyNumberFormat="1" applyFill="1"/>
    <xf numFmtId="165" fontId="3" fillId="4" borderId="1" xfId="1" applyNumberFormat="1" applyFont="1" applyFill="1" applyBorder="1" applyAlignment="1">
      <alignment horizontal="right" vertical="center" wrapText="1"/>
    </xf>
    <xf numFmtId="3" fontId="3" fillId="4" borderId="1" xfId="1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35" fillId="0" borderId="0" xfId="0" applyNumberFormat="1" applyFont="1" applyAlignment="1">
      <alignment horizontal="left" vertical="center"/>
    </xf>
    <xf numFmtId="3" fontId="48" fillId="0" borderId="0" xfId="0" applyNumberFormat="1" applyFont="1" applyAlignment="1">
      <alignment horizontal="left" vertical="center"/>
    </xf>
    <xf numFmtId="0" fontId="60" fillId="30" borderId="1" xfId="1" quotePrefix="1" applyFont="1" applyFill="1" applyBorder="1" applyAlignment="1">
      <alignment horizontal="center" vertical="center" wrapText="1"/>
    </xf>
    <xf numFmtId="0" fontId="60" fillId="22" borderId="1" xfId="1" quotePrefix="1" applyFont="1" applyFill="1" applyBorder="1" applyAlignment="1">
      <alignment horizontal="center" vertical="center" wrapText="1"/>
    </xf>
    <xf numFmtId="4" fontId="48" fillId="0" borderId="0" xfId="0" applyNumberFormat="1" applyFont="1" applyAlignment="1">
      <alignment horizontal="left" vertical="center"/>
    </xf>
    <xf numFmtId="4" fontId="61" fillId="30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left" vertical="center"/>
    </xf>
    <xf numFmtId="4" fontId="53" fillId="0" borderId="0" xfId="0" applyNumberFormat="1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5" fillId="0" borderId="1" xfId="0" quotePrefix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/>
    </xf>
    <xf numFmtId="49" fontId="4" fillId="22" borderId="1" xfId="0" applyNumberFormat="1" applyFont="1" applyFill="1" applyBorder="1" applyAlignment="1">
      <alignment horizontal="right" vertical="center" wrapText="1"/>
    </xf>
    <xf numFmtId="0" fontId="4" fillId="22" borderId="1" xfId="0" applyFont="1" applyFill="1" applyBorder="1" applyAlignment="1">
      <alignment horizontal="left" vertical="center" wrapText="1"/>
    </xf>
    <xf numFmtId="4" fontId="28" fillId="30" borderId="1" xfId="0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 vertical="center"/>
    </xf>
    <xf numFmtId="4" fontId="35" fillId="0" borderId="0" xfId="0" applyNumberFormat="1" applyFont="1" applyAlignment="1">
      <alignment horizontal="left" vertical="center"/>
    </xf>
    <xf numFmtId="4" fontId="33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center" vertical="center"/>
    </xf>
    <xf numFmtId="4" fontId="25" fillId="0" borderId="0" xfId="0" applyNumberFormat="1" applyFont="1" applyAlignment="1">
      <alignment horizontal="left" vertical="center"/>
    </xf>
    <xf numFmtId="4" fontId="48" fillId="25" borderId="1" xfId="0" applyNumberFormat="1" applyFont="1" applyFill="1" applyBorder="1" applyAlignment="1">
      <alignment horizontal="right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27" fillId="23" borderId="1" xfId="0" applyNumberFormat="1" applyFont="1" applyFill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1" fontId="27" fillId="26" borderId="1" xfId="0" applyNumberFormat="1" applyFont="1" applyFill="1" applyBorder="1" applyAlignment="1">
      <alignment horizontal="left" vertical="center" wrapText="1"/>
    </xf>
    <xf numFmtId="49" fontId="27" fillId="26" borderId="1" xfId="0" applyNumberFormat="1" applyFont="1" applyFill="1" applyBorder="1" applyAlignment="1">
      <alignment horizontal="left" vertical="center" wrapText="1"/>
    </xf>
    <xf numFmtId="3" fontId="27" fillId="0" borderId="1" xfId="0" applyNumberFormat="1" applyFont="1" applyBorder="1" applyAlignment="1">
      <alignment horizontal="right" vertical="center"/>
    </xf>
    <xf numFmtId="3" fontId="4" fillId="0" borderId="1" xfId="2" applyNumberFormat="1" applyFont="1" applyBorder="1" applyAlignment="1">
      <alignment horizontal="center" vertical="center"/>
    </xf>
    <xf numFmtId="3" fontId="25" fillId="29" borderId="1" xfId="0" applyNumberFormat="1" applyFont="1" applyFill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29" borderId="1" xfId="0" applyNumberFormat="1" applyFont="1" applyFill="1" applyBorder="1" applyAlignment="1">
      <alignment horizontal="center" vertical="center" wrapText="1"/>
    </xf>
    <xf numFmtId="3" fontId="25" fillId="25" borderId="1" xfId="1" quotePrefix="1" applyNumberFormat="1" applyFont="1" applyFill="1" applyBorder="1" applyAlignment="1">
      <alignment horizontal="center" vertical="center" wrapText="1"/>
    </xf>
    <xf numFmtId="3" fontId="25" fillId="21" borderId="1" xfId="1" applyNumberFormat="1" applyFont="1" applyFill="1" applyBorder="1" applyAlignment="1">
      <alignment horizontal="center" vertical="center" wrapText="1"/>
    </xf>
    <xf numFmtId="3" fontId="25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5" fillId="22" borderId="1" xfId="0" applyNumberFormat="1" applyFont="1" applyFill="1" applyBorder="1" applyAlignment="1">
      <alignment horizontal="center" vertical="center" wrapText="1"/>
    </xf>
    <xf numFmtId="3" fontId="27" fillId="0" borderId="1" xfId="0" applyNumberFormat="1" applyFont="1" applyFill="1" applyBorder="1" applyAlignment="1">
      <alignment vertical="center" wrapText="1"/>
    </xf>
    <xf numFmtId="0" fontId="25" fillId="26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7" fillId="26" borderId="2" xfId="0" applyFont="1" applyFill="1" applyBorder="1" applyAlignment="1">
      <alignment horizontal="center" vertical="center" wrapText="1"/>
    </xf>
    <xf numFmtId="0" fontId="27" fillId="26" borderId="4" xfId="0" applyFont="1" applyFill="1" applyBorder="1" applyAlignment="1">
      <alignment horizontal="center" vertical="center" wrapText="1"/>
    </xf>
    <xf numFmtId="0" fontId="25" fillId="26" borderId="5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7" fillId="26" borderId="2" xfId="0" applyFont="1" applyFill="1" applyBorder="1" applyAlignment="1">
      <alignment horizontal="center" vertical="center" wrapText="1"/>
    </xf>
    <xf numFmtId="0" fontId="27" fillId="26" borderId="4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27" fillId="26" borderId="4" xfId="0" applyFont="1" applyFill="1" applyBorder="1" applyAlignment="1">
      <alignment vertical="center" wrapText="1"/>
    </xf>
    <xf numFmtId="0" fontId="27" fillId="26" borderId="1" xfId="0" quotePrefix="1" applyFont="1" applyFill="1" applyBorder="1" applyAlignment="1">
      <alignment horizontal="left" vertical="center" wrapText="1"/>
    </xf>
    <xf numFmtId="0" fontId="62" fillId="26" borderId="1" xfId="0" applyFont="1" applyFill="1" applyBorder="1" applyAlignment="1">
      <alignment horizontal="center" vertical="center" wrapText="1"/>
    </xf>
    <xf numFmtId="3" fontId="4" fillId="26" borderId="1" xfId="0" applyNumberFormat="1" applyFont="1" applyFill="1" applyBorder="1" applyAlignment="1">
      <alignment horizontal="center" vertical="center" wrapText="1"/>
    </xf>
    <xf numFmtId="3" fontId="3" fillId="26" borderId="1" xfId="0" applyNumberFormat="1" applyFont="1" applyFill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3" fontId="3" fillId="21" borderId="1" xfId="1" quotePrefix="1" applyNumberFormat="1" applyFont="1" applyFill="1" applyBorder="1" applyAlignment="1">
      <alignment horizontal="center" vertical="center" wrapText="1"/>
    </xf>
    <xf numFmtId="4" fontId="63" fillId="0" borderId="1" xfId="0" applyNumberFormat="1" applyFont="1" applyBorder="1" applyAlignment="1">
      <alignment vertical="center"/>
    </xf>
    <xf numFmtId="4" fontId="63" fillId="22" borderId="1" xfId="0" applyNumberFormat="1" applyFont="1" applyFill="1" applyBorder="1" applyAlignment="1">
      <alignment vertical="center"/>
    </xf>
    <xf numFmtId="4" fontId="63" fillId="30" borderId="1" xfId="0" applyNumberFormat="1" applyFont="1" applyFill="1" applyBorder="1" applyAlignment="1">
      <alignment vertical="center"/>
    </xf>
    <xf numFmtId="4" fontId="63" fillId="0" borderId="1" xfId="0" applyNumberFormat="1" applyFont="1" applyFill="1" applyBorder="1" applyAlignment="1">
      <alignment vertical="center"/>
    </xf>
    <xf numFmtId="3" fontId="42" fillId="0" borderId="1" xfId="0" applyNumberFormat="1" applyFont="1" applyBorder="1" applyAlignment="1">
      <alignment horizontal="center" vertical="center"/>
    </xf>
    <xf numFmtId="3" fontId="42" fillId="0" borderId="1" xfId="0" applyNumberFormat="1" applyFont="1" applyFill="1" applyBorder="1" applyAlignment="1">
      <alignment horizontal="center" vertical="center"/>
    </xf>
    <xf numFmtId="3" fontId="64" fillId="0" borderId="1" xfId="0" applyNumberFormat="1" applyFont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64" fillId="0" borderId="1" xfId="0" quotePrefix="1" applyFont="1" applyBorder="1" applyAlignment="1">
      <alignment horizontal="center" vertical="center"/>
    </xf>
    <xf numFmtId="4" fontId="63" fillId="3" borderId="1" xfId="0" applyNumberFormat="1" applyFont="1" applyFill="1" applyBorder="1" applyAlignment="1">
      <alignment vertical="center"/>
    </xf>
    <xf numFmtId="3" fontId="25" fillId="26" borderId="1" xfId="0" applyNumberFormat="1" applyFont="1" applyFill="1" applyBorder="1" applyAlignment="1">
      <alignment horizontal="center" vertical="center" wrapText="1"/>
    </xf>
    <xf numFmtId="4" fontId="5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22" borderId="1" xfId="0" applyNumberFormat="1" applyFont="1" applyFill="1" applyBorder="1" applyAlignment="1">
      <alignment horizontal="center" vertical="center"/>
    </xf>
    <xf numFmtId="4" fontId="4" fillId="3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165" fontId="39" fillId="0" borderId="0" xfId="0" applyNumberFormat="1" applyFont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53" fillId="25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27" fillId="0" borderId="1" xfId="0" applyNumberFormat="1" applyFont="1" applyFill="1" applyBorder="1" applyAlignment="1">
      <alignment horizontal="center" vertical="center" wrapText="1"/>
    </xf>
    <xf numFmtId="4" fontId="27" fillId="26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4" fontId="27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4" fillId="0" borderId="1" xfId="2" applyFont="1" applyBorder="1"/>
    <xf numFmtId="0" fontId="3" fillId="0" borderId="1" xfId="1" quotePrefix="1" applyFont="1" applyFill="1" applyBorder="1" applyAlignment="1">
      <alignment horizontal="center" vertical="center" wrapText="1"/>
    </xf>
    <xf numFmtId="0" fontId="60" fillId="0" borderId="1" xfId="1" quotePrefix="1" applyFont="1" applyFill="1" applyBorder="1" applyAlignment="1">
      <alignment horizontal="center" vertical="center" wrapText="1"/>
    </xf>
    <xf numFmtId="0" fontId="27" fillId="29" borderId="1" xfId="0" applyFont="1" applyFill="1" applyBorder="1" applyAlignment="1">
      <alignment horizontal="left" vertical="center"/>
    </xf>
    <xf numFmtId="3" fontId="27" fillId="29" borderId="1" xfId="0" applyNumberFormat="1" applyFont="1" applyFill="1" applyBorder="1" applyAlignment="1">
      <alignment horizontal="right" vertical="center" wrapText="1"/>
    </xf>
    <xf numFmtId="3" fontId="25" fillId="0" borderId="1" xfId="1" quotePrefix="1" applyNumberFormat="1" applyFont="1" applyFill="1" applyBorder="1" applyAlignment="1">
      <alignment horizontal="center" vertical="center" wrapText="1"/>
    </xf>
    <xf numFmtId="0" fontId="65" fillId="0" borderId="0" xfId="0" applyFont="1"/>
    <xf numFmtId="4" fontId="66" fillId="0" borderId="0" xfId="0" applyNumberFormat="1" applyFont="1"/>
    <xf numFmtId="4" fontId="65" fillId="0" borderId="0" xfId="0" applyNumberFormat="1" applyFont="1"/>
    <xf numFmtId="0" fontId="3" fillId="22" borderId="1" xfId="1" quotePrefix="1" applyFont="1" applyFill="1" applyBorder="1" applyAlignment="1">
      <alignment horizontal="center" vertical="center" wrapText="1"/>
    </xf>
    <xf numFmtId="3" fontId="4" fillId="25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right"/>
    </xf>
    <xf numFmtId="0" fontId="4" fillId="0" borderId="1" xfId="2" applyFont="1" applyBorder="1" applyAlignment="1">
      <alignment horizontal="right" vertical="center"/>
    </xf>
    <xf numFmtId="0" fontId="4" fillId="0" borderId="1" xfId="2" applyFont="1" applyBorder="1" applyAlignment="1">
      <alignment vertical="center"/>
    </xf>
    <xf numFmtId="0" fontId="4" fillId="2" borderId="1" xfId="2" applyFont="1" applyFill="1" applyBorder="1" applyAlignment="1">
      <alignment horizontal="right" vertical="center"/>
    </xf>
    <xf numFmtId="3" fontId="4" fillId="0" borderId="1" xfId="2" applyNumberFormat="1" applyFont="1" applyBorder="1" applyAlignment="1">
      <alignment horizontal="left" vertical="center" wrapText="1"/>
    </xf>
    <xf numFmtId="3" fontId="4" fillId="0" borderId="1" xfId="2" applyNumberFormat="1" applyFont="1" applyBorder="1" applyAlignment="1">
      <alignment horizontal="left" wrapText="1"/>
    </xf>
    <xf numFmtId="3" fontId="60" fillId="22" borderId="1" xfId="1" quotePrefix="1" applyNumberFormat="1" applyFont="1" applyFill="1" applyBorder="1" applyAlignment="1">
      <alignment horizontal="center" vertical="center" wrapText="1"/>
    </xf>
    <xf numFmtId="3" fontId="27" fillId="26" borderId="4" xfId="0" applyNumberFormat="1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3" fontId="4" fillId="22" borderId="1" xfId="0" applyNumberFormat="1" applyFont="1" applyFill="1" applyBorder="1" applyAlignment="1">
      <alignment vertical="center"/>
    </xf>
    <xf numFmtId="3" fontId="61" fillId="30" borderId="1" xfId="0" applyNumberFormat="1" applyFont="1" applyFill="1" applyBorder="1" applyAlignment="1">
      <alignment vertical="center"/>
    </xf>
    <xf numFmtId="3" fontId="4" fillId="3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3" fontId="33" fillId="0" borderId="0" xfId="0" applyNumberFormat="1" applyFont="1" applyAlignment="1">
      <alignment horizontal="left" vertical="center"/>
    </xf>
    <xf numFmtId="3" fontId="39" fillId="0" borderId="0" xfId="0" applyNumberFormat="1" applyFont="1" applyAlignment="1">
      <alignment vertical="center"/>
    </xf>
    <xf numFmtId="3" fontId="3" fillId="0" borderId="1" xfId="1" quotePrefix="1" applyNumberFormat="1" applyFont="1" applyFill="1" applyBorder="1" applyAlignment="1">
      <alignment horizontal="center" vertical="center" wrapText="1"/>
    </xf>
    <xf numFmtId="3" fontId="53" fillId="0" borderId="1" xfId="0" applyNumberFormat="1" applyFont="1" applyBorder="1" applyAlignment="1">
      <alignment vertical="center"/>
    </xf>
    <xf numFmtId="3" fontId="4" fillId="31" borderId="1" xfId="0" applyNumberFormat="1" applyFont="1" applyFill="1" applyBorder="1" applyAlignment="1">
      <alignment vertical="center"/>
    </xf>
    <xf numFmtId="3" fontId="4" fillId="0" borderId="1" xfId="1" applyNumberFormat="1" applyFont="1" applyBorder="1" applyAlignment="1">
      <alignment horizontal="right" wrapText="1"/>
    </xf>
    <xf numFmtId="3" fontId="61" fillId="22" borderId="1" xfId="0" applyNumberFormat="1" applyFont="1" applyFill="1" applyBorder="1" applyAlignment="1">
      <alignment vertical="center"/>
    </xf>
    <xf numFmtId="3" fontId="27" fillId="21" borderId="1" xfId="1" applyNumberFormat="1" applyFont="1" applyFill="1" applyBorder="1" applyAlignment="1">
      <alignment horizontal="center" vertical="center"/>
    </xf>
    <xf numFmtId="3" fontId="3" fillId="21" borderId="1" xfId="1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0" fillId="0" borderId="0" xfId="0" applyFill="1"/>
    <xf numFmtId="164" fontId="58" fillId="0" borderId="0" xfId="1" applyNumberFormat="1" applyFont="1" applyAlignment="1">
      <alignment horizontal="center" vertical="center" wrapText="1"/>
    </xf>
    <xf numFmtId="164" fontId="32" fillId="0" borderId="0" xfId="1" applyNumberFormat="1" applyFont="1" applyAlignment="1">
      <alignment horizontal="center" vertical="center" wrapText="1"/>
    </xf>
    <xf numFmtId="0" fontId="35" fillId="33" borderId="3" xfId="0" applyFont="1" applyFill="1" applyBorder="1" applyAlignment="1">
      <alignment horizontal="center" vertical="center"/>
    </xf>
    <xf numFmtId="0" fontId="32" fillId="0" borderId="0" xfId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" fontId="48" fillId="23" borderId="2" xfId="0" applyNumberFormat="1" applyFont="1" applyFill="1" applyBorder="1" applyAlignment="1">
      <alignment horizontal="center" vertical="center" wrapText="1"/>
    </xf>
    <xf numFmtId="1" fontId="48" fillId="23" borderId="4" xfId="0" applyNumberFormat="1" applyFont="1" applyFill="1" applyBorder="1" applyAlignment="1">
      <alignment horizontal="center" vertical="center" wrapText="1"/>
    </xf>
    <xf numFmtId="1" fontId="48" fillId="23" borderId="5" xfId="0" applyNumberFormat="1" applyFont="1" applyFill="1" applyBorder="1" applyAlignment="1">
      <alignment horizontal="center" vertical="center" wrapText="1"/>
    </xf>
    <xf numFmtId="1" fontId="48" fillId="24" borderId="2" xfId="0" applyNumberFormat="1" applyFont="1" applyFill="1" applyBorder="1" applyAlignment="1">
      <alignment horizontal="center" vertical="center" wrapText="1"/>
    </xf>
    <xf numFmtId="1" fontId="48" fillId="24" borderId="4" xfId="0" applyNumberFormat="1" applyFont="1" applyFill="1" applyBorder="1" applyAlignment="1">
      <alignment horizontal="center" vertical="center" wrapText="1"/>
    </xf>
    <xf numFmtId="1" fontId="48" fillId="24" borderId="5" xfId="0" applyNumberFormat="1" applyFont="1" applyFill="1" applyBorder="1" applyAlignment="1">
      <alignment horizontal="center" vertical="center" wrapText="1"/>
    </xf>
    <xf numFmtId="0" fontId="27" fillId="23" borderId="2" xfId="0" applyFont="1" applyFill="1" applyBorder="1" applyAlignment="1">
      <alignment horizontal="center" vertical="center" wrapText="1"/>
    </xf>
    <xf numFmtId="0" fontId="27" fillId="23" borderId="4" xfId="0" applyFont="1" applyFill="1" applyBorder="1" applyAlignment="1">
      <alignment horizontal="center" vertical="center" wrapText="1"/>
    </xf>
    <xf numFmtId="0" fontId="27" fillId="23" borderId="5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5" fillId="0" borderId="3" xfId="0" applyFont="1" applyBorder="1" applyAlignment="1">
      <alignment horizontal="center" vertical="center"/>
    </xf>
    <xf numFmtId="0" fontId="35" fillId="30" borderId="3" xfId="0" applyFont="1" applyFill="1" applyBorder="1" applyAlignment="1">
      <alignment horizontal="center" vertical="center"/>
    </xf>
    <xf numFmtId="0" fontId="35" fillId="29" borderId="3" xfId="0" applyFont="1" applyFill="1" applyBorder="1" applyAlignment="1">
      <alignment horizontal="center" vertical="center"/>
    </xf>
    <xf numFmtId="0" fontId="25" fillId="26" borderId="2" xfId="0" applyFont="1" applyFill="1" applyBorder="1" applyAlignment="1">
      <alignment horizontal="center" vertical="center" wrapText="1"/>
    </xf>
    <xf numFmtId="0" fontId="25" fillId="26" borderId="4" xfId="0" applyFont="1" applyFill="1" applyBorder="1" applyAlignment="1">
      <alignment horizontal="center" vertical="center" wrapText="1"/>
    </xf>
    <xf numFmtId="0" fontId="25" fillId="26" borderId="5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29" borderId="1" xfId="0" applyFont="1" applyFill="1" applyBorder="1" applyAlignment="1">
      <alignment horizontal="right" vertical="center"/>
    </xf>
    <xf numFmtId="0" fontId="27" fillId="22" borderId="2" xfId="0" applyFont="1" applyFill="1" applyBorder="1" applyAlignment="1">
      <alignment horizontal="center" vertical="center" wrapText="1"/>
    </xf>
    <xf numFmtId="0" fontId="27" fillId="2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49" fontId="27" fillId="0" borderId="4" xfId="0" applyNumberFormat="1" applyFont="1" applyBorder="1" applyAlignment="1">
      <alignment horizontal="center" vertical="center" wrapText="1"/>
    </xf>
    <xf numFmtId="49" fontId="27" fillId="0" borderId="5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0" fontId="25" fillId="0" borderId="5" xfId="0" applyFont="1" applyBorder="1" applyAlignment="1">
      <alignment horizontal="center" wrapText="1"/>
    </xf>
    <xf numFmtId="0" fontId="27" fillId="0" borderId="2" xfId="0" applyFont="1" applyFill="1" applyBorder="1" applyAlignment="1">
      <alignment horizontal="center" wrapText="1"/>
    </xf>
    <xf numFmtId="0" fontId="27" fillId="0" borderId="4" xfId="0" applyFont="1" applyFill="1" applyBorder="1" applyAlignment="1">
      <alignment horizontal="center" wrapText="1"/>
    </xf>
    <xf numFmtId="0" fontId="27" fillId="0" borderId="5" xfId="0" applyFont="1" applyFill="1" applyBorder="1" applyAlignment="1">
      <alignment horizontal="center" wrapText="1"/>
    </xf>
    <xf numFmtId="0" fontId="51" fillId="33" borderId="0" xfId="0" applyFont="1" applyFill="1" applyAlignment="1">
      <alignment horizontal="center" vertical="center" wrapText="1"/>
    </xf>
    <xf numFmtId="0" fontId="51" fillId="33" borderId="15" xfId="0" applyFont="1" applyFill="1" applyBorder="1" applyAlignment="1">
      <alignment horizontal="center" vertical="center" wrapText="1"/>
    </xf>
    <xf numFmtId="1" fontId="3" fillId="23" borderId="2" xfId="0" applyNumberFormat="1" applyFont="1" applyFill="1" applyBorder="1" applyAlignment="1">
      <alignment horizontal="center" vertical="center" wrapText="1"/>
    </xf>
    <xf numFmtId="1" fontId="3" fillId="23" borderId="4" xfId="0" applyNumberFormat="1" applyFont="1" applyFill="1" applyBorder="1" applyAlignment="1">
      <alignment horizontal="center" vertical="center" wrapText="1"/>
    </xf>
    <xf numFmtId="1" fontId="3" fillId="23" borderId="5" xfId="0" applyNumberFormat="1" applyFont="1" applyFill="1" applyBorder="1" applyAlignment="1">
      <alignment horizontal="center" vertical="center" wrapText="1"/>
    </xf>
    <xf numFmtId="1" fontId="3" fillId="32" borderId="2" xfId="0" applyNumberFormat="1" applyFont="1" applyFill="1" applyBorder="1" applyAlignment="1">
      <alignment horizontal="center" vertical="center" wrapText="1"/>
    </xf>
    <xf numFmtId="1" fontId="3" fillId="32" borderId="4" xfId="0" applyNumberFormat="1" applyFont="1" applyFill="1" applyBorder="1" applyAlignment="1">
      <alignment horizontal="center" vertical="center" wrapText="1"/>
    </xf>
    <xf numFmtId="1" fontId="3" fillId="32" borderId="5" xfId="0" applyNumberFormat="1" applyFont="1" applyFill="1" applyBorder="1" applyAlignment="1">
      <alignment horizontal="center" vertical="center" wrapText="1"/>
    </xf>
    <xf numFmtId="0" fontId="27" fillId="26" borderId="2" xfId="0" applyFont="1" applyFill="1" applyBorder="1" applyAlignment="1">
      <alignment horizontal="center" vertical="center" wrapText="1"/>
    </xf>
    <xf numFmtId="0" fontId="27" fillId="26" borderId="4" xfId="0" applyFont="1" applyFill="1" applyBorder="1" applyAlignment="1">
      <alignment horizontal="center" vertical="center" wrapText="1"/>
    </xf>
    <xf numFmtId="0" fontId="27" fillId="26" borderId="5" xfId="0" applyFont="1" applyFill="1" applyBorder="1" applyAlignment="1">
      <alignment horizontal="center" vertical="center" wrapText="1"/>
    </xf>
    <xf numFmtId="0" fontId="62" fillId="26" borderId="2" xfId="0" applyFont="1" applyFill="1" applyBorder="1" applyAlignment="1">
      <alignment horizontal="center" vertical="center" wrapText="1"/>
    </xf>
    <xf numFmtId="0" fontId="62" fillId="26" borderId="4" xfId="0" applyFont="1" applyFill="1" applyBorder="1" applyAlignment="1">
      <alignment horizontal="center" vertical="center" wrapText="1"/>
    </xf>
    <xf numFmtId="0" fontId="62" fillId="26" borderId="5" xfId="0" applyFont="1" applyFill="1" applyBorder="1" applyAlignment="1">
      <alignment horizontal="center" vertical="center" wrapText="1"/>
    </xf>
    <xf numFmtId="0" fontId="27" fillId="26" borderId="2" xfId="0" applyFont="1" applyFill="1" applyBorder="1" applyAlignment="1">
      <alignment horizontal="left" vertical="center" wrapText="1"/>
    </xf>
    <xf numFmtId="0" fontId="27" fillId="26" borderId="4" xfId="0" applyFont="1" applyFill="1" applyBorder="1" applyAlignment="1">
      <alignment horizontal="left" vertical="center" wrapText="1"/>
    </xf>
    <xf numFmtId="0" fontId="27" fillId="26" borderId="5" xfId="0" applyFont="1" applyFill="1" applyBorder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49" fontId="27" fillId="26" borderId="2" xfId="0" applyNumberFormat="1" applyFont="1" applyFill="1" applyBorder="1" applyAlignment="1">
      <alignment horizontal="center" vertical="center" wrapText="1"/>
    </xf>
    <xf numFmtId="49" fontId="27" fillId="26" borderId="4" xfId="0" applyNumberFormat="1" applyFont="1" applyFill="1" applyBorder="1" applyAlignment="1">
      <alignment horizontal="center" vertical="center" wrapText="1"/>
    </xf>
    <xf numFmtId="49" fontId="27" fillId="26" borderId="5" xfId="0" applyNumberFormat="1" applyFont="1" applyFill="1" applyBorder="1" applyAlignment="1">
      <alignment horizontal="center" vertical="center" wrapText="1"/>
    </xf>
    <xf numFmtId="1" fontId="3" fillId="23" borderId="2" xfId="0" applyNumberFormat="1" applyFont="1" applyFill="1" applyBorder="1" applyAlignment="1">
      <alignment vertical="center" wrapText="1"/>
    </xf>
    <xf numFmtId="1" fontId="3" fillId="23" borderId="4" xfId="0" applyNumberFormat="1" applyFont="1" applyFill="1" applyBorder="1" applyAlignment="1">
      <alignment vertical="center" wrapText="1"/>
    </xf>
    <xf numFmtId="1" fontId="3" fillId="23" borderId="5" xfId="0" applyNumberFormat="1" applyFont="1" applyFill="1" applyBorder="1" applyAlignment="1">
      <alignment vertical="center" wrapText="1"/>
    </xf>
    <xf numFmtId="4" fontId="67" fillId="0" borderId="1" xfId="0" applyNumberFormat="1" applyFont="1" applyBorder="1" applyAlignment="1">
      <alignment vertical="center"/>
    </xf>
    <xf numFmtId="4" fontId="67" fillId="22" borderId="1" xfId="0" applyNumberFormat="1" applyFont="1" applyFill="1" applyBorder="1" applyAlignment="1">
      <alignment vertical="center"/>
    </xf>
    <xf numFmtId="4" fontId="67" fillId="30" borderId="1" xfId="0" applyNumberFormat="1" applyFont="1" applyFill="1" applyBorder="1" applyAlignment="1">
      <alignment vertical="center"/>
    </xf>
    <xf numFmtId="4" fontId="67" fillId="0" borderId="1" xfId="0" applyNumberFormat="1" applyFont="1" applyFill="1" applyBorder="1" applyAlignment="1">
      <alignment vertical="center"/>
    </xf>
  </cellXfs>
  <cellStyles count="47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no" xfId="0" builtinId="0"/>
    <cellStyle name="Normalno 2" xfId="1"/>
    <cellStyle name="Normalno 2 2" xfId="2"/>
    <cellStyle name="Normalno 2 3" xfId="4"/>
    <cellStyle name="Normalno 2 4" xfId="41"/>
    <cellStyle name="Note" xfId="42"/>
    <cellStyle name="Obično_List7" xfId="46"/>
    <cellStyle name="Output" xfId="43"/>
    <cellStyle name="Title" xfId="44"/>
    <cellStyle name="Total" xfId="45"/>
    <cellStyle name="Warning Text" xfId="3"/>
  </cellStyles>
  <dxfs count="21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mruColors>
      <color rgb="FFFF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49"/>
  <sheetViews>
    <sheetView showGridLines="0" tabSelected="1" workbookViewId="0">
      <selection activeCell="A7" sqref="A7:J7"/>
    </sheetView>
  </sheetViews>
  <sheetFormatPr defaultRowHeight="15" x14ac:dyDescent="0.25"/>
  <cols>
    <col min="1" max="1" width="44" customWidth="1"/>
    <col min="2" max="4" width="15.140625" hidden="1" customWidth="1"/>
    <col min="5" max="5" width="15.5703125" customWidth="1"/>
    <col min="6" max="6" width="13.140625" customWidth="1"/>
    <col min="7" max="7" width="13.42578125" customWidth="1"/>
    <col min="8" max="8" width="14" customWidth="1"/>
    <col min="9" max="9" width="15.28515625" customWidth="1"/>
    <col min="10" max="10" width="13.5703125" customWidth="1"/>
    <col min="11" max="11" width="10.28515625" hidden="1" customWidth="1"/>
    <col min="12" max="12" width="11.5703125" hidden="1" customWidth="1"/>
    <col min="13" max="13" width="11.28515625" hidden="1" customWidth="1"/>
    <col min="14" max="15" width="10.28515625" hidden="1" customWidth="1"/>
  </cols>
  <sheetData>
    <row r="2" spans="1:15" s="229" customFormat="1" ht="36" hidden="1" customHeight="1" x14ac:dyDescent="0.25">
      <c r="A2" s="359" t="s">
        <v>321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</row>
    <row r="3" spans="1:15" s="229" customFormat="1" ht="36" customHeight="1" x14ac:dyDescent="0.25">
      <c r="A3" s="360" t="s">
        <v>525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s="229" customFormat="1" ht="36" hidden="1" customHeight="1" x14ac:dyDescent="0.25">
      <c r="A4" s="359" t="s">
        <v>443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</row>
    <row r="5" spans="1:15" x14ac:dyDescent="0.25">
      <c r="A5" s="1"/>
      <c r="B5" s="1"/>
      <c r="C5" s="1"/>
      <c r="D5" s="2"/>
      <c r="E5" s="2"/>
      <c r="F5" s="2"/>
      <c r="G5" s="2"/>
      <c r="H5" s="2"/>
      <c r="I5" s="2" t="s">
        <v>47</v>
      </c>
    </row>
    <row r="6" spans="1:15" ht="21.75" customHeight="1" x14ac:dyDescent="0.25">
      <c r="A6" s="363" t="s">
        <v>521</v>
      </c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</row>
    <row r="7" spans="1:15" ht="22.5" customHeight="1" x14ac:dyDescent="0.25">
      <c r="A7" s="362" t="s">
        <v>522</v>
      </c>
      <c r="B7" s="362"/>
      <c r="C7" s="362"/>
      <c r="D7" s="362"/>
      <c r="E7" s="362"/>
      <c r="F7" s="362"/>
      <c r="G7" s="362"/>
      <c r="H7" s="362"/>
      <c r="I7" s="362"/>
      <c r="J7" s="362"/>
      <c r="K7" s="16"/>
      <c r="L7" s="16"/>
    </row>
    <row r="8" spans="1:15" x14ac:dyDescent="0.25">
      <c r="A8" s="3"/>
      <c r="B8" s="3"/>
      <c r="C8" s="3"/>
      <c r="D8" s="2"/>
    </row>
    <row r="9" spans="1:15" x14ac:dyDescent="0.25">
      <c r="A9" s="17" t="s">
        <v>73</v>
      </c>
      <c r="B9" s="3"/>
      <c r="C9" s="3"/>
      <c r="D9" s="2"/>
    </row>
    <row r="10" spans="1:15" s="221" customFormat="1" hidden="1" x14ac:dyDescent="0.25">
      <c r="A10" s="220"/>
      <c r="B10" s="361" t="s">
        <v>333</v>
      </c>
      <c r="C10" s="361"/>
      <c r="D10" s="361"/>
      <c r="E10" s="361" t="s">
        <v>332</v>
      </c>
      <c r="F10" s="361"/>
      <c r="G10" s="361"/>
      <c r="H10" s="361"/>
      <c r="I10" s="361"/>
      <c r="J10" s="361"/>
      <c r="K10" s="361" t="s">
        <v>331</v>
      </c>
      <c r="L10" s="361"/>
      <c r="M10" s="361"/>
      <c r="N10" s="361"/>
      <c r="O10" s="361"/>
    </row>
    <row r="11" spans="1:15" ht="38.25" x14ac:dyDescent="0.25">
      <c r="A11" s="75" t="s">
        <v>75</v>
      </c>
      <c r="B11" s="102" t="s">
        <v>115</v>
      </c>
      <c r="C11" s="102" t="s">
        <v>68</v>
      </c>
      <c r="D11" s="102" t="s">
        <v>116</v>
      </c>
      <c r="E11" s="323" t="s">
        <v>518</v>
      </c>
      <c r="F11" s="323" t="s">
        <v>56</v>
      </c>
      <c r="G11" s="323" t="s">
        <v>57</v>
      </c>
      <c r="H11" s="323" t="s">
        <v>467</v>
      </c>
      <c r="I11" s="324" t="s">
        <v>330</v>
      </c>
      <c r="J11" s="324" t="s">
        <v>334</v>
      </c>
      <c r="K11" s="180" t="s">
        <v>327</v>
      </c>
      <c r="L11" s="180" t="s">
        <v>323</v>
      </c>
      <c r="M11" s="180" t="s">
        <v>324</v>
      </c>
      <c r="N11" s="180" t="s">
        <v>325</v>
      </c>
      <c r="O11" s="180" t="s">
        <v>326</v>
      </c>
    </row>
    <row r="12" spans="1:15" x14ac:dyDescent="0.25">
      <c r="A12" s="86">
        <v>1</v>
      </c>
      <c r="B12" s="87">
        <v>2</v>
      </c>
      <c r="C12" s="87">
        <v>3</v>
      </c>
      <c r="D12" s="87">
        <v>4</v>
      </c>
      <c r="E12" s="12">
        <v>2</v>
      </c>
      <c r="F12" s="12">
        <v>3</v>
      </c>
      <c r="G12" s="12">
        <v>4</v>
      </c>
      <c r="H12" s="12">
        <v>5</v>
      </c>
      <c r="I12" s="12">
        <v>6</v>
      </c>
      <c r="J12" s="12">
        <v>7</v>
      </c>
      <c r="K12" s="12">
        <v>4</v>
      </c>
      <c r="L12" s="12">
        <v>5</v>
      </c>
      <c r="M12" s="12">
        <v>6</v>
      </c>
      <c r="N12" s="12">
        <v>8</v>
      </c>
      <c r="O12" s="12">
        <v>9</v>
      </c>
    </row>
    <row r="13" spans="1:15" ht="23.1" customHeight="1" x14ac:dyDescent="0.25">
      <c r="A13" s="76" t="s">
        <v>34</v>
      </c>
      <c r="B13" s="77">
        <f>B14+B15</f>
        <v>3033430</v>
      </c>
      <c r="C13" s="77">
        <f>C14+C15</f>
        <v>0</v>
      </c>
      <c r="D13" s="77">
        <f>D14+D15</f>
        <v>3033430</v>
      </c>
      <c r="E13" s="77">
        <f t="shared" ref="E13:O13" si="0">E14+E15</f>
        <v>2584766</v>
      </c>
      <c r="F13" s="77">
        <f t="shared" si="0"/>
        <v>2885330</v>
      </c>
      <c r="G13" s="77">
        <f t="shared" si="0"/>
        <v>3033430</v>
      </c>
      <c r="H13" s="77">
        <f t="shared" si="0"/>
        <v>2877140.6200000006</v>
      </c>
      <c r="I13" s="271">
        <f>H13/E13*100</f>
        <v>111.31145411228718</v>
      </c>
      <c r="J13" s="271">
        <f>H13/G13*100</f>
        <v>94.847767049181968</v>
      </c>
      <c r="K13" s="77">
        <f t="shared" si="0"/>
        <v>2584766.7000000002</v>
      </c>
      <c r="L13" s="77">
        <f t="shared" si="0"/>
        <v>3033430</v>
      </c>
      <c r="M13" s="77">
        <f t="shared" si="0"/>
        <v>3003000</v>
      </c>
      <c r="N13" s="77">
        <f t="shared" si="0"/>
        <v>3003000</v>
      </c>
      <c r="O13" s="77">
        <f t="shared" si="0"/>
        <v>3003000</v>
      </c>
    </row>
    <row r="14" spans="1:15" ht="23.1" customHeight="1" x14ac:dyDescent="0.25">
      <c r="A14" s="78" t="s">
        <v>48</v>
      </c>
      <c r="B14" s="79">
        <f>+'Račun PR I RA '!D8</f>
        <v>3033320</v>
      </c>
      <c r="C14" s="79">
        <f>D14-B14</f>
        <v>0</v>
      </c>
      <c r="D14" s="19">
        <f>+'Račun PR I RA '!F8</f>
        <v>3033320</v>
      </c>
      <c r="E14" s="19">
        <f>+'Račun PR I RA '!G8</f>
        <v>2584662</v>
      </c>
      <c r="F14" s="19">
        <f>+'Račun PR I RA '!H8</f>
        <v>2885220</v>
      </c>
      <c r="G14" s="19">
        <f>+'Račun PR I RA '!I8</f>
        <v>3033320</v>
      </c>
      <c r="H14" s="19">
        <f>+'Račun PR I RA '!J8</f>
        <v>2877114.7300000004</v>
      </c>
      <c r="I14" s="327">
        <f t="shared" ref="I14:I18" si="1">H14/E14*100</f>
        <v>111.31493131403644</v>
      </c>
      <c r="J14" s="327">
        <f t="shared" ref="J14:J18" si="2">H14/G14*100</f>
        <v>94.850353078475081</v>
      </c>
      <c r="K14" s="19">
        <f>+'Račun PR I RA '!M8</f>
        <v>2584663.16</v>
      </c>
      <c r="L14" s="19">
        <f>+'Račun PR I RA '!N8</f>
        <v>3033320</v>
      </c>
      <c r="M14" s="19">
        <f>+'Račun PR I RA '!O8</f>
        <v>3003000</v>
      </c>
      <c r="N14" s="19">
        <f>+'Račun PR I RA '!P8</f>
        <v>3003000</v>
      </c>
      <c r="O14" s="19">
        <f>+'Račun PR I RA '!Q8</f>
        <v>3003000</v>
      </c>
    </row>
    <row r="15" spans="1:15" ht="31.5" customHeight="1" x14ac:dyDescent="0.25">
      <c r="A15" s="80" t="s">
        <v>49</v>
      </c>
      <c r="B15" s="79">
        <f>+'Račun PR I RA '!D14</f>
        <v>110</v>
      </c>
      <c r="C15" s="79">
        <f>D15-B15</f>
        <v>0</v>
      </c>
      <c r="D15" s="19">
        <f>+'Račun PR I RA '!F14</f>
        <v>110</v>
      </c>
      <c r="E15" s="19">
        <f>+'Račun PR I RA '!G14</f>
        <v>104</v>
      </c>
      <c r="F15" s="19">
        <f>+'Račun PR I RA '!H14</f>
        <v>110</v>
      </c>
      <c r="G15" s="19">
        <f>+'Račun PR I RA '!I14</f>
        <v>110</v>
      </c>
      <c r="H15" s="19">
        <f>+'Račun PR I RA '!J14</f>
        <v>25.89</v>
      </c>
      <c r="I15" s="327">
        <f t="shared" si="1"/>
        <v>24.89423076923077</v>
      </c>
      <c r="J15" s="327">
        <f t="shared" si="2"/>
        <v>23.536363636363635</v>
      </c>
      <c r="K15" s="19">
        <f>+'Račun PR I RA '!M14</f>
        <v>103.54</v>
      </c>
      <c r="L15" s="19">
        <f>+'Račun PR I RA '!N14</f>
        <v>110</v>
      </c>
      <c r="M15" s="19">
        <f>+'Račun PR I RA '!O14</f>
        <v>0</v>
      </c>
      <c r="N15" s="19">
        <f>+'Račun PR I RA '!P14</f>
        <v>0</v>
      </c>
      <c r="O15" s="19">
        <f>+'Račun PR I RA '!Q14</f>
        <v>0</v>
      </c>
    </row>
    <row r="16" spans="1:15" ht="23.1" customHeight="1" x14ac:dyDescent="0.25">
      <c r="A16" s="76" t="s">
        <v>35</v>
      </c>
      <c r="B16" s="77">
        <f>B18+B17</f>
        <v>4809622.93</v>
      </c>
      <c r="C16" s="77">
        <f>C18+C17</f>
        <v>0</v>
      </c>
      <c r="D16" s="77">
        <f>D18+D17</f>
        <v>4809622.93</v>
      </c>
      <c r="E16" s="77">
        <f t="shared" ref="E16:O16" si="3">E18+E17</f>
        <v>2484953</v>
      </c>
      <c r="F16" s="77">
        <f t="shared" si="3"/>
        <v>4561548</v>
      </c>
      <c r="G16" s="77">
        <f t="shared" si="3"/>
        <v>4809462.93</v>
      </c>
      <c r="H16" s="77">
        <f t="shared" si="3"/>
        <v>2945969.53</v>
      </c>
      <c r="I16" s="271">
        <f t="shared" si="1"/>
        <v>118.55232392725334</v>
      </c>
      <c r="J16" s="271">
        <f t="shared" si="2"/>
        <v>61.253607167318371</v>
      </c>
      <c r="K16" s="77">
        <f t="shared" si="3"/>
        <v>2484951.5700000003</v>
      </c>
      <c r="L16" s="77">
        <f t="shared" si="3"/>
        <v>4809622.93</v>
      </c>
      <c r="M16" s="77">
        <f t="shared" si="3"/>
        <v>4779033</v>
      </c>
      <c r="N16" s="77">
        <f t="shared" si="3"/>
        <v>3077840</v>
      </c>
      <c r="O16" s="77">
        <f t="shared" si="3"/>
        <v>3137157</v>
      </c>
    </row>
    <row r="17" spans="1:15" ht="23.1" customHeight="1" x14ac:dyDescent="0.25">
      <c r="A17" s="80" t="s">
        <v>50</v>
      </c>
      <c r="B17" s="79">
        <f>+'Račun PR I RA '!D22</f>
        <v>3883904.9299999997</v>
      </c>
      <c r="C17" s="79">
        <f>D17-B17</f>
        <v>0</v>
      </c>
      <c r="D17" s="19">
        <f>+'Račun PR I RA '!F22</f>
        <v>3883904.9299999997</v>
      </c>
      <c r="E17" s="19">
        <f>+'Račun PR I RA '!G22</f>
        <v>2299423</v>
      </c>
      <c r="F17" s="19">
        <f>+'Račun PR I RA '!H22</f>
        <v>3388410</v>
      </c>
      <c r="G17" s="19">
        <f>+'Račun PR I RA '!I22</f>
        <v>3883744.9299999997</v>
      </c>
      <c r="H17" s="19">
        <f>+'Račun PR I RA '!J22</f>
        <v>2752954.6399999997</v>
      </c>
      <c r="I17" s="327">
        <f t="shared" si="1"/>
        <v>119.72371503633737</v>
      </c>
      <c r="J17" s="327">
        <f t="shared" si="2"/>
        <v>70.884022756870394</v>
      </c>
      <c r="K17" s="19">
        <f>+'Račun PR I RA '!M22</f>
        <v>2299422.3200000003</v>
      </c>
      <c r="L17" s="19">
        <f>+'Račun PR I RA '!N22</f>
        <v>3883904.9299999997</v>
      </c>
      <c r="M17" s="19">
        <f>+'Račun PR I RA '!O22</f>
        <v>3614030</v>
      </c>
      <c r="N17" s="19">
        <f>+'Račun PR I RA '!P22</f>
        <v>3025840</v>
      </c>
      <c r="O17" s="19">
        <f>+'Račun PR I RA '!Q22</f>
        <v>3085157</v>
      </c>
    </row>
    <row r="18" spans="1:15" ht="27" customHeight="1" x14ac:dyDescent="0.25">
      <c r="A18" s="80" t="s">
        <v>51</v>
      </c>
      <c r="B18" s="79">
        <f>+'Račun PR I RA '!D26</f>
        <v>925718</v>
      </c>
      <c r="C18" s="79">
        <f>D18-B18</f>
        <v>0</v>
      </c>
      <c r="D18" s="19">
        <f>+'Račun PR I RA '!F26</f>
        <v>925718</v>
      </c>
      <c r="E18" s="19">
        <f>+'Račun PR I RA '!G26</f>
        <v>185530</v>
      </c>
      <c r="F18" s="19">
        <f>+'Račun PR I RA '!H26</f>
        <v>1173138</v>
      </c>
      <c r="G18" s="19">
        <f>+'Račun PR I RA '!I26</f>
        <v>925718</v>
      </c>
      <c r="H18" s="19">
        <f>+'Račun PR I RA '!J26</f>
        <v>193014.89</v>
      </c>
      <c r="I18" s="327">
        <f t="shared" si="1"/>
        <v>104.03432867999784</v>
      </c>
      <c r="J18" s="327">
        <f t="shared" si="2"/>
        <v>20.850290261181055</v>
      </c>
      <c r="K18" s="19">
        <f>+'Račun PR I RA '!M26</f>
        <v>185529.25</v>
      </c>
      <c r="L18" s="19">
        <f>+'Račun PR I RA '!N26</f>
        <v>925718</v>
      </c>
      <c r="M18" s="19">
        <f>+'Račun PR I RA '!O26</f>
        <v>1165003</v>
      </c>
      <c r="N18" s="19">
        <f>+'Račun PR I RA '!P26</f>
        <v>52000</v>
      </c>
      <c r="O18" s="19">
        <f>+'Račun PR I RA '!Q26</f>
        <v>52000</v>
      </c>
    </row>
    <row r="19" spans="1:15" ht="23.1" customHeight="1" x14ac:dyDescent="0.25">
      <c r="A19" s="81" t="s">
        <v>3</v>
      </c>
      <c r="B19" s="82">
        <f>B13-B16</f>
        <v>-1776192.9299999997</v>
      </c>
      <c r="C19" s="82">
        <f>C13-C16</f>
        <v>0</v>
      </c>
      <c r="D19" s="82">
        <f>D13-D16</f>
        <v>-1776192.9299999997</v>
      </c>
      <c r="E19" s="82">
        <f t="shared" ref="E19:O19" si="4">E13-E16</f>
        <v>99813</v>
      </c>
      <c r="F19" s="82">
        <f t="shared" si="4"/>
        <v>-1676218</v>
      </c>
      <c r="G19" s="82">
        <f t="shared" si="4"/>
        <v>-1776032.9299999997</v>
      </c>
      <c r="H19" s="82">
        <f t="shared" si="4"/>
        <v>-68828.909999999218</v>
      </c>
      <c r="I19" s="292">
        <f>H19/E19*100</f>
        <v>-68.957861200444043</v>
      </c>
      <c r="J19" s="292">
        <f>H19/G19*100</f>
        <v>3.8754298322610055</v>
      </c>
      <c r="K19" s="82">
        <f t="shared" si="4"/>
        <v>99815.129999999888</v>
      </c>
      <c r="L19" s="82">
        <f t="shared" si="4"/>
        <v>-1776192.9299999997</v>
      </c>
      <c r="M19" s="82">
        <f t="shared" si="4"/>
        <v>-1776033</v>
      </c>
      <c r="N19" s="82">
        <f t="shared" si="4"/>
        <v>-74840</v>
      </c>
      <c r="O19" s="82">
        <f t="shared" si="4"/>
        <v>-134157</v>
      </c>
    </row>
    <row r="20" spans="1:15" x14ac:dyDescent="0.25">
      <c r="A20" s="4"/>
      <c r="B20" s="22"/>
      <c r="C20" s="22"/>
      <c r="D20" s="22"/>
    </row>
    <row r="21" spans="1:15" x14ac:dyDescent="0.25">
      <c r="A21" s="4"/>
      <c r="B21" s="22"/>
      <c r="C21" s="22"/>
      <c r="D21" s="22"/>
    </row>
    <row r="22" spans="1:15" x14ac:dyDescent="0.25">
      <c r="A22" s="17" t="s">
        <v>74</v>
      </c>
      <c r="B22" s="22"/>
      <c r="C22" s="22"/>
      <c r="D22" s="22"/>
    </row>
    <row r="23" spans="1:15" s="221" customFormat="1" hidden="1" x14ac:dyDescent="0.25">
      <c r="A23" s="220"/>
      <c r="B23" s="361" t="s">
        <v>333</v>
      </c>
      <c r="C23" s="361"/>
      <c r="D23" s="361"/>
      <c r="E23" s="361" t="s">
        <v>332</v>
      </c>
      <c r="F23" s="361"/>
      <c r="G23" s="361"/>
      <c r="H23" s="361"/>
      <c r="I23" s="361"/>
      <c r="J23" s="361"/>
      <c r="K23" s="361" t="s">
        <v>331</v>
      </c>
      <c r="L23" s="361"/>
      <c r="M23" s="361"/>
      <c r="N23" s="361"/>
      <c r="O23" s="361"/>
    </row>
    <row r="24" spans="1:15" ht="38.25" x14ac:dyDescent="0.25">
      <c r="A24" s="75" t="s">
        <v>75</v>
      </c>
      <c r="B24" s="102" t="s">
        <v>115</v>
      </c>
      <c r="C24" s="102" t="s">
        <v>68</v>
      </c>
      <c r="D24" s="102" t="s">
        <v>116</v>
      </c>
      <c r="E24" s="323" t="s">
        <v>523</v>
      </c>
      <c r="F24" s="323" t="s">
        <v>56</v>
      </c>
      <c r="G24" s="323" t="s">
        <v>57</v>
      </c>
      <c r="H24" s="323" t="s">
        <v>467</v>
      </c>
      <c r="I24" s="324" t="s">
        <v>330</v>
      </c>
      <c r="J24" s="324" t="s">
        <v>334</v>
      </c>
      <c r="K24" s="180" t="s">
        <v>327</v>
      </c>
      <c r="L24" s="180" t="s">
        <v>323</v>
      </c>
      <c r="M24" s="180" t="s">
        <v>324</v>
      </c>
      <c r="N24" s="180" t="s">
        <v>325</v>
      </c>
      <c r="O24" s="180" t="s">
        <v>326</v>
      </c>
    </row>
    <row r="25" spans="1:15" x14ac:dyDescent="0.25">
      <c r="A25" s="86">
        <v>1</v>
      </c>
      <c r="B25" s="87">
        <v>2</v>
      </c>
      <c r="C25" s="87">
        <v>3</v>
      </c>
      <c r="D25" s="87">
        <v>4</v>
      </c>
      <c r="E25" s="12">
        <v>2</v>
      </c>
      <c r="F25" s="12">
        <v>3</v>
      </c>
      <c r="G25" s="12">
        <v>4</v>
      </c>
      <c r="H25" s="12">
        <v>5</v>
      </c>
      <c r="I25" s="12">
        <v>6</v>
      </c>
      <c r="J25" s="12">
        <v>7</v>
      </c>
      <c r="K25" s="12">
        <v>4</v>
      </c>
      <c r="L25" s="12">
        <v>5</v>
      </c>
      <c r="M25" s="12">
        <v>6</v>
      </c>
      <c r="N25" s="12">
        <v>8</v>
      </c>
      <c r="O25" s="12">
        <v>9</v>
      </c>
    </row>
    <row r="26" spans="1:15" ht="26.25" x14ac:dyDescent="0.25">
      <c r="A26" s="80" t="s">
        <v>52</v>
      </c>
      <c r="B26" s="79">
        <v>0</v>
      </c>
      <c r="C26" s="79">
        <f>D26-B26</f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73">
        <v>0</v>
      </c>
      <c r="J26" s="273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26.25" x14ac:dyDescent="0.25">
      <c r="A27" s="80" t="s">
        <v>53</v>
      </c>
      <c r="B27" s="79">
        <v>0</v>
      </c>
      <c r="C27" s="79">
        <f>D27-B27</f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273">
        <v>0</v>
      </c>
      <c r="J27" s="273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ht="23.1" customHeight="1" x14ac:dyDescent="0.25">
      <c r="A28" s="81" t="s">
        <v>89</v>
      </c>
      <c r="B28" s="21">
        <f t="shared" ref="B28:D28" si="5">+B26+B27</f>
        <v>0</v>
      </c>
      <c r="C28" s="21"/>
      <c r="D28" s="21">
        <f t="shared" si="5"/>
        <v>0</v>
      </c>
      <c r="E28" s="21">
        <f t="shared" ref="E28:O28" si="6">+E26+E27</f>
        <v>0</v>
      </c>
      <c r="F28" s="21">
        <f t="shared" si="6"/>
        <v>0</v>
      </c>
      <c r="G28" s="21">
        <f t="shared" si="6"/>
        <v>0</v>
      </c>
      <c r="H28" s="21">
        <f t="shared" si="6"/>
        <v>0</v>
      </c>
      <c r="I28" s="355">
        <v>0</v>
      </c>
      <c r="J28" s="355">
        <v>0</v>
      </c>
      <c r="K28" s="21">
        <f t="shared" si="6"/>
        <v>0</v>
      </c>
      <c r="L28" s="21">
        <f t="shared" si="6"/>
        <v>0</v>
      </c>
      <c r="M28" s="21">
        <f t="shared" si="6"/>
        <v>0</v>
      </c>
      <c r="N28" s="21">
        <f t="shared" si="6"/>
        <v>0</v>
      </c>
      <c r="O28" s="21">
        <f t="shared" si="6"/>
        <v>0</v>
      </c>
    </row>
    <row r="29" spans="1:15" ht="23.1" hidden="1" customHeight="1" x14ac:dyDescent="0.25">
      <c r="A29" s="81" t="s">
        <v>71</v>
      </c>
      <c r="B29" s="21">
        <f>+B19+B28</f>
        <v>-1776192.9299999997</v>
      </c>
      <c r="C29" s="21">
        <f t="shared" ref="C29:D29" si="7">+C19+C28</f>
        <v>0</v>
      </c>
      <c r="D29" s="21">
        <f t="shared" si="7"/>
        <v>-1776192.9299999997</v>
      </c>
      <c r="E29" s="21">
        <f t="shared" ref="E29:O29" si="8">+E19+E28</f>
        <v>99813</v>
      </c>
      <c r="F29" s="21">
        <f t="shared" si="8"/>
        <v>-1676218</v>
      </c>
      <c r="G29" s="21">
        <f t="shared" si="8"/>
        <v>-1776032.9299999997</v>
      </c>
      <c r="H29" s="21">
        <f t="shared" si="8"/>
        <v>-68828.909999999218</v>
      </c>
      <c r="I29" s="272"/>
      <c r="J29" s="272"/>
      <c r="K29" s="21">
        <f t="shared" si="8"/>
        <v>99815.129999999888</v>
      </c>
      <c r="L29" s="21">
        <f t="shared" si="8"/>
        <v>-1776192.9299999997</v>
      </c>
      <c r="M29" s="21">
        <f t="shared" si="8"/>
        <v>-1776033</v>
      </c>
      <c r="N29" s="21">
        <f t="shared" si="8"/>
        <v>-74840</v>
      </c>
      <c r="O29" s="21">
        <f t="shared" si="8"/>
        <v>-134157</v>
      </c>
    </row>
    <row r="32" spans="1:15" x14ac:dyDescent="0.25">
      <c r="A32" s="5" t="s">
        <v>72</v>
      </c>
    </row>
    <row r="33" spans="1:15" hidden="1" x14ac:dyDescent="0.25">
      <c r="A33" s="5"/>
      <c r="B33" s="361" t="s">
        <v>333</v>
      </c>
      <c r="C33" s="361"/>
      <c r="D33" s="361"/>
      <c r="E33" s="361" t="s">
        <v>332</v>
      </c>
      <c r="F33" s="361"/>
      <c r="G33" s="361"/>
      <c r="H33" s="361"/>
      <c r="I33" s="361"/>
      <c r="J33" s="361"/>
      <c r="K33" s="361" t="s">
        <v>331</v>
      </c>
      <c r="L33" s="361"/>
      <c r="M33" s="361"/>
      <c r="N33" s="361"/>
      <c r="O33" s="361"/>
    </row>
    <row r="34" spans="1:15" ht="51" x14ac:dyDescent="0.25">
      <c r="A34" s="75" t="s">
        <v>76</v>
      </c>
      <c r="B34" s="102" t="s">
        <v>115</v>
      </c>
      <c r="C34" s="102" t="s">
        <v>68</v>
      </c>
      <c r="D34" s="102" t="s">
        <v>116</v>
      </c>
      <c r="E34" s="323" t="s">
        <v>524</v>
      </c>
      <c r="F34" s="323" t="s">
        <v>56</v>
      </c>
      <c r="G34" s="323" t="s">
        <v>57</v>
      </c>
      <c r="H34" s="323" t="s">
        <v>467</v>
      </c>
      <c r="I34" s="323" t="s">
        <v>499</v>
      </c>
      <c r="J34" s="323" t="s">
        <v>500</v>
      </c>
      <c r="K34" s="180" t="s">
        <v>327</v>
      </c>
      <c r="L34" s="180" t="s">
        <v>323</v>
      </c>
      <c r="M34" s="180" t="s">
        <v>324</v>
      </c>
      <c r="N34" s="180" t="s">
        <v>325</v>
      </c>
      <c r="O34" s="180" t="s">
        <v>326</v>
      </c>
    </row>
    <row r="35" spans="1:15" x14ac:dyDescent="0.25">
      <c r="A35" s="86">
        <v>1</v>
      </c>
      <c r="B35" s="87">
        <v>2</v>
      </c>
      <c r="C35" s="87">
        <v>3</v>
      </c>
      <c r="D35" s="87">
        <v>4</v>
      </c>
      <c r="E35" s="12">
        <v>2</v>
      </c>
      <c r="F35" s="12">
        <v>3</v>
      </c>
      <c r="G35" s="12">
        <v>4</v>
      </c>
      <c r="H35" s="12">
        <v>5</v>
      </c>
      <c r="I35" s="12" t="s">
        <v>472</v>
      </c>
      <c r="J35" s="12" t="s">
        <v>473</v>
      </c>
      <c r="K35" s="12">
        <v>4</v>
      </c>
      <c r="L35" s="12">
        <v>5</v>
      </c>
      <c r="M35" s="12">
        <v>6</v>
      </c>
      <c r="N35" s="12">
        <v>8</v>
      </c>
      <c r="O35" s="12">
        <v>9</v>
      </c>
    </row>
    <row r="36" spans="1:15" s="25" customFormat="1" ht="25.5" customHeight="1" x14ac:dyDescent="0.25">
      <c r="A36" s="74" t="s">
        <v>54</v>
      </c>
      <c r="B36" s="217">
        <v>1776033</v>
      </c>
      <c r="C36" s="218">
        <f t="shared" ref="C36:C37" si="9">D36-B36</f>
        <v>0</v>
      </c>
      <c r="D36" s="217">
        <v>1776033</v>
      </c>
      <c r="E36" s="217">
        <v>0</v>
      </c>
      <c r="F36" s="217">
        <v>0</v>
      </c>
      <c r="G36" s="217">
        <v>0</v>
      </c>
      <c r="H36" s="217"/>
      <c r="I36" s="291">
        <f>H36-E36*100</f>
        <v>0</v>
      </c>
      <c r="J36" s="291">
        <v>0</v>
      </c>
      <c r="K36" s="217"/>
      <c r="L36" s="217"/>
      <c r="M36" s="232">
        <v>1776033</v>
      </c>
      <c r="N36" s="217"/>
      <c r="O36" s="217"/>
    </row>
    <row r="37" spans="1:15" s="25" customFormat="1" ht="27" customHeight="1" x14ac:dyDescent="0.25">
      <c r="A37" s="74" t="s">
        <v>55</v>
      </c>
      <c r="B37" s="217">
        <v>0</v>
      </c>
      <c r="C37" s="218">
        <f t="shared" si="9"/>
        <v>0</v>
      </c>
      <c r="D37" s="217">
        <v>0</v>
      </c>
      <c r="E37" s="217">
        <v>0</v>
      </c>
      <c r="F37" s="217">
        <v>0</v>
      </c>
      <c r="G37" s="217">
        <v>0</v>
      </c>
      <c r="H37" s="217">
        <v>0</v>
      </c>
      <c r="I37" s="291">
        <v>0</v>
      </c>
      <c r="J37" s="291">
        <v>0</v>
      </c>
      <c r="K37" s="217">
        <v>0</v>
      </c>
      <c r="L37" s="217">
        <v>0</v>
      </c>
      <c r="M37" s="217">
        <v>0</v>
      </c>
      <c r="N37" s="217">
        <v>0</v>
      </c>
      <c r="O37" s="217">
        <v>0</v>
      </c>
    </row>
    <row r="38" spans="1:15" ht="51" x14ac:dyDescent="0.25">
      <c r="A38" s="81" t="s">
        <v>77</v>
      </c>
      <c r="B38" s="219">
        <f>+B19+B28+B36-B37</f>
        <v>-159.92999999970198</v>
      </c>
      <c r="C38" s="219">
        <f t="shared" ref="C38:D38" si="10">+C19+C28+C36-C37</f>
        <v>0</v>
      </c>
      <c r="D38" s="219">
        <f t="shared" si="10"/>
        <v>-159.92999999970198</v>
      </c>
      <c r="E38" s="21">
        <f t="shared" ref="E38:O38" si="11">+E19+E28+E36-E37</f>
        <v>99813</v>
      </c>
      <c r="F38" s="21">
        <v>1676218</v>
      </c>
      <c r="G38" s="21">
        <v>1776033</v>
      </c>
      <c r="H38" s="21">
        <f t="shared" si="11"/>
        <v>-68828.909999999218</v>
      </c>
      <c r="I38" s="356">
        <f t="shared" si="11"/>
        <v>-68.957861200444043</v>
      </c>
      <c r="J38" s="356">
        <f t="shared" si="11"/>
        <v>3.8754298322610055</v>
      </c>
      <c r="K38" s="219">
        <f t="shared" si="11"/>
        <v>99815.129999999888</v>
      </c>
      <c r="L38" s="233">
        <v>0</v>
      </c>
      <c r="M38" s="219">
        <f t="shared" si="11"/>
        <v>0</v>
      </c>
      <c r="N38" s="219">
        <f t="shared" si="11"/>
        <v>-74840</v>
      </c>
      <c r="O38" s="219">
        <f t="shared" si="11"/>
        <v>-134157</v>
      </c>
    </row>
    <row r="39" spans="1:15" ht="32.25" customHeight="1" x14ac:dyDescent="0.25"/>
    <row r="40" spans="1:15" ht="32.25" customHeight="1" x14ac:dyDescent="0.25"/>
    <row r="41" spans="1:15" ht="32.25" hidden="1" customHeight="1" x14ac:dyDescent="0.25"/>
    <row r="42" spans="1:15" ht="15.75" hidden="1" customHeight="1" x14ac:dyDescent="0.25">
      <c r="A42" s="5" t="s">
        <v>78</v>
      </c>
    </row>
    <row r="43" spans="1:15" s="221" customFormat="1" hidden="1" x14ac:dyDescent="0.25">
      <c r="A43" s="220"/>
      <c r="B43" s="361" t="s">
        <v>333</v>
      </c>
      <c r="C43" s="361"/>
      <c r="D43" s="361"/>
      <c r="E43" s="361" t="s">
        <v>332</v>
      </c>
      <c r="F43" s="361"/>
      <c r="G43" s="361"/>
      <c r="H43" s="361"/>
      <c r="I43" s="361"/>
      <c r="J43" s="361"/>
      <c r="K43" s="361" t="s">
        <v>331</v>
      </c>
      <c r="L43" s="361"/>
      <c r="M43" s="361"/>
      <c r="N43" s="361"/>
      <c r="O43" s="361"/>
    </row>
    <row r="44" spans="1:15" ht="48.75" hidden="1" x14ac:dyDescent="0.25">
      <c r="A44" s="75" t="s">
        <v>76</v>
      </c>
      <c r="B44" s="102" t="s">
        <v>115</v>
      </c>
      <c r="C44" s="102" t="s">
        <v>68</v>
      </c>
      <c r="D44" s="102" t="s">
        <v>116</v>
      </c>
      <c r="E44" s="181" t="s">
        <v>328</v>
      </c>
      <c r="F44" s="181" t="s">
        <v>56</v>
      </c>
      <c r="G44" s="181" t="s">
        <v>57</v>
      </c>
      <c r="H44" s="181" t="s">
        <v>329</v>
      </c>
      <c r="I44" s="181" t="s">
        <v>330</v>
      </c>
      <c r="J44" s="181" t="s">
        <v>334</v>
      </c>
      <c r="K44" s="180" t="s">
        <v>327</v>
      </c>
      <c r="L44" s="180" t="s">
        <v>323</v>
      </c>
      <c r="M44" s="180" t="s">
        <v>324</v>
      </c>
      <c r="N44" s="180" t="s">
        <v>325</v>
      </c>
      <c r="O44" s="180" t="s">
        <v>326</v>
      </c>
    </row>
    <row r="45" spans="1:15" hidden="1" x14ac:dyDescent="0.25">
      <c r="A45" s="86">
        <v>1</v>
      </c>
      <c r="B45" s="87">
        <v>2</v>
      </c>
      <c r="C45" s="87">
        <v>3</v>
      </c>
      <c r="D45" s="87">
        <v>4</v>
      </c>
      <c r="E45" s="12">
        <v>2</v>
      </c>
      <c r="F45" s="12">
        <v>3</v>
      </c>
      <c r="G45" s="12">
        <v>4</v>
      </c>
      <c r="H45" s="12">
        <v>5</v>
      </c>
      <c r="I45" s="12" t="s">
        <v>444</v>
      </c>
      <c r="J45" s="12" t="s">
        <v>445</v>
      </c>
      <c r="K45" s="12">
        <v>4</v>
      </c>
      <c r="L45" s="12">
        <v>5</v>
      </c>
      <c r="M45" s="12">
        <v>6</v>
      </c>
      <c r="N45" s="12">
        <v>8</v>
      </c>
      <c r="O45" s="12">
        <v>9</v>
      </c>
    </row>
    <row r="46" spans="1:15" s="25" customFormat="1" ht="25.5" hidden="1" customHeight="1" x14ac:dyDescent="0.25">
      <c r="A46" s="74" t="s">
        <v>54</v>
      </c>
      <c r="B46" s="83">
        <v>1776032.93</v>
      </c>
      <c r="C46" s="83">
        <f t="shared" ref="C46:C47" si="12">D46-B46</f>
        <v>0</v>
      </c>
      <c r="D46" s="83">
        <v>1776032.93</v>
      </c>
      <c r="E46" s="83"/>
      <c r="F46" s="83"/>
      <c r="G46" s="83"/>
      <c r="H46" s="83"/>
      <c r="I46" s="83"/>
      <c r="J46" s="83"/>
      <c r="K46" s="83"/>
      <c r="L46" s="83"/>
      <c r="M46" s="232">
        <v>1776033</v>
      </c>
      <c r="N46" s="83"/>
      <c r="O46" s="83"/>
    </row>
    <row r="47" spans="1:15" s="25" customFormat="1" ht="27" hidden="1" customHeight="1" x14ac:dyDescent="0.25">
      <c r="A47" s="74" t="s">
        <v>79</v>
      </c>
      <c r="B47" s="83">
        <v>1776032.93</v>
      </c>
      <c r="C47" s="83">
        <f t="shared" si="12"/>
        <v>0</v>
      </c>
      <c r="D47" s="83">
        <v>1776032.93</v>
      </c>
      <c r="E47" s="83"/>
      <c r="F47" s="83"/>
      <c r="G47" s="83"/>
      <c r="H47" s="83"/>
      <c r="I47" s="83"/>
      <c r="J47" s="83"/>
      <c r="K47" s="83"/>
      <c r="L47" s="232">
        <f>+B47</f>
        <v>1776032.93</v>
      </c>
      <c r="M47" s="232">
        <v>1776033</v>
      </c>
      <c r="N47" s="83"/>
      <c r="O47" s="83"/>
    </row>
    <row r="48" spans="1:15" s="25" customFormat="1" ht="27" hidden="1" customHeight="1" x14ac:dyDescent="0.25">
      <c r="A48" s="74" t="s">
        <v>80</v>
      </c>
      <c r="B48" s="83">
        <v>0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83">
        <v>0</v>
      </c>
    </row>
    <row r="49" spans="1:15" ht="25.5" hidden="1" x14ac:dyDescent="0.25">
      <c r="A49" s="81" t="s">
        <v>81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</row>
  </sheetData>
  <mergeCells count="17">
    <mergeCell ref="B43:D43"/>
    <mergeCell ref="E43:J43"/>
    <mergeCell ref="K43:O43"/>
    <mergeCell ref="B33:D33"/>
    <mergeCell ref="E33:J33"/>
    <mergeCell ref="K33:O33"/>
    <mergeCell ref="A2:O2"/>
    <mergeCell ref="A3:O3"/>
    <mergeCell ref="B23:D23"/>
    <mergeCell ref="E23:J23"/>
    <mergeCell ref="K23:O23"/>
    <mergeCell ref="B10:D10"/>
    <mergeCell ref="E10:J10"/>
    <mergeCell ref="K10:O10"/>
    <mergeCell ref="A4:O4"/>
    <mergeCell ref="A7:J7"/>
    <mergeCell ref="A6:O6"/>
  </mergeCells>
  <pageMargins left="0.78740157480314965" right="0.78740157480314965" top="0.74803149606299213" bottom="0.74803149606299213" header="0.31496062992125984" footer="0.31496062992125984"/>
  <pageSetup paperSize="9" scale="9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91"/>
  <sheetViews>
    <sheetView showGridLines="0" topLeftCell="I1" zoomScale="90" zoomScaleNormal="90" zoomScaleSheetLayoutView="90" workbookViewId="0">
      <pane ySplit="7" topLeftCell="A8" activePane="bottomLeft" state="frozen"/>
      <selection activeCell="W1359" sqref="W1359"/>
      <selection pane="bottomLeft" activeCell="I8" sqref="I8:P8"/>
    </sheetView>
  </sheetViews>
  <sheetFormatPr defaultColWidth="9.140625" defaultRowHeight="14.25" outlineLevelCol="1" x14ac:dyDescent="0.25"/>
  <cols>
    <col min="1" max="1" width="4.28515625" style="182" hidden="1" customWidth="1" outlineLevel="1"/>
    <col min="2" max="7" width="4.28515625" style="198" hidden="1" customWidth="1" outlineLevel="1"/>
    <col min="8" max="8" width="4.28515625" style="182" hidden="1" customWidth="1" outlineLevel="1"/>
    <col min="9" max="9" width="6.85546875" style="103" customWidth="1" collapsed="1"/>
    <col min="10" max="10" width="6.85546875" style="103" customWidth="1"/>
    <col min="11" max="11" width="5.7109375" style="103" customWidth="1"/>
    <col min="12" max="12" width="5.5703125" style="103" bestFit="1" customWidth="1"/>
    <col min="13" max="13" width="8.140625" style="103" hidden="1" customWidth="1"/>
    <col min="14" max="15" width="7.7109375" style="103" hidden="1" customWidth="1"/>
    <col min="16" max="16" width="54.42578125" style="103" customWidth="1"/>
    <col min="17" max="17" width="16.42578125" style="103" hidden="1" customWidth="1"/>
    <col min="18" max="18" width="14.85546875" style="159" hidden="1" customWidth="1"/>
    <col min="19" max="19" width="17" style="65" hidden="1" customWidth="1"/>
    <col min="20" max="20" width="13" style="235" customWidth="1"/>
    <col min="21" max="21" width="12.5703125" style="103" customWidth="1"/>
    <col min="22" max="22" width="15.7109375" style="103" customWidth="1"/>
    <col min="23" max="23" width="13.85546875" style="235" customWidth="1"/>
    <col min="24" max="25" width="14.85546875" style="103" customWidth="1"/>
    <col min="26" max="26" width="13.140625" style="103" hidden="1" customWidth="1"/>
    <col min="27" max="27" width="13.85546875" style="103" hidden="1" customWidth="1"/>
    <col min="28" max="30" width="13" style="103" hidden="1" customWidth="1"/>
    <col min="31" max="31" width="9.140625" style="103"/>
    <col min="32" max="32" width="10.42578125" style="103" bestFit="1" customWidth="1"/>
    <col min="33" max="16384" width="9.140625" style="103"/>
  </cols>
  <sheetData>
    <row r="2" spans="1:32" ht="22.5" customHeight="1" x14ac:dyDescent="0.25">
      <c r="I2" s="373" t="s">
        <v>475</v>
      </c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</row>
    <row r="3" spans="1:32" ht="17.25" customHeight="1" x14ac:dyDescent="0.25">
      <c r="I3" s="381" t="s">
        <v>476</v>
      </c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</row>
    <row r="4" spans="1:32" ht="17.25" customHeight="1" x14ac:dyDescent="0.25"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</row>
    <row r="5" spans="1:32" ht="27.75" hidden="1" customHeight="1" x14ac:dyDescent="0.25">
      <c r="I5" s="66"/>
      <c r="J5" s="66"/>
      <c r="K5" s="66"/>
      <c r="L5" s="66"/>
      <c r="M5" s="66"/>
      <c r="N5" s="66"/>
      <c r="O5" s="66"/>
      <c r="P5" s="66"/>
      <c r="Q5" s="375" t="s">
        <v>333</v>
      </c>
      <c r="R5" s="375"/>
      <c r="S5" s="375"/>
      <c r="T5" s="376" t="s">
        <v>332</v>
      </c>
      <c r="U5" s="376"/>
      <c r="V5" s="376"/>
      <c r="W5" s="376"/>
      <c r="X5" s="376"/>
      <c r="Y5" s="376"/>
      <c r="Z5" s="377" t="s">
        <v>331</v>
      </c>
      <c r="AA5" s="377"/>
      <c r="AB5" s="377"/>
      <c r="AC5" s="377"/>
      <c r="AD5" s="377"/>
    </row>
    <row r="6" spans="1:32" s="107" customFormat="1" ht="73.5" customHeight="1" x14ac:dyDescent="0.25">
      <c r="A6" s="183"/>
      <c r="B6" s="199"/>
      <c r="C6" s="199"/>
      <c r="D6" s="199"/>
      <c r="E6" s="199"/>
      <c r="F6" s="199"/>
      <c r="G6" s="199"/>
      <c r="H6" s="183"/>
      <c r="I6" s="67" t="s">
        <v>14</v>
      </c>
      <c r="J6" s="67" t="s">
        <v>15</v>
      </c>
      <c r="K6" s="67" t="s">
        <v>306</v>
      </c>
      <c r="L6" s="67" t="s">
        <v>307</v>
      </c>
      <c r="M6" s="67" t="s">
        <v>308</v>
      </c>
      <c r="N6" s="67"/>
      <c r="O6" s="67" t="s">
        <v>16</v>
      </c>
      <c r="P6" s="69" t="s">
        <v>26</v>
      </c>
      <c r="Q6" s="102" t="s">
        <v>115</v>
      </c>
      <c r="R6" s="102" t="s">
        <v>68</v>
      </c>
      <c r="S6" s="102" t="s">
        <v>116</v>
      </c>
      <c r="T6" s="350" t="s">
        <v>474</v>
      </c>
      <c r="U6" s="323" t="s">
        <v>56</v>
      </c>
      <c r="V6" s="323" t="s">
        <v>57</v>
      </c>
      <c r="W6" s="350" t="s">
        <v>484</v>
      </c>
      <c r="X6" s="323" t="s">
        <v>478</v>
      </c>
      <c r="Y6" s="323" t="s">
        <v>334</v>
      </c>
      <c r="Z6" s="180" t="s">
        <v>327</v>
      </c>
      <c r="AA6" s="180" t="s">
        <v>323</v>
      </c>
      <c r="AB6" s="180" t="s">
        <v>324</v>
      </c>
      <c r="AC6" s="180" t="s">
        <v>325</v>
      </c>
      <c r="AD6" s="180" t="s">
        <v>326</v>
      </c>
    </row>
    <row r="7" spans="1:32" s="108" customFormat="1" ht="18" customHeight="1" x14ac:dyDescent="0.25">
      <c r="A7" s="184">
        <v>1</v>
      </c>
      <c r="B7" s="184">
        <v>1</v>
      </c>
      <c r="C7" s="184"/>
      <c r="D7" s="184"/>
      <c r="E7" s="184">
        <v>1</v>
      </c>
      <c r="F7" s="184">
        <v>1</v>
      </c>
      <c r="G7" s="184">
        <v>1</v>
      </c>
      <c r="H7" s="184">
        <v>1</v>
      </c>
      <c r="I7" s="378">
        <v>1</v>
      </c>
      <c r="J7" s="379"/>
      <c r="K7" s="379"/>
      <c r="L7" s="379"/>
      <c r="M7" s="379"/>
      <c r="N7" s="379"/>
      <c r="O7" s="379"/>
      <c r="P7" s="380"/>
      <c r="Q7" s="70">
        <v>5</v>
      </c>
      <c r="R7" s="70">
        <v>6</v>
      </c>
      <c r="S7" s="98">
        <v>7</v>
      </c>
      <c r="T7" s="305">
        <v>2</v>
      </c>
      <c r="U7" s="70">
        <v>3</v>
      </c>
      <c r="V7" s="70">
        <v>4</v>
      </c>
      <c r="W7" s="305">
        <v>5</v>
      </c>
      <c r="X7" s="70">
        <v>6</v>
      </c>
      <c r="Y7" s="70">
        <v>7</v>
      </c>
      <c r="Z7" s="70">
        <v>5</v>
      </c>
      <c r="AA7" s="70">
        <v>6</v>
      </c>
      <c r="AB7" s="70">
        <v>7</v>
      </c>
      <c r="AC7" s="70">
        <v>8</v>
      </c>
      <c r="AD7" s="70">
        <v>9</v>
      </c>
    </row>
    <row r="8" spans="1:32" s="108" customFormat="1" ht="35.25" customHeight="1" x14ac:dyDescent="0.25">
      <c r="A8" s="184"/>
      <c r="B8" s="198"/>
      <c r="C8" s="198"/>
      <c r="D8" s="198"/>
      <c r="E8" s="198"/>
      <c r="F8" s="200"/>
      <c r="G8" s="200"/>
      <c r="H8" s="201"/>
      <c r="I8" s="370" t="s">
        <v>34</v>
      </c>
      <c r="J8" s="371"/>
      <c r="K8" s="371"/>
      <c r="L8" s="371"/>
      <c r="M8" s="371"/>
      <c r="N8" s="371"/>
      <c r="O8" s="371"/>
      <c r="P8" s="372"/>
      <c r="Q8" s="205">
        <f>+Q9</f>
        <v>3033320</v>
      </c>
      <c r="R8" s="205">
        <f t="shared" ref="R8:S8" si="0">+R9</f>
        <v>0</v>
      </c>
      <c r="S8" s="205">
        <f t="shared" si="0"/>
        <v>3033320</v>
      </c>
      <c r="T8" s="205">
        <f>T9+T74</f>
        <v>2584766</v>
      </c>
      <c r="U8" s="205">
        <f t="shared" ref="U8:W8" si="1">U9+U74</f>
        <v>2885330</v>
      </c>
      <c r="V8" s="205">
        <f t="shared" si="1"/>
        <v>3033430</v>
      </c>
      <c r="W8" s="205">
        <f t="shared" si="1"/>
        <v>2877140.6200000006</v>
      </c>
      <c r="X8" s="259">
        <f>W8/T8*100</f>
        <v>111.31145411228718</v>
      </c>
      <c r="Y8" s="259">
        <f>W8/V8*100</f>
        <v>94.847767049181968</v>
      </c>
      <c r="Z8" s="205"/>
      <c r="AA8" s="205"/>
      <c r="AB8" s="205"/>
      <c r="AC8" s="205"/>
      <c r="AD8" s="205"/>
      <c r="AF8" s="223"/>
    </row>
    <row r="9" spans="1:32" s="119" customFormat="1" ht="20.25" customHeight="1" x14ac:dyDescent="0.25">
      <c r="A9" s="183"/>
      <c r="B9" s="198"/>
      <c r="C9" s="198"/>
      <c r="D9" s="198"/>
      <c r="E9" s="198"/>
      <c r="F9" s="200"/>
      <c r="G9" s="200"/>
      <c r="H9" s="201"/>
      <c r="I9" s="120">
        <v>6</v>
      </c>
      <c r="J9" s="120"/>
      <c r="K9" s="120"/>
      <c r="L9" s="120"/>
      <c r="M9" s="120"/>
      <c r="N9" s="120"/>
      <c r="O9" s="175"/>
      <c r="P9" s="122" t="s">
        <v>0</v>
      </c>
      <c r="Q9" s="123">
        <f t="shared" ref="Q9:AA9" si="2">Q10+Q39+Q57+Q63+Q48</f>
        <v>3033320</v>
      </c>
      <c r="R9" s="123">
        <f t="shared" si="2"/>
        <v>0</v>
      </c>
      <c r="S9" s="123">
        <f t="shared" si="2"/>
        <v>3033320</v>
      </c>
      <c r="T9" s="123">
        <f t="shared" si="2"/>
        <v>2584662</v>
      </c>
      <c r="U9" s="123">
        <f t="shared" si="2"/>
        <v>2885220</v>
      </c>
      <c r="V9" s="123">
        <f t="shared" si="2"/>
        <v>3033320</v>
      </c>
      <c r="W9" s="123">
        <f t="shared" si="2"/>
        <v>2877114.7300000004</v>
      </c>
      <c r="X9" s="261">
        <f>W9/T9*100</f>
        <v>111.31493131403644</v>
      </c>
      <c r="Y9" s="317">
        <f>W9/V9*100</f>
        <v>94.850353078475081</v>
      </c>
      <c r="Z9" s="123">
        <f t="shared" si="2"/>
        <v>2584663.16</v>
      </c>
      <c r="AA9" s="123">
        <f t="shared" si="2"/>
        <v>3033320</v>
      </c>
      <c r="AB9" s="123">
        <f>AB10+AB39+AB57+AB63+AB48</f>
        <v>3003000</v>
      </c>
      <c r="AC9" s="123">
        <f t="shared" ref="AC9:AD9" si="3">AC10+AC39+AC57+AC63+AC48</f>
        <v>3003000</v>
      </c>
      <c r="AD9" s="123">
        <f t="shared" si="3"/>
        <v>3003000</v>
      </c>
    </row>
    <row r="10" spans="1:32" s="187" customFormat="1" ht="25.5" x14ac:dyDescent="0.25">
      <c r="A10" s="183"/>
      <c r="B10" s="198"/>
      <c r="C10" s="198"/>
      <c r="D10" s="198"/>
      <c r="E10" s="198"/>
      <c r="F10" s="200"/>
      <c r="G10" s="200"/>
      <c r="H10" s="201"/>
      <c r="I10" s="263"/>
      <c r="J10" s="263">
        <v>63</v>
      </c>
      <c r="K10" s="263"/>
      <c r="L10" s="263"/>
      <c r="M10" s="121"/>
      <c r="N10" s="121"/>
      <c r="O10" s="175"/>
      <c r="P10" s="264" t="s">
        <v>27</v>
      </c>
      <c r="Q10" s="186">
        <f>Q15+Q22+Q11+Q35+Q31</f>
        <v>193300</v>
      </c>
      <c r="R10" s="186">
        <f t="shared" ref="R10:AB10" si="4">R15+R22+R11+R35+R31</f>
        <v>44000</v>
      </c>
      <c r="S10" s="186">
        <f t="shared" si="4"/>
        <v>237300</v>
      </c>
      <c r="T10" s="265">
        <f t="shared" si="4"/>
        <v>216260</v>
      </c>
      <c r="U10" s="265">
        <f t="shared" si="4"/>
        <v>345200</v>
      </c>
      <c r="V10" s="265">
        <f t="shared" si="4"/>
        <v>193300</v>
      </c>
      <c r="W10" s="265">
        <f t="shared" si="4"/>
        <v>143310.76</v>
      </c>
      <c r="X10" s="261">
        <f>W10/T10*100</f>
        <v>66.267807269028026</v>
      </c>
      <c r="Y10" s="261">
        <f>W10/V10*100</f>
        <v>74.139037765131917</v>
      </c>
      <c r="Z10" s="186">
        <f t="shared" si="4"/>
        <v>216260.17</v>
      </c>
      <c r="AA10" s="186">
        <f t="shared" si="4"/>
        <v>193300</v>
      </c>
      <c r="AB10" s="186">
        <f t="shared" si="4"/>
        <v>162000</v>
      </c>
      <c r="AC10" s="186">
        <f t="shared" ref="AC10:AD10" si="5">AC15+AC22+AC11+AC35+AC31</f>
        <v>162000</v>
      </c>
      <c r="AD10" s="186">
        <f t="shared" si="5"/>
        <v>162000</v>
      </c>
    </row>
    <row r="11" spans="1:32" s="214" customFormat="1" ht="20.25" hidden="1" customHeight="1" x14ac:dyDescent="0.25">
      <c r="A11" s="188"/>
      <c r="B11" s="188"/>
      <c r="C11" s="215"/>
      <c r="D11" s="215"/>
      <c r="E11" s="215"/>
      <c r="F11" s="207"/>
      <c r="G11" s="207"/>
      <c r="H11" s="208"/>
      <c r="I11" s="209"/>
      <c r="J11" s="210"/>
      <c r="K11" s="210">
        <v>633</v>
      </c>
      <c r="L11" s="210"/>
      <c r="M11" s="210"/>
      <c r="N11" s="211"/>
      <c r="O11" s="216" t="s">
        <v>39</v>
      </c>
      <c r="P11" s="212" t="s">
        <v>391</v>
      </c>
      <c r="Q11" s="213">
        <f>Q12</f>
        <v>0</v>
      </c>
      <c r="R11" s="213">
        <f t="shared" ref="R11:AD12" si="6">R12</f>
        <v>0</v>
      </c>
      <c r="S11" s="213">
        <f t="shared" si="6"/>
        <v>0</v>
      </c>
      <c r="T11" s="351">
        <f t="shared" si="6"/>
        <v>0</v>
      </c>
      <c r="U11" s="213">
        <f t="shared" si="6"/>
        <v>0</v>
      </c>
      <c r="V11" s="213">
        <f t="shared" si="6"/>
        <v>0</v>
      </c>
      <c r="W11" s="351">
        <f t="shared" si="6"/>
        <v>0</v>
      </c>
      <c r="X11" s="213"/>
      <c r="Y11" s="213"/>
      <c r="Z11" s="213">
        <f t="shared" si="6"/>
        <v>0</v>
      </c>
      <c r="AA11" s="213">
        <f t="shared" si="6"/>
        <v>0</v>
      </c>
      <c r="AB11" s="213">
        <f t="shared" si="6"/>
        <v>0</v>
      </c>
      <c r="AC11" s="213">
        <f t="shared" si="6"/>
        <v>0</v>
      </c>
      <c r="AD11" s="213">
        <f t="shared" si="6"/>
        <v>0</v>
      </c>
    </row>
    <row r="12" spans="1:32" s="114" customFormat="1" ht="20.25" hidden="1" customHeight="1" x14ac:dyDescent="0.25">
      <c r="A12" s="183"/>
      <c r="B12" s="183"/>
      <c r="C12" s="183"/>
      <c r="D12" s="198"/>
      <c r="E12" s="198"/>
      <c r="F12" s="200"/>
      <c r="G12" s="200"/>
      <c r="H12" s="201"/>
      <c r="I12" s="124"/>
      <c r="J12" s="131"/>
      <c r="K12" s="131"/>
      <c r="L12" s="131">
        <v>6331</v>
      </c>
      <c r="M12" s="131"/>
      <c r="N12" s="132"/>
      <c r="O12" s="12" t="s">
        <v>39</v>
      </c>
      <c r="P12" s="127" t="s">
        <v>392</v>
      </c>
      <c r="Q12" s="133">
        <f>Q13</f>
        <v>0</v>
      </c>
      <c r="R12" s="133">
        <f t="shared" si="6"/>
        <v>0</v>
      </c>
      <c r="S12" s="133">
        <f t="shared" si="6"/>
        <v>0</v>
      </c>
      <c r="T12" s="342">
        <f t="shared" si="6"/>
        <v>0</v>
      </c>
      <c r="U12" s="133">
        <f t="shared" si="6"/>
        <v>0</v>
      </c>
      <c r="V12" s="133">
        <f t="shared" si="6"/>
        <v>0</v>
      </c>
      <c r="W12" s="342">
        <f t="shared" si="6"/>
        <v>0</v>
      </c>
      <c r="X12" s="133"/>
      <c r="Y12" s="133"/>
      <c r="Z12" s="133">
        <f t="shared" si="6"/>
        <v>0</v>
      </c>
      <c r="AA12" s="133">
        <f t="shared" si="6"/>
        <v>0</v>
      </c>
      <c r="AB12" s="133">
        <f t="shared" si="6"/>
        <v>0</v>
      </c>
      <c r="AC12" s="133">
        <f t="shared" si="6"/>
        <v>0</v>
      </c>
      <c r="AD12" s="133">
        <f t="shared" si="6"/>
        <v>0</v>
      </c>
    </row>
    <row r="13" spans="1:32" s="114" customFormat="1" ht="20.25" hidden="1" customHeight="1" x14ac:dyDescent="0.25">
      <c r="A13" s="183"/>
      <c r="B13" s="183"/>
      <c r="C13" s="183"/>
      <c r="D13" s="183"/>
      <c r="E13" s="198"/>
      <c r="F13" s="200"/>
      <c r="G13" s="200"/>
      <c r="H13" s="201"/>
      <c r="I13" s="124"/>
      <c r="J13" s="131"/>
      <c r="K13" s="131"/>
      <c r="L13" s="131"/>
      <c r="M13" s="194">
        <v>63311</v>
      </c>
      <c r="N13" s="195"/>
      <c r="O13" s="196" t="s">
        <v>39</v>
      </c>
      <c r="P13" s="195" t="s">
        <v>393</v>
      </c>
      <c r="Q13" s="197">
        <f t="shared" ref="Q13:AD13" si="7">Q14</f>
        <v>0</v>
      </c>
      <c r="R13" s="197">
        <f t="shared" si="7"/>
        <v>0</v>
      </c>
      <c r="S13" s="197">
        <f t="shared" si="7"/>
        <v>0</v>
      </c>
      <c r="T13" s="343">
        <f t="shared" si="7"/>
        <v>0</v>
      </c>
      <c r="U13" s="197">
        <f t="shared" si="7"/>
        <v>0</v>
      </c>
      <c r="V13" s="197">
        <f t="shared" si="7"/>
        <v>0</v>
      </c>
      <c r="W13" s="343">
        <f t="shared" si="7"/>
        <v>0</v>
      </c>
      <c r="X13" s="197">
        <f t="shared" si="7"/>
        <v>0</v>
      </c>
      <c r="Y13" s="197">
        <f t="shared" si="7"/>
        <v>0</v>
      </c>
      <c r="Z13" s="197">
        <f t="shared" si="7"/>
        <v>0</v>
      </c>
      <c r="AA13" s="197">
        <f t="shared" si="7"/>
        <v>0</v>
      </c>
      <c r="AB13" s="197">
        <f t="shared" si="7"/>
        <v>0</v>
      </c>
      <c r="AC13" s="197">
        <f t="shared" si="7"/>
        <v>0</v>
      </c>
      <c r="AD13" s="197">
        <f t="shared" si="7"/>
        <v>0</v>
      </c>
    </row>
    <row r="14" spans="1:32" s="114" customFormat="1" ht="20.25" hidden="1" customHeight="1" x14ac:dyDescent="0.25">
      <c r="A14" s="183"/>
      <c r="B14" s="183"/>
      <c r="C14" s="183"/>
      <c r="D14" s="183"/>
      <c r="E14" s="183"/>
      <c r="F14" s="200"/>
      <c r="G14" s="200"/>
      <c r="H14" s="201"/>
      <c r="I14" s="124"/>
      <c r="J14" s="131"/>
      <c r="K14" s="131"/>
      <c r="L14" s="131"/>
      <c r="M14" s="11"/>
      <c r="N14" s="171">
        <v>633110</v>
      </c>
      <c r="O14" s="172" t="s">
        <v>39</v>
      </c>
      <c r="P14" s="173" t="s">
        <v>393</v>
      </c>
      <c r="Q14" s="174">
        <v>0</v>
      </c>
      <c r="R14" s="174">
        <f>S14-Q14</f>
        <v>0</v>
      </c>
      <c r="S14" s="174">
        <v>0</v>
      </c>
      <c r="T14" s="345"/>
      <c r="U14" s="174"/>
      <c r="V14" s="174"/>
      <c r="W14" s="345"/>
      <c r="X14" s="174"/>
      <c r="Y14" s="174"/>
      <c r="Z14" s="174"/>
      <c r="AA14" s="174">
        <f>+Q14</f>
        <v>0</v>
      </c>
      <c r="AB14" s="174"/>
      <c r="AC14" s="174"/>
      <c r="AD14" s="174"/>
    </row>
    <row r="15" spans="1:32" s="214" customFormat="1" ht="20.25" customHeight="1" x14ac:dyDescent="0.25">
      <c r="A15" s="188"/>
      <c r="B15" s="188"/>
      <c r="C15" s="215"/>
      <c r="D15" s="215"/>
      <c r="E15" s="215"/>
      <c r="F15" s="207"/>
      <c r="G15" s="207"/>
      <c r="H15" s="208"/>
      <c r="I15" s="209"/>
      <c r="J15" s="210"/>
      <c r="K15" s="131">
        <v>634</v>
      </c>
      <c r="L15" s="131"/>
      <c r="M15" s="131"/>
      <c r="N15" s="132"/>
      <c r="O15" s="12" t="s">
        <v>39</v>
      </c>
      <c r="P15" s="127" t="s">
        <v>394</v>
      </c>
      <c r="Q15" s="133">
        <f>Q16</f>
        <v>57300</v>
      </c>
      <c r="R15" s="133">
        <f t="shared" ref="R15:AD15" si="8">R16</f>
        <v>0</v>
      </c>
      <c r="S15" s="133">
        <f t="shared" si="8"/>
        <v>57300</v>
      </c>
      <c r="T15" s="342">
        <f t="shared" si="8"/>
        <v>9443</v>
      </c>
      <c r="U15" s="431">
        <f t="shared" si="8"/>
        <v>100000</v>
      </c>
      <c r="V15" s="431">
        <f t="shared" si="8"/>
        <v>57300</v>
      </c>
      <c r="W15" s="342">
        <f>W16+W19</f>
        <v>25314.83</v>
      </c>
      <c r="X15" s="260">
        <f>W15/T15*100</f>
        <v>268.08037699883516</v>
      </c>
      <c r="Y15" s="297">
        <f>W15/V15*100</f>
        <v>44.179458987783597</v>
      </c>
      <c r="Z15" s="213">
        <f t="shared" si="8"/>
        <v>9443.4500000000007</v>
      </c>
      <c r="AA15" s="213">
        <f t="shared" si="8"/>
        <v>57300</v>
      </c>
      <c r="AB15" s="213">
        <f t="shared" si="8"/>
        <v>41000</v>
      </c>
      <c r="AC15" s="213">
        <f t="shared" si="8"/>
        <v>41000</v>
      </c>
      <c r="AD15" s="213">
        <f t="shared" si="8"/>
        <v>41000</v>
      </c>
    </row>
    <row r="16" spans="1:32" s="114" customFormat="1" ht="20.25" customHeight="1" x14ac:dyDescent="0.25">
      <c r="A16" s="183"/>
      <c r="B16" s="183"/>
      <c r="C16" s="183"/>
      <c r="D16" s="198"/>
      <c r="E16" s="198"/>
      <c r="F16" s="200"/>
      <c r="G16" s="200"/>
      <c r="H16" s="201"/>
      <c r="I16" s="124"/>
      <c r="J16" s="131"/>
      <c r="K16" s="131"/>
      <c r="L16" s="131">
        <v>6341</v>
      </c>
      <c r="M16" s="131"/>
      <c r="N16" s="132"/>
      <c r="O16" s="12" t="s">
        <v>39</v>
      </c>
      <c r="P16" s="127" t="s">
        <v>395</v>
      </c>
      <c r="Q16" s="133">
        <f>Q17+Q20</f>
        <v>57300</v>
      </c>
      <c r="R16" s="133">
        <f t="shared" ref="R16:AB16" si="9">R17+R20</f>
        <v>0</v>
      </c>
      <c r="S16" s="133">
        <f t="shared" si="9"/>
        <v>57300</v>
      </c>
      <c r="T16" s="342">
        <v>9443</v>
      </c>
      <c r="U16" s="431">
        <f t="shared" si="9"/>
        <v>100000</v>
      </c>
      <c r="V16" s="431">
        <f t="shared" si="9"/>
        <v>57300</v>
      </c>
      <c r="W16" s="342">
        <f>W17</f>
        <v>24034.83</v>
      </c>
      <c r="X16" s="260">
        <f>W16/T16*100</f>
        <v>254.525362702531</v>
      </c>
      <c r="Y16" s="297">
        <f>W16/V16*100</f>
        <v>41.94560209424084</v>
      </c>
      <c r="Z16" s="133">
        <f t="shared" si="9"/>
        <v>9443.4500000000007</v>
      </c>
      <c r="AA16" s="133">
        <f t="shared" si="9"/>
        <v>57300</v>
      </c>
      <c r="AB16" s="133">
        <f t="shared" si="9"/>
        <v>41000</v>
      </c>
      <c r="AC16" s="133">
        <f t="shared" ref="AC16:AD16" si="10">AC17+AC20</f>
        <v>41000</v>
      </c>
      <c r="AD16" s="133">
        <f t="shared" si="10"/>
        <v>41000</v>
      </c>
    </row>
    <row r="17" spans="1:30" s="114" customFormat="1" ht="20.25" hidden="1" customHeight="1" x14ac:dyDescent="0.25">
      <c r="A17" s="183"/>
      <c r="B17" s="183"/>
      <c r="C17" s="183"/>
      <c r="D17" s="183"/>
      <c r="E17" s="198"/>
      <c r="F17" s="200"/>
      <c r="G17" s="200"/>
      <c r="H17" s="201"/>
      <c r="I17" s="124"/>
      <c r="J17" s="131"/>
      <c r="K17" s="131"/>
      <c r="L17" s="131"/>
      <c r="M17" s="194">
        <v>63414</v>
      </c>
      <c r="N17" s="195"/>
      <c r="O17" s="196" t="s">
        <v>39</v>
      </c>
      <c r="P17" s="195" t="s">
        <v>396</v>
      </c>
      <c r="Q17" s="197">
        <f>+Q18</f>
        <v>56000</v>
      </c>
      <c r="R17" s="197">
        <f t="shared" ref="R17:AD17" si="11">+R18</f>
        <v>0</v>
      </c>
      <c r="S17" s="197">
        <f t="shared" si="11"/>
        <v>56000</v>
      </c>
      <c r="T17" s="343">
        <f t="shared" si="11"/>
        <v>0</v>
      </c>
      <c r="U17" s="432">
        <f t="shared" si="11"/>
        <v>100000</v>
      </c>
      <c r="V17" s="432">
        <f t="shared" si="11"/>
        <v>56000</v>
      </c>
      <c r="W17" s="343">
        <f t="shared" si="11"/>
        <v>24034.83</v>
      </c>
      <c r="X17" s="197">
        <f t="shared" si="11"/>
        <v>0</v>
      </c>
      <c r="Y17" s="294">
        <f t="shared" si="11"/>
        <v>0</v>
      </c>
      <c r="Z17" s="197">
        <f t="shared" si="11"/>
        <v>9443.4500000000007</v>
      </c>
      <c r="AA17" s="197">
        <f t="shared" si="11"/>
        <v>56000</v>
      </c>
      <c r="AB17" s="197">
        <f t="shared" si="11"/>
        <v>41000</v>
      </c>
      <c r="AC17" s="197">
        <f t="shared" si="11"/>
        <v>41000</v>
      </c>
      <c r="AD17" s="197">
        <f t="shared" si="11"/>
        <v>41000</v>
      </c>
    </row>
    <row r="18" spans="1:30" s="114" customFormat="1" ht="20.25" hidden="1" customHeight="1" x14ac:dyDescent="0.25">
      <c r="A18" s="183"/>
      <c r="B18" s="183"/>
      <c r="C18" s="183"/>
      <c r="D18" s="183"/>
      <c r="E18" s="183"/>
      <c r="F18" s="200"/>
      <c r="G18" s="200"/>
      <c r="H18" s="201"/>
      <c r="I18" s="124"/>
      <c r="J18" s="131"/>
      <c r="K18" s="131"/>
      <c r="L18" s="131"/>
      <c r="M18" s="11"/>
      <c r="N18" s="171">
        <v>634140</v>
      </c>
      <c r="O18" s="172" t="s">
        <v>39</v>
      </c>
      <c r="P18" s="173" t="s">
        <v>397</v>
      </c>
      <c r="Q18" s="174">
        <f>39000+1000+11000+5000</f>
        <v>56000</v>
      </c>
      <c r="R18" s="174">
        <f>S18-Q18</f>
        <v>0</v>
      </c>
      <c r="S18" s="174">
        <f>39000+1000+11000+5000</f>
        <v>56000</v>
      </c>
      <c r="T18" s="345"/>
      <c r="U18" s="433">
        <v>100000</v>
      </c>
      <c r="V18" s="433">
        <v>56000</v>
      </c>
      <c r="W18" s="345">
        <v>24034.83</v>
      </c>
      <c r="X18" s="174"/>
      <c r="Y18" s="295"/>
      <c r="Z18" s="174">
        <v>9443.4500000000007</v>
      </c>
      <c r="AA18" s="174">
        <f>+Q18</f>
        <v>56000</v>
      </c>
      <c r="AB18" s="174">
        <v>41000</v>
      </c>
      <c r="AC18" s="174">
        <v>41000</v>
      </c>
      <c r="AD18" s="174">
        <v>41000</v>
      </c>
    </row>
    <row r="19" spans="1:30" s="114" customFormat="1" ht="20.25" customHeight="1" x14ac:dyDescent="0.25">
      <c r="A19" s="183"/>
      <c r="B19" s="183"/>
      <c r="C19" s="183"/>
      <c r="D19" s="183"/>
      <c r="E19" s="183"/>
      <c r="F19" s="200"/>
      <c r="G19" s="200"/>
      <c r="H19" s="201"/>
      <c r="I19" s="124"/>
      <c r="J19" s="131"/>
      <c r="K19" s="131"/>
      <c r="L19" s="131">
        <v>6342</v>
      </c>
      <c r="M19" s="11"/>
      <c r="N19" s="243"/>
      <c r="O19" s="244" t="s">
        <v>39</v>
      </c>
      <c r="P19" s="245" t="s">
        <v>471</v>
      </c>
      <c r="Q19" s="246"/>
      <c r="R19" s="246"/>
      <c r="S19" s="246"/>
      <c r="T19" s="346">
        <f>T20</f>
        <v>0</v>
      </c>
      <c r="U19" s="434">
        <f t="shared" ref="U19:W19" si="12">U20</f>
        <v>0</v>
      </c>
      <c r="V19" s="434">
        <f t="shared" si="12"/>
        <v>1300</v>
      </c>
      <c r="W19" s="346">
        <f t="shared" si="12"/>
        <v>1280</v>
      </c>
      <c r="X19" s="262">
        <v>0</v>
      </c>
      <c r="Y19" s="298">
        <f>W19/V19*100</f>
        <v>98.461538461538467</v>
      </c>
      <c r="Z19" s="174"/>
      <c r="AA19" s="174"/>
      <c r="AB19" s="174"/>
      <c r="AC19" s="174"/>
      <c r="AD19" s="174"/>
    </row>
    <row r="20" spans="1:30" s="114" customFormat="1" ht="20.25" hidden="1" customHeight="1" x14ac:dyDescent="0.25">
      <c r="A20" s="183"/>
      <c r="B20" s="183"/>
      <c r="C20" s="183"/>
      <c r="D20" s="183"/>
      <c r="E20" s="198"/>
      <c r="F20" s="200"/>
      <c r="G20" s="200"/>
      <c r="H20" s="201"/>
      <c r="I20" s="124"/>
      <c r="J20" s="131"/>
      <c r="K20" s="131"/>
      <c r="L20" s="131"/>
      <c r="M20" s="194">
        <v>63424</v>
      </c>
      <c r="N20" s="195"/>
      <c r="O20" s="196" t="s">
        <v>39</v>
      </c>
      <c r="P20" s="195" t="s">
        <v>398</v>
      </c>
      <c r="Q20" s="197">
        <f>+Q21</f>
        <v>1300</v>
      </c>
      <c r="R20" s="197">
        <f t="shared" ref="R20:AD20" si="13">+R21</f>
        <v>0</v>
      </c>
      <c r="S20" s="197">
        <f t="shared" si="13"/>
        <v>1300</v>
      </c>
      <c r="T20" s="343">
        <f t="shared" si="13"/>
        <v>0</v>
      </c>
      <c r="U20" s="432">
        <f t="shared" si="13"/>
        <v>0</v>
      </c>
      <c r="V20" s="432">
        <f t="shared" si="13"/>
        <v>1300</v>
      </c>
      <c r="W20" s="343">
        <f t="shared" si="13"/>
        <v>1280</v>
      </c>
      <c r="X20" s="197">
        <f t="shared" si="13"/>
        <v>0</v>
      </c>
      <c r="Y20" s="294">
        <f t="shared" si="13"/>
        <v>0</v>
      </c>
      <c r="Z20" s="197">
        <f t="shared" si="13"/>
        <v>0</v>
      </c>
      <c r="AA20" s="197">
        <f t="shared" si="13"/>
        <v>1300</v>
      </c>
      <c r="AB20" s="197">
        <f t="shared" si="13"/>
        <v>0</v>
      </c>
      <c r="AC20" s="197">
        <f t="shared" si="13"/>
        <v>0</v>
      </c>
      <c r="AD20" s="197">
        <f t="shared" si="13"/>
        <v>0</v>
      </c>
    </row>
    <row r="21" spans="1:30" s="114" customFormat="1" ht="20.25" hidden="1" customHeight="1" x14ac:dyDescent="0.25">
      <c r="A21" s="183"/>
      <c r="B21" s="183"/>
      <c r="C21" s="183"/>
      <c r="D21" s="183"/>
      <c r="E21" s="183"/>
      <c r="F21" s="200"/>
      <c r="G21" s="200"/>
      <c r="H21" s="201"/>
      <c r="I21" s="124"/>
      <c r="J21" s="131"/>
      <c r="K21" s="131"/>
      <c r="L21" s="131"/>
      <c r="M21" s="11"/>
      <c r="N21" s="171">
        <v>634240</v>
      </c>
      <c r="O21" s="172" t="s">
        <v>39</v>
      </c>
      <c r="P21" s="173" t="s">
        <v>398</v>
      </c>
      <c r="Q21" s="174">
        <v>1300</v>
      </c>
      <c r="R21" s="174">
        <f>S21-Q21</f>
        <v>0</v>
      </c>
      <c r="S21" s="174">
        <v>1300</v>
      </c>
      <c r="T21" s="345">
        <v>0</v>
      </c>
      <c r="U21" s="433">
        <v>0</v>
      </c>
      <c r="V21" s="433">
        <v>1300</v>
      </c>
      <c r="W21" s="345">
        <v>1280</v>
      </c>
      <c r="X21" s="174"/>
      <c r="Y21" s="295"/>
      <c r="Z21" s="174"/>
      <c r="AA21" s="174">
        <f>+Q21</f>
        <v>1300</v>
      </c>
      <c r="AB21" s="174"/>
      <c r="AC21" s="174"/>
      <c r="AD21" s="174"/>
    </row>
    <row r="22" spans="1:30" s="214" customFormat="1" ht="25.5" x14ac:dyDescent="0.25">
      <c r="A22" s="188"/>
      <c r="B22" s="188"/>
      <c r="C22" s="215"/>
      <c r="D22" s="215"/>
      <c r="E22" s="215"/>
      <c r="F22" s="207"/>
      <c r="G22" s="207"/>
      <c r="H22" s="208"/>
      <c r="I22" s="209"/>
      <c r="J22" s="210"/>
      <c r="K22" s="131">
        <v>636</v>
      </c>
      <c r="L22" s="131"/>
      <c r="M22" s="131"/>
      <c r="N22" s="132"/>
      <c r="O22" s="12" t="s">
        <v>39</v>
      </c>
      <c r="P22" s="127" t="s">
        <v>399</v>
      </c>
      <c r="Q22" s="133">
        <f>Q23+Q28</f>
        <v>0</v>
      </c>
      <c r="R22" s="133">
        <f t="shared" ref="R22:AB22" si="14">R23+R28</f>
        <v>44000</v>
      </c>
      <c r="S22" s="133">
        <f t="shared" si="14"/>
        <v>44000</v>
      </c>
      <c r="T22" s="342">
        <f t="shared" si="14"/>
        <v>152134</v>
      </c>
      <c r="U22" s="431">
        <f t="shared" si="14"/>
        <v>109200</v>
      </c>
      <c r="V22" s="431">
        <f t="shared" si="14"/>
        <v>0</v>
      </c>
      <c r="W22" s="342">
        <f t="shared" si="14"/>
        <v>44000</v>
      </c>
      <c r="X22" s="260">
        <f>W22/T22*100</f>
        <v>28.921871508012675</v>
      </c>
      <c r="Y22" s="297">
        <v>0</v>
      </c>
      <c r="Z22" s="213">
        <f t="shared" si="14"/>
        <v>152133.91</v>
      </c>
      <c r="AA22" s="213">
        <f t="shared" si="14"/>
        <v>0</v>
      </c>
      <c r="AB22" s="213">
        <f t="shared" si="14"/>
        <v>40000</v>
      </c>
      <c r="AC22" s="213">
        <f t="shared" ref="AC22:AD22" si="15">AC23+AC28</f>
        <v>40000</v>
      </c>
      <c r="AD22" s="213">
        <f t="shared" si="15"/>
        <v>40000</v>
      </c>
    </row>
    <row r="23" spans="1:30" s="114" customFormat="1" ht="25.5" x14ac:dyDescent="0.25">
      <c r="A23" s="183"/>
      <c r="B23" s="183"/>
      <c r="C23" s="183"/>
      <c r="D23" s="198"/>
      <c r="E23" s="198"/>
      <c r="F23" s="200"/>
      <c r="G23" s="200"/>
      <c r="H23" s="201"/>
      <c r="I23" s="124"/>
      <c r="J23" s="131"/>
      <c r="K23" s="131"/>
      <c r="L23" s="131">
        <v>6361</v>
      </c>
      <c r="M23" s="131"/>
      <c r="N23" s="132"/>
      <c r="O23" s="12" t="s">
        <v>39</v>
      </c>
      <c r="P23" s="127" t="s">
        <v>400</v>
      </c>
      <c r="Q23" s="133">
        <f t="shared" ref="Q23:AD26" si="16">Q24</f>
        <v>0</v>
      </c>
      <c r="R23" s="133">
        <f t="shared" si="16"/>
        <v>44000</v>
      </c>
      <c r="S23" s="133">
        <f t="shared" si="16"/>
        <v>44000</v>
      </c>
      <c r="T23" s="342">
        <v>148333</v>
      </c>
      <c r="U23" s="431">
        <f t="shared" si="16"/>
        <v>108400</v>
      </c>
      <c r="V23" s="431">
        <f t="shared" si="16"/>
        <v>0</v>
      </c>
      <c r="W23" s="342">
        <f>W24+W26</f>
        <v>44000</v>
      </c>
      <c r="X23" s="260">
        <f>W23/T23*100</f>
        <v>29.662988006714624</v>
      </c>
      <c r="Y23" s="297">
        <v>0</v>
      </c>
      <c r="Z23" s="133">
        <f t="shared" si="16"/>
        <v>148333.04</v>
      </c>
      <c r="AA23" s="133">
        <f t="shared" si="16"/>
        <v>0</v>
      </c>
      <c r="AB23" s="133">
        <f t="shared" si="16"/>
        <v>40000</v>
      </c>
      <c r="AC23" s="133">
        <f t="shared" si="16"/>
        <v>40000</v>
      </c>
      <c r="AD23" s="133">
        <f t="shared" si="16"/>
        <v>40000</v>
      </c>
    </row>
    <row r="24" spans="1:30" s="114" customFormat="1" ht="25.5" hidden="1" x14ac:dyDescent="0.25">
      <c r="A24" s="183"/>
      <c r="B24" s="183"/>
      <c r="C24" s="183"/>
      <c r="D24" s="183"/>
      <c r="E24" s="198"/>
      <c r="F24" s="200"/>
      <c r="G24" s="200"/>
      <c r="H24" s="201"/>
      <c r="I24" s="124"/>
      <c r="J24" s="131"/>
      <c r="K24" s="131"/>
      <c r="L24" s="131"/>
      <c r="M24" s="194">
        <v>63612</v>
      </c>
      <c r="N24" s="195"/>
      <c r="O24" s="196" t="s">
        <v>39</v>
      </c>
      <c r="P24" s="195" t="s">
        <v>401</v>
      </c>
      <c r="Q24" s="197">
        <f>Q25</f>
        <v>0</v>
      </c>
      <c r="R24" s="197">
        <f t="shared" si="16"/>
        <v>44000</v>
      </c>
      <c r="S24" s="197">
        <f t="shared" si="16"/>
        <v>44000</v>
      </c>
      <c r="T24" s="343">
        <f t="shared" si="16"/>
        <v>0</v>
      </c>
      <c r="U24" s="432">
        <f t="shared" si="16"/>
        <v>108400</v>
      </c>
      <c r="V24" s="432">
        <f t="shared" si="16"/>
        <v>0</v>
      </c>
      <c r="W24" s="343">
        <f t="shared" si="16"/>
        <v>40000</v>
      </c>
      <c r="X24" s="197">
        <f t="shared" si="16"/>
        <v>0</v>
      </c>
      <c r="Y24" s="294">
        <f t="shared" si="16"/>
        <v>0</v>
      </c>
      <c r="Z24" s="197">
        <f t="shared" si="16"/>
        <v>148333.04</v>
      </c>
      <c r="AA24" s="197">
        <f t="shared" si="16"/>
        <v>0</v>
      </c>
      <c r="AB24" s="197">
        <f t="shared" si="16"/>
        <v>40000</v>
      </c>
      <c r="AC24" s="197">
        <f t="shared" si="16"/>
        <v>40000</v>
      </c>
      <c r="AD24" s="197">
        <f t="shared" si="16"/>
        <v>40000</v>
      </c>
    </row>
    <row r="25" spans="1:30" s="114" customFormat="1" ht="20.25" hidden="1" customHeight="1" x14ac:dyDescent="0.25">
      <c r="A25" s="183"/>
      <c r="B25" s="183"/>
      <c r="C25" s="183"/>
      <c r="D25" s="183"/>
      <c r="E25" s="183"/>
      <c r="F25" s="200"/>
      <c r="G25" s="200"/>
      <c r="H25" s="201"/>
      <c r="I25" s="124"/>
      <c r="J25" s="131"/>
      <c r="K25" s="131"/>
      <c r="L25" s="131"/>
      <c r="M25" s="11"/>
      <c r="N25" s="171">
        <v>636120</v>
      </c>
      <c r="O25" s="172" t="s">
        <v>39</v>
      </c>
      <c r="P25" s="173" t="s">
        <v>402</v>
      </c>
      <c r="Q25" s="174">
        <f>108400-28400-80000</f>
        <v>0</v>
      </c>
      <c r="R25" s="174">
        <f>S25-Q25</f>
        <v>44000</v>
      </c>
      <c r="S25" s="174">
        <v>44000</v>
      </c>
      <c r="T25" s="345">
        <f>T26</f>
        <v>0</v>
      </c>
      <c r="U25" s="433">
        <v>108400</v>
      </c>
      <c r="V25" s="433">
        <v>0</v>
      </c>
      <c r="W25" s="345">
        <v>40000</v>
      </c>
      <c r="X25" s="174"/>
      <c r="Y25" s="295"/>
      <c r="Z25" s="174">
        <v>148333.04</v>
      </c>
      <c r="AA25" s="174">
        <f>+Q25</f>
        <v>0</v>
      </c>
      <c r="AB25" s="174">
        <v>40000</v>
      </c>
      <c r="AC25" s="174">
        <v>40000</v>
      </c>
      <c r="AD25" s="174">
        <v>40000</v>
      </c>
    </row>
    <row r="26" spans="1:30" s="114" customFormat="1" ht="25.5" hidden="1" x14ac:dyDescent="0.25">
      <c r="A26" s="183"/>
      <c r="B26" s="183"/>
      <c r="C26" s="183"/>
      <c r="D26" s="183"/>
      <c r="E26" s="183"/>
      <c r="F26" s="200"/>
      <c r="G26" s="200"/>
      <c r="H26" s="201"/>
      <c r="I26" s="124"/>
      <c r="J26" s="131"/>
      <c r="K26" s="131"/>
      <c r="L26" s="131"/>
      <c r="M26" s="247" t="s">
        <v>469</v>
      </c>
      <c r="N26" s="248"/>
      <c r="O26" s="196"/>
      <c r="P26" s="195" t="s">
        <v>470</v>
      </c>
      <c r="Q26" s="197"/>
      <c r="R26" s="197"/>
      <c r="S26" s="197"/>
      <c r="T26" s="343">
        <f>T27</f>
        <v>0</v>
      </c>
      <c r="U26" s="432">
        <f t="shared" si="16"/>
        <v>0</v>
      </c>
      <c r="V26" s="432">
        <f t="shared" si="16"/>
        <v>0</v>
      </c>
      <c r="W26" s="343">
        <f t="shared" si="16"/>
        <v>4000</v>
      </c>
      <c r="X26" s="197"/>
      <c r="Y26" s="294"/>
      <c r="Z26" s="174"/>
      <c r="AA26" s="174"/>
      <c r="AB26" s="174"/>
      <c r="AC26" s="174"/>
      <c r="AD26" s="174"/>
    </row>
    <row r="27" spans="1:30" s="114" customFormat="1" ht="25.5" hidden="1" x14ac:dyDescent="0.25">
      <c r="A27" s="183"/>
      <c r="B27" s="183"/>
      <c r="C27" s="183"/>
      <c r="D27" s="183"/>
      <c r="E27" s="183"/>
      <c r="F27" s="200"/>
      <c r="G27" s="200"/>
      <c r="H27" s="201"/>
      <c r="I27" s="124"/>
      <c r="J27" s="131"/>
      <c r="K27" s="131"/>
      <c r="L27" s="131"/>
      <c r="M27" s="11"/>
      <c r="N27" s="171">
        <v>636130</v>
      </c>
      <c r="O27" s="172"/>
      <c r="P27" s="195" t="s">
        <v>470</v>
      </c>
      <c r="Q27" s="174"/>
      <c r="R27" s="174"/>
      <c r="S27" s="174"/>
      <c r="T27" s="345">
        <v>0</v>
      </c>
      <c r="U27" s="433">
        <v>0</v>
      </c>
      <c r="V27" s="433">
        <v>0</v>
      </c>
      <c r="W27" s="345">
        <v>4000</v>
      </c>
      <c r="X27" s="174"/>
      <c r="Y27" s="295"/>
      <c r="Z27" s="174"/>
      <c r="AA27" s="174"/>
      <c r="AB27" s="174"/>
      <c r="AC27" s="174"/>
      <c r="AD27" s="174"/>
    </row>
    <row r="28" spans="1:30" s="114" customFormat="1" ht="25.5" x14ac:dyDescent="0.25">
      <c r="A28" s="183"/>
      <c r="B28" s="183"/>
      <c r="C28" s="183"/>
      <c r="D28" s="198"/>
      <c r="E28" s="198"/>
      <c r="F28" s="200"/>
      <c r="G28" s="200"/>
      <c r="H28" s="201"/>
      <c r="I28" s="124"/>
      <c r="J28" s="131"/>
      <c r="K28" s="131"/>
      <c r="L28" s="131">
        <v>6362</v>
      </c>
      <c r="M28" s="131"/>
      <c r="N28" s="132"/>
      <c r="O28" s="12" t="s">
        <v>39</v>
      </c>
      <c r="P28" s="127" t="s">
        <v>403</v>
      </c>
      <c r="Q28" s="133">
        <f t="shared" ref="Q28:AD29" si="17">Q29</f>
        <v>0</v>
      </c>
      <c r="R28" s="133">
        <f t="shared" si="17"/>
        <v>0</v>
      </c>
      <c r="S28" s="133">
        <f t="shared" si="17"/>
        <v>0</v>
      </c>
      <c r="T28" s="342">
        <v>3801</v>
      </c>
      <c r="U28" s="431">
        <f t="shared" si="17"/>
        <v>800</v>
      </c>
      <c r="V28" s="431">
        <f t="shared" si="17"/>
        <v>0</v>
      </c>
      <c r="W28" s="342">
        <f t="shared" si="17"/>
        <v>0</v>
      </c>
      <c r="X28" s="260">
        <f>W28/T28*100</f>
        <v>0</v>
      </c>
      <c r="Y28" s="297">
        <v>0</v>
      </c>
      <c r="Z28" s="133">
        <f t="shared" si="17"/>
        <v>3800.87</v>
      </c>
      <c r="AA28" s="133">
        <f t="shared" si="17"/>
        <v>0</v>
      </c>
      <c r="AB28" s="133">
        <f t="shared" si="17"/>
        <v>0</v>
      </c>
      <c r="AC28" s="133">
        <f t="shared" si="17"/>
        <v>0</v>
      </c>
      <c r="AD28" s="133">
        <f t="shared" si="17"/>
        <v>0</v>
      </c>
    </row>
    <row r="29" spans="1:30" s="114" customFormat="1" ht="25.5" hidden="1" x14ac:dyDescent="0.25">
      <c r="A29" s="183"/>
      <c r="B29" s="183"/>
      <c r="C29" s="183"/>
      <c r="D29" s="183"/>
      <c r="E29" s="198"/>
      <c r="F29" s="200"/>
      <c r="G29" s="200"/>
      <c r="H29" s="201"/>
      <c r="I29" s="124"/>
      <c r="J29" s="131"/>
      <c r="K29" s="131"/>
      <c r="L29" s="131"/>
      <c r="M29" s="194">
        <v>63622</v>
      </c>
      <c r="N29" s="195"/>
      <c r="O29" s="196" t="s">
        <v>39</v>
      </c>
      <c r="P29" s="195" t="s">
        <v>404</v>
      </c>
      <c r="Q29" s="197">
        <f>Q30</f>
        <v>0</v>
      </c>
      <c r="R29" s="197">
        <f t="shared" si="17"/>
        <v>0</v>
      </c>
      <c r="S29" s="197">
        <f t="shared" si="17"/>
        <v>0</v>
      </c>
      <c r="T29" s="343">
        <f t="shared" si="17"/>
        <v>0</v>
      </c>
      <c r="U29" s="432">
        <f t="shared" si="17"/>
        <v>800</v>
      </c>
      <c r="V29" s="432">
        <f t="shared" si="17"/>
        <v>0</v>
      </c>
      <c r="W29" s="343">
        <f t="shared" si="17"/>
        <v>0</v>
      </c>
      <c r="X29" s="197">
        <f t="shared" si="17"/>
        <v>0</v>
      </c>
      <c r="Y29" s="294">
        <f t="shared" si="17"/>
        <v>0</v>
      </c>
      <c r="Z29" s="197">
        <f t="shared" si="17"/>
        <v>3800.87</v>
      </c>
      <c r="AA29" s="197">
        <f t="shared" si="17"/>
        <v>0</v>
      </c>
      <c r="AB29" s="197">
        <f t="shared" si="17"/>
        <v>0</v>
      </c>
      <c r="AC29" s="197">
        <f t="shared" si="17"/>
        <v>0</v>
      </c>
      <c r="AD29" s="197">
        <f t="shared" si="17"/>
        <v>0</v>
      </c>
    </row>
    <row r="30" spans="1:30" s="114" customFormat="1" ht="20.25" hidden="1" customHeight="1" x14ac:dyDescent="0.25">
      <c r="A30" s="183"/>
      <c r="B30" s="183"/>
      <c r="C30" s="183"/>
      <c r="D30" s="183"/>
      <c r="E30" s="183"/>
      <c r="F30" s="200"/>
      <c r="G30" s="200"/>
      <c r="H30" s="201"/>
      <c r="I30" s="124"/>
      <c r="J30" s="131"/>
      <c r="K30" s="131"/>
      <c r="L30" s="131"/>
      <c r="M30" s="11"/>
      <c r="N30" s="171">
        <v>636220</v>
      </c>
      <c r="O30" s="172" t="s">
        <v>39</v>
      </c>
      <c r="P30" s="173" t="s">
        <v>405</v>
      </c>
      <c r="Q30" s="174">
        <v>0</v>
      </c>
      <c r="R30" s="174">
        <f>S30-Q30</f>
        <v>0</v>
      </c>
      <c r="S30" s="174">
        <v>0</v>
      </c>
      <c r="T30" s="345">
        <v>0</v>
      </c>
      <c r="U30" s="433">
        <v>800</v>
      </c>
      <c r="V30" s="433">
        <v>0</v>
      </c>
      <c r="W30" s="345">
        <v>0</v>
      </c>
      <c r="X30" s="174"/>
      <c r="Y30" s="295"/>
      <c r="Z30" s="174">
        <v>3800.87</v>
      </c>
      <c r="AA30" s="174">
        <f>+Q30</f>
        <v>0</v>
      </c>
      <c r="AB30" s="174"/>
      <c r="AC30" s="174"/>
      <c r="AD30" s="174"/>
    </row>
    <row r="31" spans="1:30" s="214" customFormat="1" ht="20.25" customHeight="1" x14ac:dyDescent="0.25">
      <c r="A31" s="188"/>
      <c r="B31" s="188"/>
      <c r="C31" s="215"/>
      <c r="D31" s="215"/>
      <c r="E31" s="215"/>
      <c r="F31" s="207"/>
      <c r="G31" s="207"/>
      <c r="H31" s="208"/>
      <c r="I31" s="209"/>
      <c r="J31" s="210"/>
      <c r="K31" s="131">
        <v>638</v>
      </c>
      <c r="L31" s="131"/>
      <c r="M31" s="131"/>
      <c r="N31" s="132"/>
      <c r="O31" s="12" t="s">
        <v>46</v>
      </c>
      <c r="P31" s="127" t="s">
        <v>406</v>
      </c>
      <c r="Q31" s="133">
        <f>Q32</f>
        <v>136000</v>
      </c>
      <c r="R31" s="133">
        <f t="shared" ref="R31:AD31" si="18">R32</f>
        <v>0</v>
      </c>
      <c r="S31" s="133">
        <f t="shared" si="18"/>
        <v>136000</v>
      </c>
      <c r="T31" s="342">
        <f t="shared" si="18"/>
        <v>53477</v>
      </c>
      <c r="U31" s="431">
        <f t="shared" si="18"/>
        <v>136000</v>
      </c>
      <c r="V31" s="431">
        <f t="shared" si="18"/>
        <v>136000</v>
      </c>
      <c r="W31" s="342">
        <f t="shared" si="18"/>
        <v>73995.929999999993</v>
      </c>
      <c r="X31" s="260">
        <f>W31/T31*100</f>
        <v>138.36963554425265</v>
      </c>
      <c r="Y31" s="297">
        <f>W31/V31*100</f>
        <v>54.40877205882353</v>
      </c>
      <c r="Z31" s="213">
        <f t="shared" si="18"/>
        <v>53477.29</v>
      </c>
      <c r="AA31" s="213">
        <f t="shared" si="18"/>
        <v>136000</v>
      </c>
      <c r="AB31" s="213">
        <f t="shared" si="18"/>
        <v>81000</v>
      </c>
      <c r="AC31" s="213">
        <f t="shared" si="18"/>
        <v>81000</v>
      </c>
      <c r="AD31" s="213">
        <f t="shared" si="18"/>
        <v>81000</v>
      </c>
    </row>
    <row r="32" spans="1:30" s="114" customFormat="1" ht="20.25" customHeight="1" x14ac:dyDescent="0.25">
      <c r="A32" s="183"/>
      <c r="B32" s="183"/>
      <c r="C32" s="183"/>
      <c r="D32" s="198"/>
      <c r="E32" s="198"/>
      <c r="F32" s="200"/>
      <c r="G32" s="200"/>
      <c r="H32" s="201"/>
      <c r="I32" s="124"/>
      <c r="J32" s="131"/>
      <c r="K32" s="131"/>
      <c r="L32" s="131">
        <v>6381</v>
      </c>
      <c r="M32" s="131"/>
      <c r="N32" s="132"/>
      <c r="O32" s="12" t="s">
        <v>46</v>
      </c>
      <c r="P32" s="127" t="s">
        <v>407</v>
      </c>
      <c r="Q32" s="133">
        <f t="shared" ref="Q32:AD33" si="19">Q33</f>
        <v>136000</v>
      </c>
      <c r="R32" s="133">
        <f t="shared" si="19"/>
        <v>0</v>
      </c>
      <c r="S32" s="133">
        <f t="shared" si="19"/>
        <v>136000</v>
      </c>
      <c r="T32" s="342">
        <v>53477</v>
      </c>
      <c r="U32" s="431">
        <f t="shared" si="19"/>
        <v>136000</v>
      </c>
      <c r="V32" s="431">
        <f t="shared" si="19"/>
        <v>136000</v>
      </c>
      <c r="W32" s="342">
        <f t="shared" si="19"/>
        <v>73995.929999999993</v>
      </c>
      <c r="X32" s="260">
        <f>W32/T32*100</f>
        <v>138.36963554425265</v>
      </c>
      <c r="Y32" s="297">
        <f>W32/V32*100</f>
        <v>54.40877205882353</v>
      </c>
      <c r="Z32" s="133">
        <f t="shared" si="19"/>
        <v>53477.29</v>
      </c>
      <c r="AA32" s="133">
        <f t="shared" si="19"/>
        <v>136000</v>
      </c>
      <c r="AB32" s="133">
        <f t="shared" si="19"/>
        <v>81000</v>
      </c>
      <c r="AC32" s="133">
        <f t="shared" si="19"/>
        <v>81000</v>
      </c>
      <c r="AD32" s="133">
        <f t="shared" si="19"/>
        <v>81000</v>
      </c>
    </row>
    <row r="33" spans="1:30" s="114" customFormat="1" ht="25.5" hidden="1" x14ac:dyDescent="0.25">
      <c r="A33" s="183"/>
      <c r="B33" s="183"/>
      <c r="C33" s="183"/>
      <c r="D33" s="183"/>
      <c r="E33" s="198"/>
      <c r="F33" s="200"/>
      <c r="G33" s="200"/>
      <c r="H33" s="201"/>
      <c r="I33" s="124"/>
      <c r="J33" s="131"/>
      <c r="K33" s="131"/>
      <c r="L33" s="131"/>
      <c r="M33" s="194">
        <v>63811</v>
      </c>
      <c r="N33" s="195"/>
      <c r="O33" s="196" t="s">
        <v>46</v>
      </c>
      <c r="P33" s="195" t="s">
        <v>408</v>
      </c>
      <c r="Q33" s="197">
        <f>Q34</f>
        <v>136000</v>
      </c>
      <c r="R33" s="197">
        <f t="shared" si="19"/>
        <v>0</v>
      </c>
      <c r="S33" s="197">
        <f t="shared" si="19"/>
        <v>136000</v>
      </c>
      <c r="T33" s="343">
        <f t="shared" si="19"/>
        <v>0</v>
      </c>
      <c r="U33" s="432">
        <f t="shared" si="19"/>
        <v>136000</v>
      </c>
      <c r="V33" s="432">
        <f t="shared" si="19"/>
        <v>136000</v>
      </c>
      <c r="W33" s="343">
        <f t="shared" si="19"/>
        <v>73995.929999999993</v>
      </c>
      <c r="X33" s="197">
        <f t="shared" si="19"/>
        <v>0</v>
      </c>
      <c r="Y33" s="294">
        <f t="shared" si="19"/>
        <v>0</v>
      </c>
      <c r="Z33" s="197">
        <f t="shared" si="19"/>
        <v>53477.29</v>
      </c>
      <c r="AA33" s="197">
        <f t="shared" si="19"/>
        <v>136000</v>
      </c>
      <c r="AB33" s="197">
        <f t="shared" si="19"/>
        <v>81000</v>
      </c>
      <c r="AC33" s="197">
        <f t="shared" si="19"/>
        <v>81000</v>
      </c>
      <c r="AD33" s="197">
        <f t="shared" si="19"/>
        <v>81000</v>
      </c>
    </row>
    <row r="34" spans="1:30" s="114" customFormat="1" ht="25.5" hidden="1" x14ac:dyDescent="0.25">
      <c r="A34" s="183"/>
      <c r="B34" s="183"/>
      <c r="C34" s="183"/>
      <c r="D34" s="183"/>
      <c r="E34" s="183"/>
      <c r="F34" s="200"/>
      <c r="G34" s="200"/>
      <c r="H34" s="201"/>
      <c r="I34" s="124"/>
      <c r="J34" s="131"/>
      <c r="K34" s="131"/>
      <c r="L34" s="131"/>
      <c r="M34" s="11"/>
      <c r="N34" s="171">
        <v>638111</v>
      </c>
      <c r="O34" s="172" t="s">
        <v>46</v>
      </c>
      <c r="P34" s="173" t="s">
        <v>408</v>
      </c>
      <c r="Q34" s="174">
        <v>136000</v>
      </c>
      <c r="R34" s="174">
        <f>S34-Q34</f>
        <v>0</v>
      </c>
      <c r="S34" s="174">
        <v>136000</v>
      </c>
      <c r="T34" s="345">
        <v>0</v>
      </c>
      <c r="U34" s="433">
        <v>136000</v>
      </c>
      <c r="V34" s="433">
        <v>136000</v>
      </c>
      <c r="W34" s="345">
        <v>73995.929999999993</v>
      </c>
      <c r="X34" s="174"/>
      <c r="Y34" s="295"/>
      <c r="Z34" s="174">
        <v>53477.29</v>
      </c>
      <c r="AA34" s="174">
        <f>+Q34</f>
        <v>136000</v>
      </c>
      <c r="AB34" s="174">
        <v>81000</v>
      </c>
      <c r="AC34" s="174">
        <v>81000</v>
      </c>
      <c r="AD34" s="174">
        <v>81000</v>
      </c>
    </row>
    <row r="35" spans="1:30" s="214" customFormat="1" ht="20.25" customHeight="1" x14ac:dyDescent="0.25">
      <c r="A35" s="188"/>
      <c r="B35" s="188"/>
      <c r="C35" s="215"/>
      <c r="D35" s="215"/>
      <c r="E35" s="215"/>
      <c r="F35" s="207"/>
      <c r="G35" s="207"/>
      <c r="H35" s="208"/>
      <c r="I35" s="209"/>
      <c r="J35" s="210"/>
      <c r="K35" s="131">
        <v>639</v>
      </c>
      <c r="L35" s="131"/>
      <c r="M35" s="131"/>
      <c r="N35" s="132"/>
      <c r="O35" s="12" t="s">
        <v>409</v>
      </c>
      <c r="P35" s="127" t="s">
        <v>410</v>
      </c>
      <c r="Q35" s="133">
        <f>Q36</f>
        <v>0</v>
      </c>
      <c r="R35" s="133">
        <f t="shared" ref="R35:AD35" si="20">R36</f>
        <v>0</v>
      </c>
      <c r="S35" s="133">
        <f t="shared" si="20"/>
        <v>0</v>
      </c>
      <c r="T35" s="342">
        <f t="shared" si="20"/>
        <v>1206</v>
      </c>
      <c r="U35" s="431">
        <f t="shared" si="20"/>
        <v>0</v>
      </c>
      <c r="V35" s="431">
        <f t="shared" si="20"/>
        <v>0</v>
      </c>
      <c r="W35" s="342">
        <f t="shared" si="20"/>
        <v>0</v>
      </c>
      <c r="X35" s="260">
        <f>W35/T35*100</f>
        <v>0</v>
      </c>
      <c r="Y35" s="297">
        <v>0</v>
      </c>
      <c r="Z35" s="213">
        <f t="shared" si="20"/>
        <v>1205.52</v>
      </c>
      <c r="AA35" s="213">
        <f t="shared" si="20"/>
        <v>0</v>
      </c>
      <c r="AB35" s="213">
        <f t="shared" si="20"/>
        <v>0</v>
      </c>
      <c r="AC35" s="213">
        <f t="shared" si="20"/>
        <v>0</v>
      </c>
      <c r="AD35" s="213">
        <f t="shared" si="20"/>
        <v>0</v>
      </c>
    </row>
    <row r="36" spans="1:30" s="114" customFormat="1" ht="25.5" x14ac:dyDescent="0.25">
      <c r="A36" s="183"/>
      <c r="B36" s="183"/>
      <c r="C36" s="183"/>
      <c r="D36" s="198"/>
      <c r="E36" s="198"/>
      <c r="F36" s="200"/>
      <c r="G36" s="200"/>
      <c r="H36" s="201"/>
      <c r="I36" s="124"/>
      <c r="J36" s="131"/>
      <c r="K36" s="131"/>
      <c r="L36" s="131">
        <v>6393</v>
      </c>
      <c r="M36" s="131"/>
      <c r="N36" s="132"/>
      <c r="O36" s="12" t="s">
        <v>409</v>
      </c>
      <c r="P36" s="127" t="s">
        <v>411</v>
      </c>
      <c r="Q36" s="133">
        <f t="shared" ref="Q36:AD37" si="21">Q37</f>
        <v>0</v>
      </c>
      <c r="R36" s="133">
        <f t="shared" si="21"/>
        <v>0</v>
      </c>
      <c r="S36" s="133">
        <f t="shared" si="21"/>
        <v>0</v>
      </c>
      <c r="T36" s="342">
        <v>1206</v>
      </c>
      <c r="U36" s="431">
        <f t="shared" si="21"/>
        <v>0</v>
      </c>
      <c r="V36" s="431">
        <f t="shared" si="21"/>
        <v>0</v>
      </c>
      <c r="W36" s="342">
        <f t="shared" si="21"/>
        <v>0</v>
      </c>
      <c r="X36" s="260">
        <f>W36/T36/100</f>
        <v>0</v>
      </c>
      <c r="Y36" s="297">
        <v>0</v>
      </c>
      <c r="Z36" s="133">
        <f t="shared" si="21"/>
        <v>1205.52</v>
      </c>
      <c r="AA36" s="133">
        <f t="shared" si="21"/>
        <v>0</v>
      </c>
      <c r="AB36" s="133">
        <f t="shared" si="21"/>
        <v>0</v>
      </c>
      <c r="AC36" s="133">
        <f t="shared" si="21"/>
        <v>0</v>
      </c>
      <c r="AD36" s="133">
        <f t="shared" si="21"/>
        <v>0</v>
      </c>
    </row>
    <row r="37" spans="1:30" s="114" customFormat="1" ht="25.5" hidden="1" x14ac:dyDescent="0.25">
      <c r="A37" s="183"/>
      <c r="B37" s="183"/>
      <c r="C37" s="183"/>
      <c r="D37" s="183"/>
      <c r="E37" s="198"/>
      <c r="F37" s="200"/>
      <c r="G37" s="200"/>
      <c r="H37" s="201"/>
      <c r="I37" s="124"/>
      <c r="J37" s="131"/>
      <c r="K37" s="131"/>
      <c r="L37" s="131"/>
      <c r="M37" s="194">
        <v>63931</v>
      </c>
      <c r="N37" s="195"/>
      <c r="O37" s="196" t="s">
        <v>409</v>
      </c>
      <c r="P37" s="195" t="s">
        <v>411</v>
      </c>
      <c r="Q37" s="197">
        <f>Q38</f>
        <v>0</v>
      </c>
      <c r="R37" s="197">
        <f t="shared" si="21"/>
        <v>0</v>
      </c>
      <c r="S37" s="197">
        <f t="shared" si="21"/>
        <v>0</v>
      </c>
      <c r="T37" s="343">
        <f t="shared" si="21"/>
        <v>0</v>
      </c>
      <c r="U37" s="197">
        <f t="shared" si="21"/>
        <v>0</v>
      </c>
      <c r="V37" s="197">
        <f t="shared" si="21"/>
        <v>0</v>
      </c>
      <c r="W37" s="343">
        <f t="shared" si="21"/>
        <v>0</v>
      </c>
      <c r="X37" s="197">
        <f t="shared" si="21"/>
        <v>0</v>
      </c>
      <c r="Y37" s="197">
        <f t="shared" si="21"/>
        <v>0</v>
      </c>
      <c r="Z37" s="197">
        <f t="shared" si="21"/>
        <v>1205.52</v>
      </c>
      <c r="AA37" s="197">
        <f t="shared" si="21"/>
        <v>0</v>
      </c>
      <c r="AB37" s="197">
        <f t="shared" si="21"/>
        <v>0</v>
      </c>
      <c r="AC37" s="197">
        <f t="shared" si="21"/>
        <v>0</v>
      </c>
      <c r="AD37" s="197">
        <f t="shared" si="21"/>
        <v>0</v>
      </c>
    </row>
    <row r="38" spans="1:30" s="114" customFormat="1" ht="25.5" hidden="1" x14ac:dyDescent="0.25">
      <c r="A38" s="183"/>
      <c r="B38" s="183"/>
      <c r="C38" s="183"/>
      <c r="D38" s="183"/>
      <c r="E38" s="183"/>
      <c r="F38" s="200"/>
      <c r="G38" s="200"/>
      <c r="H38" s="201"/>
      <c r="I38" s="124"/>
      <c r="J38" s="131"/>
      <c r="K38" s="131"/>
      <c r="L38" s="131"/>
      <c r="M38" s="11"/>
      <c r="N38" s="171">
        <v>639311</v>
      </c>
      <c r="O38" s="172" t="s">
        <v>409</v>
      </c>
      <c r="P38" s="173" t="s">
        <v>411</v>
      </c>
      <c r="Q38" s="174">
        <v>0</v>
      </c>
      <c r="R38" s="174">
        <f>S38-Q38</f>
        <v>0</v>
      </c>
      <c r="S38" s="174">
        <v>0</v>
      </c>
      <c r="T38" s="345">
        <v>0</v>
      </c>
      <c r="U38" s="174">
        <v>0</v>
      </c>
      <c r="V38" s="174">
        <v>0</v>
      </c>
      <c r="W38" s="345">
        <v>0</v>
      </c>
      <c r="X38" s="174"/>
      <c r="Y38" s="174"/>
      <c r="Z38" s="174">
        <v>1205.52</v>
      </c>
      <c r="AA38" s="174">
        <f>+Q38</f>
        <v>0</v>
      </c>
      <c r="AB38" s="174"/>
      <c r="AC38" s="174"/>
      <c r="AD38" s="174"/>
    </row>
    <row r="39" spans="1:30" s="187" customFormat="1" ht="20.25" customHeight="1" x14ac:dyDescent="0.25">
      <c r="A39" s="183"/>
      <c r="B39" s="198"/>
      <c r="C39" s="198"/>
      <c r="D39" s="198"/>
      <c r="E39" s="198"/>
      <c r="F39" s="200"/>
      <c r="G39" s="200"/>
      <c r="H39" s="201"/>
      <c r="I39" s="263"/>
      <c r="J39" s="263">
        <v>64</v>
      </c>
      <c r="K39" s="263"/>
      <c r="L39" s="263"/>
      <c r="M39" s="121"/>
      <c r="N39" s="121"/>
      <c r="O39" s="175" t="s">
        <v>41</v>
      </c>
      <c r="P39" s="264" t="s">
        <v>28</v>
      </c>
      <c r="Q39" s="186">
        <f>+Q40</f>
        <v>20</v>
      </c>
      <c r="R39" s="186">
        <f t="shared" ref="R39:AD39" si="22">+R40</f>
        <v>700</v>
      </c>
      <c r="S39" s="186">
        <f t="shared" si="22"/>
        <v>720</v>
      </c>
      <c r="T39" s="265">
        <f t="shared" si="22"/>
        <v>14</v>
      </c>
      <c r="U39" s="265">
        <f t="shared" si="22"/>
        <v>20</v>
      </c>
      <c r="V39" s="265">
        <f t="shared" si="22"/>
        <v>20</v>
      </c>
      <c r="W39" s="265">
        <f t="shared" si="22"/>
        <v>711.02</v>
      </c>
      <c r="X39" s="261">
        <f>W39/T39*100</f>
        <v>5078.7142857142853</v>
      </c>
      <c r="Y39" s="261">
        <f>W39/V39*100</f>
        <v>3555.1000000000004</v>
      </c>
      <c r="Z39" s="186">
        <f t="shared" si="22"/>
        <v>14.4</v>
      </c>
      <c r="AA39" s="186">
        <f t="shared" si="22"/>
        <v>20</v>
      </c>
      <c r="AB39" s="186">
        <f t="shared" si="22"/>
        <v>1000</v>
      </c>
      <c r="AC39" s="186">
        <f t="shared" si="22"/>
        <v>1000</v>
      </c>
      <c r="AD39" s="186">
        <f t="shared" si="22"/>
        <v>1000</v>
      </c>
    </row>
    <row r="40" spans="1:30" s="214" customFormat="1" ht="20.25" customHeight="1" x14ac:dyDescent="0.25">
      <c r="A40" s="188"/>
      <c r="B40" s="188"/>
      <c r="C40" s="215"/>
      <c r="D40" s="215"/>
      <c r="E40" s="215"/>
      <c r="F40" s="207"/>
      <c r="G40" s="207"/>
      <c r="H40" s="208"/>
      <c r="I40" s="209"/>
      <c r="J40" s="210"/>
      <c r="K40" s="131">
        <v>641</v>
      </c>
      <c r="L40" s="131"/>
      <c r="M40" s="131"/>
      <c r="N40" s="132"/>
      <c r="O40" s="12" t="s">
        <v>41</v>
      </c>
      <c r="P40" s="127" t="s">
        <v>412</v>
      </c>
      <c r="Q40" s="133">
        <f>Q41+Q44+Q45</f>
        <v>20</v>
      </c>
      <c r="R40" s="133">
        <f t="shared" ref="R40:AB40" si="23">R41+R44+R45</f>
        <v>700</v>
      </c>
      <c r="S40" s="133">
        <f t="shared" si="23"/>
        <v>720</v>
      </c>
      <c r="T40" s="342">
        <f t="shared" si="23"/>
        <v>14</v>
      </c>
      <c r="U40" s="431">
        <f t="shared" si="23"/>
        <v>20</v>
      </c>
      <c r="V40" s="431">
        <f t="shared" si="23"/>
        <v>20</v>
      </c>
      <c r="W40" s="342">
        <f t="shared" si="23"/>
        <v>711.02</v>
      </c>
      <c r="X40" s="260">
        <f>W40/T40*100</f>
        <v>5078.7142857142853</v>
      </c>
      <c r="Y40" s="297">
        <f>W40/V40*100</f>
        <v>3555.1000000000004</v>
      </c>
      <c r="Z40" s="213">
        <f t="shared" si="23"/>
        <v>14.4</v>
      </c>
      <c r="AA40" s="213">
        <f t="shared" si="23"/>
        <v>20</v>
      </c>
      <c r="AB40" s="213">
        <f t="shared" si="23"/>
        <v>1000</v>
      </c>
      <c r="AC40" s="213">
        <f t="shared" ref="AC40:AD40" si="24">AC41+AC44+AC45</f>
        <v>1000</v>
      </c>
      <c r="AD40" s="213">
        <f t="shared" si="24"/>
        <v>1000</v>
      </c>
    </row>
    <row r="41" spans="1:30" s="114" customFormat="1" ht="20.25" customHeight="1" x14ac:dyDescent="0.25">
      <c r="A41" s="183"/>
      <c r="B41" s="183"/>
      <c r="C41" s="183"/>
      <c r="D41" s="198"/>
      <c r="E41" s="198"/>
      <c r="F41" s="200"/>
      <c r="G41" s="200"/>
      <c r="H41" s="201"/>
      <c r="I41" s="124"/>
      <c r="J41" s="131"/>
      <c r="K41" s="131"/>
      <c r="L41" s="131">
        <v>6413</v>
      </c>
      <c r="M41" s="131"/>
      <c r="N41" s="132"/>
      <c r="O41" s="12" t="s">
        <v>41</v>
      </c>
      <c r="P41" s="127" t="s">
        <v>413</v>
      </c>
      <c r="Q41" s="133">
        <f t="shared" ref="Q41:AD42" si="25">Q42</f>
        <v>20</v>
      </c>
      <c r="R41" s="133">
        <f t="shared" si="25"/>
        <v>0</v>
      </c>
      <c r="S41" s="133">
        <f t="shared" si="25"/>
        <v>20</v>
      </c>
      <c r="T41" s="342">
        <v>14</v>
      </c>
      <c r="U41" s="431">
        <f t="shared" si="25"/>
        <v>20</v>
      </c>
      <c r="V41" s="431">
        <f t="shared" si="25"/>
        <v>20</v>
      </c>
      <c r="W41" s="342">
        <f t="shared" si="25"/>
        <v>18.02</v>
      </c>
      <c r="X41" s="260">
        <f>W41/T41*100</f>
        <v>128.71428571428572</v>
      </c>
      <c r="Y41" s="297">
        <f>W41/V41*100</f>
        <v>90.100000000000009</v>
      </c>
      <c r="Z41" s="133">
        <f t="shared" si="25"/>
        <v>14.4</v>
      </c>
      <c r="AA41" s="133">
        <f t="shared" si="25"/>
        <v>20</v>
      </c>
      <c r="AB41" s="133">
        <f t="shared" si="25"/>
        <v>1000</v>
      </c>
      <c r="AC41" s="133">
        <f t="shared" si="25"/>
        <v>1000</v>
      </c>
      <c r="AD41" s="133">
        <f t="shared" si="25"/>
        <v>1000</v>
      </c>
    </row>
    <row r="42" spans="1:30" s="114" customFormat="1" ht="20.25" hidden="1" customHeight="1" x14ac:dyDescent="0.25">
      <c r="A42" s="183"/>
      <c r="B42" s="183"/>
      <c r="C42" s="183"/>
      <c r="D42" s="183"/>
      <c r="E42" s="198"/>
      <c r="F42" s="200"/>
      <c r="G42" s="200"/>
      <c r="H42" s="201"/>
      <c r="I42" s="124"/>
      <c r="J42" s="131"/>
      <c r="K42" s="131"/>
      <c r="L42" s="131"/>
      <c r="M42" s="194">
        <v>64132</v>
      </c>
      <c r="N42" s="195"/>
      <c r="O42" s="196" t="s">
        <v>41</v>
      </c>
      <c r="P42" s="195" t="s">
        <v>414</v>
      </c>
      <c r="Q42" s="197">
        <f>Q43</f>
        <v>20</v>
      </c>
      <c r="R42" s="197">
        <f t="shared" si="25"/>
        <v>0</v>
      </c>
      <c r="S42" s="197">
        <f t="shared" si="25"/>
        <v>20</v>
      </c>
      <c r="T42" s="343">
        <f t="shared" si="25"/>
        <v>0</v>
      </c>
      <c r="U42" s="432">
        <f t="shared" si="25"/>
        <v>20</v>
      </c>
      <c r="V42" s="432">
        <f t="shared" si="25"/>
        <v>20</v>
      </c>
      <c r="W42" s="343">
        <f t="shared" si="25"/>
        <v>18.02</v>
      </c>
      <c r="X42" s="197">
        <f t="shared" si="25"/>
        <v>0</v>
      </c>
      <c r="Y42" s="294">
        <f t="shared" si="25"/>
        <v>0</v>
      </c>
      <c r="Z42" s="197">
        <f t="shared" si="25"/>
        <v>14.4</v>
      </c>
      <c r="AA42" s="197">
        <f t="shared" si="25"/>
        <v>20</v>
      </c>
      <c r="AB42" s="197">
        <f t="shared" si="25"/>
        <v>1000</v>
      </c>
      <c r="AC42" s="197">
        <f t="shared" si="25"/>
        <v>1000</v>
      </c>
      <c r="AD42" s="197">
        <f t="shared" si="25"/>
        <v>1000</v>
      </c>
    </row>
    <row r="43" spans="1:30" s="114" customFormat="1" ht="20.25" hidden="1" customHeight="1" x14ac:dyDescent="0.25">
      <c r="A43" s="183"/>
      <c r="B43" s="183"/>
      <c r="C43" s="183"/>
      <c r="D43" s="183"/>
      <c r="E43" s="183"/>
      <c r="F43" s="200"/>
      <c r="G43" s="200"/>
      <c r="H43" s="201"/>
      <c r="I43" s="124"/>
      <c r="J43" s="131"/>
      <c r="K43" s="131"/>
      <c r="L43" s="131"/>
      <c r="M43" s="11"/>
      <c r="N43" s="171">
        <v>641320</v>
      </c>
      <c r="O43" s="172" t="s">
        <v>41</v>
      </c>
      <c r="P43" s="173" t="s">
        <v>414</v>
      </c>
      <c r="Q43" s="174">
        <v>20</v>
      </c>
      <c r="R43" s="174">
        <f>S43-Q43</f>
        <v>0</v>
      </c>
      <c r="S43" s="174">
        <v>20</v>
      </c>
      <c r="T43" s="345">
        <v>0</v>
      </c>
      <c r="U43" s="433">
        <v>20</v>
      </c>
      <c r="V43" s="433">
        <v>20</v>
      </c>
      <c r="W43" s="345">
        <v>18.02</v>
      </c>
      <c r="X43" s="174"/>
      <c r="Y43" s="295"/>
      <c r="Z43" s="174">
        <v>14.4</v>
      </c>
      <c r="AA43" s="174">
        <f>+Q43</f>
        <v>20</v>
      </c>
      <c r="AB43" s="174">
        <v>1000</v>
      </c>
      <c r="AC43" s="174">
        <v>1000</v>
      </c>
      <c r="AD43" s="174">
        <v>1000</v>
      </c>
    </row>
    <row r="44" spans="1:30" s="114" customFormat="1" ht="20.25" hidden="1" customHeight="1" x14ac:dyDescent="0.25">
      <c r="A44" s="183"/>
      <c r="B44" s="183"/>
      <c r="C44" s="183"/>
      <c r="D44" s="198"/>
      <c r="E44" s="198"/>
      <c r="F44" s="200"/>
      <c r="G44" s="200"/>
      <c r="H44" s="201"/>
      <c r="I44" s="124"/>
      <c r="J44" s="131"/>
      <c r="K44" s="131"/>
      <c r="L44" s="131">
        <v>6414</v>
      </c>
      <c r="M44" s="131"/>
      <c r="N44" s="132"/>
      <c r="O44" s="12" t="s">
        <v>41</v>
      </c>
      <c r="P44" s="127" t="s">
        <v>415</v>
      </c>
      <c r="Q44" s="133">
        <v>0</v>
      </c>
      <c r="R44" s="133">
        <v>0</v>
      </c>
      <c r="S44" s="133">
        <v>0</v>
      </c>
      <c r="T44" s="342">
        <v>0</v>
      </c>
      <c r="U44" s="431">
        <v>0</v>
      </c>
      <c r="V44" s="431">
        <v>0</v>
      </c>
      <c r="W44" s="342">
        <v>0</v>
      </c>
      <c r="X44" s="133"/>
      <c r="Y44" s="293"/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</row>
    <row r="45" spans="1:30" s="114" customFormat="1" ht="20.25" customHeight="1" x14ac:dyDescent="0.25">
      <c r="A45" s="183"/>
      <c r="B45" s="183"/>
      <c r="C45" s="183"/>
      <c r="D45" s="198"/>
      <c r="E45" s="198"/>
      <c r="F45" s="200"/>
      <c r="G45" s="200"/>
      <c r="H45" s="201"/>
      <c r="I45" s="124"/>
      <c r="J45" s="131"/>
      <c r="K45" s="131"/>
      <c r="L45" s="131">
        <v>6416</v>
      </c>
      <c r="M45" s="131"/>
      <c r="N45" s="132"/>
      <c r="O45" s="12" t="s">
        <v>41</v>
      </c>
      <c r="P45" s="127" t="s">
        <v>416</v>
      </c>
      <c r="Q45" s="133">
        <f t="shared" ref="Q45:AD46" si="26">Q46</f>
        <v>0</v>
      </c>
      <c r="R45" s="133">
        <f t="shared" si="26"/>
        <v>700</v>
      </c>
      <c r="S45" s="133">
        <f t="shared" si="26"/>
        <v>700</v>
      </c>
      <c r="T45" s="342">
        <f t="shared" si="26"/>
        <v>0</v>
      </c>
      <c r="U45" s="431">
        <f t="shared" si="26"/>
        <v>0</v>
      </c>
      <c r="V45" s="431">
        <f t="shared" si="26"/>
        <v>0</v>
      </c>
      <c r="W45" s="342">
        <f t="shared" si="26"/>
        <v>693</v>
      </c>
      <c r="X45" s="260">
        <v>0</v>
      </c>
      <c r="Y45" s="297">
        <v>0</v>
      </c>
      <c r="Z45" s="133">
        <f t="shared" si="26"/>
        <v>0</v>
      </c>
      <c r="AA45" s="133">
        <f t="shared" si="26"/>
        <v>0</v>
      </c>
      <c r="AB45" s="133">
        <f t="shared" si="26"/>
        <v>0</v>
      </c>
      <c r="AC45" s="133">
        <f t="shared" si="26"/>
        <v>0</v>
      </c>
      <c r="AD45" s="133">
        <f t="shared" si="26"/>
        <v>0</v>
      </c>
    </row>
    <row r="46" spans="1:30" s="114" customFormat="1" ht="25.5" hidden="1" x14ac:dyDescent="0.25">
      <c r="A46" s="183"/>
      <c r="B46" s="183"/>
      <c r="C46" s="183"/>
      <c r="D46" s="183"/>
      <c r="E46" s="198"/>
      <c r="F46" s="200"/>
      <c r="G46" s="200"/>
      <c r="H46" s="201"/>
      <c r="I46" s="124"/>
      <c r="J46" s="131"/>
      <c r="K46" s="131"/>
      <c r="L46" s="131"/>
      <c r="M46" s="194">
        <v>64163</v>
      </c>
      <c r="N46" s="195"/>
      <c r="O46" s="196" t="s">
        <v>41</v>
      </c>
      <c r="P46" s="195" t="s">
        <v>417</v>
      </c>
      <c r="Q46" s="197">
        <f>Q47</f>
        <v>0</v>
      </c>
      <c r="R46" s="197">
        <f t="shared" si="26"/>
        <v>700</v>
      </c>
      <c r="S46" s="197">
        <f t="shared" si="26"/>
        <v>700</v>
      </c>
      <c r="T46" s="343">
        <f t="shared" si="26"/>
        <v>0</v>
      </c>
      <c r="U46" s="197">
        <f t="shared" si="26"/>
        <v>0</v>
      </c>
      <c r="V46" s="197">
        <f t="shared" si="26"/>
        <v>0</v>
      </c>
      <c r="W46" s="343">
        <f t="shared" si="26"/>
        <v>693</v>
      </c>
      <c r="X46" s="197">
        <f t="shared" si="26"/>
        <v>0</v>
      </c>
      <c r="Y46" s="197">
        <f t="shared" si="26"/>
        <v>0</v>
      </c>
      <c r="Z46" s="197">
        <f t="shared" si="26"/>
        <v>0</v>
      </c>
      <c r="AA46" s="197">
        <f t="shared" si="26"/>
        <v>0</v>
      </c>
      <c r="AB46" s="197">
        <f t="shared" si="26"/>
        <v>0</v>
      </c>
      <c r="AC46" s="197">
        <f t="shared" si="26"/>
        <v>0</v>
      </c>
      <c r="AD46" s="197">
        <f t="shared" si="26"/>
        <v>0</v>
      </c>
    </row>
    <row r="47" spans="1:30" s="114" customFormat="1" ht="20.25" hidden="1" customHeight="1" x14ac:dyDescent="0.25">
      <c r="A47" s="183"/>
      <c r="B47" s="183"/>
      <c r="C47" s="183"/>
      <c r="D47" s="183"/>
      <c r="E47" s="183"/>
      <c r="F47" s="200"/>
      <c r="G47" s="200"/>
      <c r="H47" s="201"/>
      <c r="I47" s="124"/>
      <c r="J47" s="131"/>
      <c r="K47" s="131"/>
      <c r="L47" s="131"/>
      <c r="M47" s="11"/>
      <c r="N47" s="171">
        <v>641630</v>
      </c>
      <c r="O47" s="172" t="s">
        <v>41</v>
      </c>
      <c r="P47" s="173" t="s">
        <v>418</v>
      </c>
      <c r="Q47" s="174">
        <v>0</v>
      </c>
      <c r="R47" s="174">
        <f>S47-Q47</f>
        <v>700</v>
      </c>
      <c r="S47" s="174">
        <v>700</v>
      </c>
      <c r="T47" s="345">
        <v>0</v>
      </c>
      <c r="U47" s="174">
        <v>0</v>
      </c>
      <c r="V47" s="174">
        <v>0</v>
      </c>
      <c r="W47" s="345">
        <v>693</v>
      </c>
      <c r="X47" s="174"/>
      <c r="Y47" s="174"/>
      <c r="Z47" s="174"/>
      <c r="AA47" s="174">
        <f>+Q47</f>
        <v>0</v>
      </c>
      <c r="AB47" s="174"/>
      <c r="AC47" s="174"/>
      <c r="AD47" s="174"/>
    </row>
    <row r="48" spans="1:30" s="187" customFormat="1" ht="25.5" x14ac:dyDescent="0.25">
      <c r="A48" s="183"/>
      <c r="B48" s="198"/>
      <c r="C48" s="198"/>
      <c r="D48" s="198"/>
      <c r="E48" s="198"/>
      <c r="F48" s="200"/>
      <c r="G48" s="200"/>
      <c r="H48" s="201"/>
      <c r="I48" s="263"/>
      <c r="J48" s="263">
        <v>65</v>
      </c>
      <c r="K48" s="263"/>
      <c r="L48" s="263"/>
      <c r="M48" s="121"/>
      <c r="N48" s="121"/>
      <c r="O48" s="175" t="s">
        <v>42</v>
      </c>
      <c r="P48" s="264" t="s">
        <v>419</v>
      </c>
      <c r="Q48" s="186">
        <f>Q49</f>
        <v>0</v>
      </c>
      <c r="R48" s="186">
        <f t="shared" ref="R48:AD48" si="27">R49</f>
        <v>160000</v>
      </c>
      <c r="S48" s="186">
        <f t="shared" si="27"/>
        <v>160000</v>
      </c>
      <c r="T48" s="265">
        <f t="shared" si="27"/>
        <v>642</v>
      </c>
      <c r="U48" s="265">
        <f t="shared" si="27"/>
        <v>0</v>
      </c>
      <c r="V48" s="265">
        <f t="shared" si="27"/>
        <v>0</v>
      </c>
      <c r="W48" s="265">
        <f t="shared" si="27"/>
        <v>157461.91</v>
      </c>
      <c r="X48" s="261">
        <f>W48/T48*100</f>
        <v>24526.777258566977</v>
      </c>
      <c r="Y48" s="261">
        <v>0</v>
      </c>
      <c r="Z48" s="186">
        <f t="shared" si="27"/>
        <v>642.23</v>
      </c>
      <c r="AA48" s="186">
        <f t="shared" si="27"/>
        <v>0</v>
      </c>
      <c r="AB48" s="186">
        <f t="shared" si="27"/>
        <v>150000</v>
      </c>
      <c r="AC48" s="186">
        <f t="shared" si="27"/>
        <v>150000</v>
      </c>
      <c r="AD48" s="186">
        <f t="shared" si="27"/>
        <v>150000</v>
      </c>
    </row>
    <row r="49" spans="1:30" s="214" customFormat="1" ht="20.25" customHeight="1" x14ac:dyDescent="0.25">
      <c r="A49" s="188"/>
      <c r="B49" s="188"/>
      <c r="C49" s="215"/>
      <c r="D49" s="215"/>
      <c r="E49" s="215"/>
      <c r="F49" s="207"/>
      <c r="G49" s="207"/>
      <c r="H49" s="208"/>
      <c r="I49" s="209"/>
      <c r="J49" s="210"/>
      <c r="K49" s="131">
        <v>652</v>
      </c>
      <c r="L49" s="131"/>
      <c r="M49" s="131"/>
      <c r="N49" s="132"/>
      <c r="O49" s="12" t="s">
        <v>42</v>
      </c>
      <c r="P49" s="127" t="s">
        <v>420</v>
      </c>
      <c r="Q49" s="133">
        <f t="shared" ref="Q49:AD49" si="28">Q50</f>
        <v>0</v>
      </c>
      <c r="R49" s="133">
        <f t="shared" si="28"/>
        <v>160000</v>
      </c>
      <c r="S49" s="133">
        <f t="shared" si="28"/>
        <v>160000</v>
      </c>
      <c r="T49" s="342">
        <f t="shared" si="28"/>
        <v>642</v>
      </c>
      <c r="U49" s="431">
        <f t="shared" si="28"/>
        <v>0</v>
      </c>
      <c r="V49" s="431">
        <f t="shared" si="28"/>
        <v>0</v>
      </c>
      <c r="W49" s="342">
        <f t="shared" si="28"/>
        <v>157461.91</v>
      </c>
      <c r="X49" s="260">
        <f>W49/T49*100</f>
        <v>24526.777258566977</v>
      </c>
      <c r="Y49" s="297">
        <v>0</v>
      </c>
      <c r="Z49" s="213">
        <f t="shared" si="28"/>
        <v>642.23</v>
      </c>
      <c r="AA49" s="213">
        <f t="shared" si="28"/>
        <v>0</v>
      </c>
      <c r="AB49" s="213">
        <f t="shared" si="28"/>
        <v>150000</v>
      </c>
      <c r="AC49" s="213">
        <f t="shared" si="28"/>
        <v>150000</v>
      </c>
      <c r="AD49" s="213">
        <f t="shared" si="28"/>
        <v>150000</v>
      </c>
    </row>
    <row r="50" spans="1:30" s="114" customFormat="1" ht="20.25" customHeight="1" x14ac:dyDescent="0.25">
      <c r="A50" s="183"/>
      <c r="B50" s="183"/>
      <c r="C50" s="183"/>
      <c r="D50" s="198"/>
      <c r="E50" s="198"/>
      <c r="F50" s="200"/>
      <c r="G50" s="200"/>
      <c r="H50" s="201"/>
      <c r="I50" s="124"/>
      <c r="J50" s="131"/>
      <c r="K50" s="131"/>
      <c r="L50" s="131">
        <v>6526</v>
      </c>
      <c r="M50" s="131"/>
      <c r="N50" s="132"/>
      <c r="O50" s="12" t="s">
        <v>42</v>
      </c>
      <c r="P50" s="127" t="s">
        <v>421</v>
      </c>
      <c r="Q50" s="133">
        <f>Q55+Q51</f>
        <v>0</v>
      </c>
      <c r="R50" s="133">
        <f t="shared" ref="R50:AB50" si="29">R55+R51</f>
        <v>160000</v>
      </c>
      <c r="S50" s="133">
        <f t="shared" si="29"/>
        <v>160000</v>
      </c>
      <c r="T50" s="342">
        <v>642</v>
      </c>
      <c r="U50" s="431">
        <f t="shared" si="29"/>
        <v>0</v>
      </c>
      <c r="V50" s="431">
        <f t="shared" si="29"/>
        <v>0</v>
      </c>
      <c r="W50" s="342">
        <f t="shared" si="29"/>
        <v>157461.91</v>
      </c>
      <c r="X50" s="260">
        <f>W50/T50*100</f>
        <v>24526.777258566977</v>
      </c>
      <c r="Y50" s="297">
        <v>0</v>
      </c>
      <c r="Z50" s="133">
        <f t="shared" si="29"/>
        <v>642.23</v>
      </c>
      <c r="AA50" s="133">
        <f t="shared" si="29"/>
        <v>0</v>
      </c>
      <c r="AB50" s="133">
        <f t="shared" si="29"/>
        <v>150000</v>
      </c>
      <c r="AC50" s="133">
        <f t="shared" ref="AC50:AD50" si="30">AC55+AC51</f>
        <v>150000</v>
      </c>
      <c r="AD50" s="133">
        <f t="shared" si="30"/>
        <v>150000</v>
      </c>
    </row>
    <row r="51" spans="1:30" s="114" customFormat="1" ht="20.25" hidden="1" customHeight="1" x14ac:dyDescent="0.25">
      <c r="A51" s="183"/>
      <c r="B51" s="183"/>
      <c r="C51" s="183"/>
      <c r="D51" s="183"/>
      <c r="E51" s="198"/>
      <c r="F51" s="200"/>
      <c r="G51" s="200"/>
      <c r="H51" s="201"/>
      <c r="I51" s="124"/>
      <c r="J51" s="131"/>
      <c r="K51" s="131"/>
      <c r="L51" s="131"/>
      <c r="M51" s="194">
        <v>65264</v>
      </c>
      <c r="N51" s="195"/>
      <c r="O51" s="196" t="s">
        <v>42</v>
      </c>
      <c r="P51" s="195" t="s">
        <v>422</v>
      </c>
      <c r="Q51" s="197">
        <f>Q52+Q53+Q54</f>
        <v>0</v>
      </c>
      <c r="R51" s="197">
        <f t="shared" ref="R51:AB51" si="31">R52+R53+R54</f>
        <v>160000</v>
      </c>
      <c r="S51" s="197">
        <f t="shared" si="31"/>
        <v>160000</v>
      </c>
      <c r="T51" s="343">
        <f t="shared" si="31"/>
        <v>0</v>
      </c>
      <c r="U51" s="197">
        <f t="shared" si="31"/>
        <v>0</v>
      </c>
      <c r="V51" s="197">
        <f t="shared" si="31"/>
        <v>0</v>
      </c>
      <c r="W51" s="343">
        <f t="shared" si="31"/>
        <v>157461.91</v>
      </c>
      <c r="X51" s="197">
        <f t="shared" si="31"/>
        <v>0</v>
      </c>
      <c r="Y51" s="197">
        <f t="shared" si="31"/>
        <v>0</v>
      </c>
      <c r="Z51" s="197">
        <f t="shared" si="31"/>
        <v>642.23</v>
      </c>
      <c r="AA51" s="197">
        <f t="shared" si="31"/>
        <v>0</v>
      </c>
      <c r="AB51" s="197">
        <f t="shared" si="31"/>
        <v>150000</v>
      </c>
      <c r="AC51" s="197">
        <f t="shared" ref="AC51:AD51" si="32">AC52+AC53+AC54</f>
        <v>150000</v>
      </c>
      <c r="AD51" s="197">
        <f t="shared" si="32"/>
        <v>150000</v>
      </c>
    </row>
    <row r="52" spans="1:30" s="114" customFormat="1" ht="20.25" hidden="1" customHeight="1" x14ac:dyDescent="0.25">
      <c r="A52" s="183"/>
      <c r="B52" s="183"/>
      <c r="C52" s="183"/>
      <c r="D52" s="183"/>
      <c r="E52" s="183"/>
      <c r="F52" s="200"/>
      <c r="G52" s="200"/>
      <c r="H52" s="201"/>
      <c r="I52" s="124"/>
      <c r="J52" s="131"/>
      <c r="K52" s="131"/>
      <c r="L52" s="131"/>
      <c r="M52" s="11"/>
      <c r="N52" s="171">
        <v>652640</v>
      </c>
      <c r="O52" s="172" t="s">
        <v>42</v>
      </c>
      <c r="P52" s="173" t="s">
        <v>435</v>
      </c>
      <c r="Q52" s="174">
        <v>0</v>
      </c>
      <c r="R52" s="174">
        <f>S52-Q52</f>
        <v>160000</v>
      </c>
      <c r="S52" s="174">
        <v>160000</v>
      </c>
      <c r="T52" s="345"/>
      <c r="U52" s="174">
        <v>0</v>
      </c>
      <c r="V52" s="174">
        <v>0</v>
      </c>
      <c r="W52" s="345">
        <v>145958.1</v>
      </c>
      <c r="X52" s="174"/>
      <c r="Y52" s="174"/>
      <c r="Z52" s="174">
        <v>642.23</v>
      </c>
      <c r="AA52" s="174">
        <f t="shared" ref="AA52:AA54" si="33">+Q52</f>
        <v>0</v>
      </c>
      <c r="AB52" s="174">
        <v>150000</v>
      </c>
      <c r="AC52" s="174">
        <v>150000</v>
      </c>
      <c r="AD52" s="174">
        <v>150000</v>
      </c>
    </row>
    <row r="53" spans="1:30" s="114" customFormat="1" ht="20.25" hidden="1" customHeight="1" x14ac:dyDescent="0.25">
      <c r="A53" s="183"/>
      <c r="B53" s="183"/>
      <c r="C53" s="183"/>
      <c r="D53" s="183"/>
      <c r="E53" s="183"/>
      <c r="F53" s="200"/>
      <c r="G53" s="200"/>
      <c r="H53" s="201"/>
      <c r="I53" s="124"/>
      <c r="J53" s="131"/>
      <c r="K53" s="131"/>
      <c r="L53" s="131"/>
      <c r="M53" s="11"/>
      <c r="N53" s="171">
        <v>652641</v>
      </c>
      <c r="O53" s="172" t="s">
        <v>42</v>
      </c>
      <c r="P53" s="173" t="s">
        <v>436</v>
      </c>
      <c r="Q53" s="174"/>
      <c r="R53" s="174"/>
      <c r="S53" s="174"/>
      <c r="T53" s="345"/>
      <c r="U53" s="174">
        <v>0</v>
      </c>
      <c r="V53" s="174">
        <v>0</v>
      </c>
      <c r="W53" s="345">
        <v>7622.73</v>
      </c>
      <c r="X53" s="174"/>
      <c r="Y53" s="174"/>
      <c r="Z53" s="174"/>
      <c r="AA53" s="174">
        <f t="shared" si="33"/>
        <v>0</v>
      </c>
      <c r="AB53" s="174"/>
      <c r="AC53" s="174"/>
      <c r="AD53" s="174"/>
    </row>
    <row r="54" spans="1:30" s="114" customFormat="1" ht="20.25" hidden="1" customHeight="1" x14ac:dyDescent="0.25">
      <c r="A54" s="183"/>
      <c r="B54" s="183"/>
      <c r="C54" s="183"/>
      <c r="D54" s="183"/>
      <c r="E54" s="183"/>
      <c r="F54" s="200"/>
      <c r="G54" s="200"/>
      <c r="H54" s="201"/>
      <c r="I54" s="124"/>
      <c r="J54" s="131"/>
      <c r="K54" s="131"/>
      <c r="L54" s="131"/>
      <c r="M54" s="11"/>
      <c r="N54" s="171">
        <v>652642</v>
      </c>
      <c r="O54" s="172" t="s">
        <v>42</v>
      </c>
      <c r="P54" s="173" t="s">
        <v>437</v>
      </c>
      <c r="Q54" s="174"/>
      <c r="R54" s="174"/>
      <c r="S54" s="174"/>
      <c r="T54" s="345"/>
      <c r="U54" s="174">
        <v>0</v>
      </c>
      <c r="V54" s="174">
        <v>0</v>
      </c>
      <c r="W54" s="345">
        <v>3881.08</v>
      </c>
      <c r="X54" s="174"/>
      <c r="Y54" s="174"/>
      <c r="Z54" s="174"/>
      <c r="AA54" s="174">
        <f t="shared" si="33"/>
        <v>0</v>
      </c>
      <c r="AB54" s="174"/>
      <c r="AC54" s="174"/>
      <c r="AD54" s="174"/>
    </row>
    <row r="55" spans="1:30" s="114" customFormat="1" ht="20.25" hidden="1" customHeight="1" x14ac:dyDescent="0.25">
      <c r="A55" s="183"/>
      <c r="B55" s="183"/>
      <c r="C55" s="183"/>
      <c r="D55" s="183"/>
      <c r="E55" s="198"/>
      <c r="F55" s="200"/>
      <c r="G55" s="200"/>
      <c r="H55" s="201"/>
      <c r="I55" s="124"/>
      <c r="J55" s="131"/>
      <c r="K55" s="131"/>
      <c r="L55" s="131"/>
      <c r="M55" s="194">
        <v>65267</v>
      </c>
      <c r="N55" s="195"/>
      <c r="O55" s="196" t="s">
        <v>42</v>
      </c>
      <c r="P55" s="195" t="s">
        <v>423</v>
      </c>
      <c r="Q55" s="197">
        <f>Q56</f>
        <v>0</v>
      </c>
      <c r="R55" s="197">
        <f t="shared" ref="R55:AD55" si="34">R56</f>
        <v>0</v>
      </c>
      <c r="S55" s="197">
        <f t="shared" si="34"/>
        <v>0</v>
      </c>
      <c r="T55" s="343">
        <f t="shared" si="34"/>
        <v>0</v>
      </c>
      <c r="U55" s="197">
        <f t="shared" si="34"/>
        <v>0</v>
      </c>
      <c r="V55" s="197">
        <f t="shared" si="34"/>
        <v>0</v>
      </c>
      <c r="W55" s="343">
        <f t="shared" si="34"/>
        <v>0</v>
      </c>
      <c r="X55" s="197">
        <f t="shared" si="34"/>
        <v>0</v>
      </c>
      <c r="Y55" s="197">
        <f t="shared" si="34"/>
        <v>0</v>
      </c>
      <c r="Z55" s="197">
        <f t="shared" si="34"/>
        <v>0</v>
      </c>
      <c r="AA55" s="197">
        <f t="shared" si="34"/>
        <v>0</v>
      </c>
      <c r="AB55" s="197">
        <f t="shared" si="34"/>
        <v>0</v>
      </c>
      <c r="AC55" s="197">
        <f t="shared" si="34"/>
        <v>0</v>
      </c>
      <c r="AD55" s="197">
        <f t="shared" si="34"/>
        <v>0</v>
      </c>
    </row>
    <row r="56" spans="1:30" s="114" customFormat="1" ht="20.25" hidden="1" customHeight="1" x14ac:dyDescent="0.25">
      <c r="A56" s="183"/>
      <c r="B56" s="183"/>
      <c r="C56" s="183"/>
      <c r="D56" s="183"/>
      <c r="E56" s="183"/>
      <c r="F56" s="200"/>
      <c r="G56" s="200"/>
      <c r="H56" s="201"/>
      <c r="I56" s="124"/>
      <c r="J56" s="131"/>
      <c r="K56" s="131"/>
      <c r="L56" s="131"/>
      <c r="M56" s="11"/>
      <c r="N56" s="171">
        <v>652670</v>
      </c>
      <c r="O56" s="172" t="s">
        <v>42</v>
      </c>
      <c r="P56" s="173" t="s">
        <v>423</v>
      </c>
      <c r="Q56" s="174">
        <v>0</v>
      </c>
      <c r="R56" s="174">
        <f>S56-Q56</f>
        <v>0</v>
      </c>
      <c r="S56" s="174">
        <v>0</v>
      </c>
      <c r="T56" s="345"/>
      <c r="U56" s="174"/>
      <c r="V56" s="174"/>
      <c r="W56" s="345"/>
      <c r="X56" s="174"/>
      <c r="Y56" s="174"/>
      <c r="Z56" s="174"/>
      <c r="AA56" s="174">
        <f>+Q56</f>
        <v>0</v>
      </c>
      <c r="AB56" s="174"/>
      <c r="AC56" s="174"/>
      <c r="AD56" s="174"/>
    </row>
    <row r="57" spans="1:30" s="187" customFormat="1" ht="25.5" x14ac:dyDescent="0.25">
      <c r="A57" s="183"/>
      <c r="B57" s="198"/>
      <c r="C57" s="198"/>
      <c r="D57" s="198"/>
      <c r="E57" s="198"/>
      <c r="F57" s="200"/>
      <c r="G57" s="200"/>
      <c r="H57" s="201"/>
      <c r="I57" s="263"/>
      <c r="J57" s="263">
        <v>66</v>
      </c>
      <c r="K57" s="263"/>
      <c r="L57" s="263"/>
      <c r="M57" s="121"/>
      <c r="N57" s="121"/>
      <c r="O57" s="175" t="s">
        <v>41</v>
      </c>
      <c r="P57" s="264" t="s">
        <v>36</v>
      </c>
      <c r="Q57" s="186">
        <f>Q58</f>
        <v>1000000</v>
      </c>
      <c r="R57" s="186">
        <f t="shared" ref="R57:AD57" si="35">R58</f>
        <v>-18478</v>
      </c>
      <c r="S57" s="186">
        <f t="shared" si="35"/>
        <v>981522</v>
      </c>
      <c r="T57" s="265">
        <f t="shared" si="35"/>
        <v>952928</v>
      </c>
      <c r="U57" s="265">
        <f t="shared" si="35"/>
        <v>1000000</v>
      </c>
      <c r="V57" s="265">
        <f t="shared" si="35"/>
        <v>1000000</v>
      </c>
      <c r="W57" s="265">
        <f t="shared" si="35"/>
        <v>971622.29</v>
      </c>
      <c r="X57" s="261">
        <f>W57/T57*100</f>
        <v>101.96177360724002</v>
      </c>
      <c r="Y57" s="261">
        <f>W57/V57*100</f>
        <v>97.162228999999996</v>
      </c>
      <c r="Z57" s="186">
        <f t="shared" si="35"/>
        <v>952928.24</v>
      </c>
      <c r="AA57" s="186">
        <f t="shared" si="35"/>
        <v>1000000</v>
      </c>
      <c r="AB57" s="186">
        <f t="shared" si="35"/>
        <v>1000000</v>
      </c>
      <c r="AC57" s="186">
        <f t="shared" si="35"/>
        <v>1000000</v>
      </c>
      <c r="AD57" s="186">
        <f t="shared" si="35"/>
        <v>1000000</v>
      </c>
    </row>
    <row r="58" spans="1:30" s="214" customFormat="1" ht="20.25" customHeight="1" x14ac:dyDescent="0.25">
      <c r="A58" s="188"/>
      <c r="B58" s="188"/>
      <c r="C58" s="215"/>
      <c r="D58" s="215"/>
      <c r="E58" s="215"/>
      <c r="F58" s="207"/>
      <c r="G58" s="207"/>
      <c r="H58" s="208"/>
      <c r="I58" s="209"/>
      <c r="J58" s="210"/>
      <c r="K58" s="131">
        <v>661</v>
      </c>
      <c r="L58" s="131"/>
      <c r="M58" s="131"/>
      <c r="N58" s="132"/>
      <c r="O58" s="12" t="s">
        <v>41</v>
      </c>
      <c r="P58" s="127" t="s">
        <v>424</v>
      </c>
      <c r="Q58" s="133">
        <f t="shared" ref="Q58:AD60" si="36">Q59</f>
        <v>1000000</v>
      </c>
      <c r="R58" s="133">
        <f t="shared" si="36"/>
        <v>-18478</v>
      </c>
      <c r="S58" s="133">
        <f t="shared" si="36"/>
        <v>981522</v>
      </c>
      <c r="T58" s="342">
        <f t="shared" si="36"/>
        <v>952928</v>
      </c>
      <c r="U58" s="431">
        <f t="shared" si="36"/>
        <v>1000000</v>
      </c>
      <c r="V58" s="431">
        <f t="shared" si="36"/>
        <v>1000000</v>
      </c>
      <c r="W58" s="342">
        <f t="shared" si="36"/>
        <v>971622.29</v>
      </c>
      <c r="X58" s="260">
        <f>W58/T58*100</f>
        <v>101.96177360724002</v>
      </c>
      <c r="Y58" s="297">
        <f>W58/V58*100</f>
        <v>97.162228999999996</v>
      </c>
      <c r="Z58" s="213">
        <f t="shared" si="36"/>
        <v>952928.24</v>
      </c>
      <c r="AA58" s="213">
        <f t="shared" si="36"/>
        <v>1000000</v>
      </c>
      <c r="AB58" s="213">
        <f t="shared" si="36"/>
        <v>1000000</v>
      </c>
      <c r="AC58" s="213">
        <f t="shared" si="36"/>
        <v>1000000</v>
      </c>
      <c r="AD58" s="213">
        <f t="shared" si="36"/>
        <v>1000000</v>
      </c>
    </row>
    <row r="59" spans="1:30" s="114" customFormat="1" ht="20.25" customHeight="1" x14ac:dyDescent="0.25">
      <c r="A59" s="183"/>
      <c r="B59" s="183"/>
      <c r="C59" s="183"/>
      <c r="D59" s="198"/>
      <c r="E59" s="198"/>
      <c r="F59" s="200"/>
      <c r="G59" s="200"/>
      <c r="H59" s="201"/>
      <c r="I59" s="124"/>
      <c r="J59" s="131"/>
      <c r="K59" s="131"/>
      <c r="L59" s="131">
        <v>6615</v>
      </c>
      <c r="M59" s="131"/>
      <c r="N59" s="132"/>
      <c r="O59" s="12" t="s">
        <v>41</v>
      </c>
      <c r="P59" s="127" t="s">
        <v>425</v>
      </c>
      <c r="Q59" s="133">
        <f>Q60</f>
        <v>1000000</v>
      </c>
      <c r="R59" s="133">
        <f t="shared" si="36"/>
        <v>-18478</v>
      </c>
      <c r="S59" s="133">
        <f t="shared" si="36"/>
        <v>981522</v>
      </c>
      <c r="T59" s="342">
        <v>952928</v>
      </c>
      <c r="U59" s="431">
        <f t="shared" si="36"/>
        <v>1000000</v>
      </c>
      <c r="V59" s="431">
        <f t="shared" si="36"/>
        <v>1000000</v>
      </c>
      <c r="W59" s="342">
        <f t="shared" si="36"/>
        <v>971622.29</v>
      </c>
      <c r="X59" s="260">
        <f>W59/T59*100</f>
        <v>101.96177360724002</v>
      </c>
      <c r="Y59" s="297">
        <f>W59/V59*100</f>
        <v>97.162228999999996</v>
      </c>
      <c r="Z59" s="133">
        <f t="shared" si="36"/>
        <v>952928.24</v>
      </c>
      <c r="AA59" s="133">
        <f t="shared" si="36"/>
        <v>1000000</v>
      </c>
      <c r="AB59" s="133">
        <f t="shared" si="36"/>
        <v>1000000</v>
      </c>
      <c r="AC59" s="133">
        <f t="shared" si="36"/>
        <v>1000000</v>
      </c>
      <c r="AD59" s="133">
        <f t="shared" si="36"/>
        <v>1000000</v>
      </c>
    </row>
    <row r="60" spans="1:30" s="114" customFormat="1" ht="20.25" hidden="1" customHeight="1" x14ac:dyDescent="0.25">
      <c r="A60" s="183"/>
      <c r="B60" s="183"/>
      <c r="C60" s="183"/>
      <c r="D60" s="183"/>
      <c r="E60" s="198"/>
      <c r="F60" s="200"/>
      <c r="G60" s="200"/>
      <c r="H60" s="201"/>
      <c r="I60" s="124"/>
      <c r="J60" s="131"/>
      <c r="K60" s="131"/>
      <c r="L60" s="131"/>
      <c r="M60" s="194">
        <v>66151</v>
      </c>
      <c r="N60" s="195"/>
      <c r="O60" s="196" t="s">
        <v>41</v>
      </c>
      <c r="P60" s="195" t="s">
        <v>425</v>
      </c>
      <c r="Q60" s="197">
        <f>Q61</f>
        <v>1000000</v>
      </c>
      <c r="R60" s="197">
        <f t="shared" si="36"/>
        <v>-18478</v>
      </c>
      <c r="S60" s="197">
        <f t="shared" si="36"/>
        <v>981522</v>
      </c>
      <c r="T60" s="343">
        <f t="shared" si="36"/>
        <v>0</v>
      </c>
      <c r="U60" s="197">
        <f t="shared" si="36"/>
        <v>1000000</v>
      </c>
      <c r="V60" s="197">
        <f t="shared" si="36"/>
        <v>1000000</v>
      </c>
      <c r="W60" s="343">
        <f t="shared" si="36"/>
        <v>971622.29</v>
      </c>
      <c r="X60" s="197">
        <f t="shared" si="36"/>
        <v>0</v>
      </c>
      <c r="Y60" s="197">
        <f t="shared" si="36"/>
        <v>0</v>
      </c>
      <c r="Z60" s="197">
        <f t="shared" si="36"/>
        <v>952928.24</v>
      </c>
      <c r="AA60" s="197">
        <f t="shared" si="36"/>
        <v>1000000</v>
      </c>
      <c r="AB60" s="197">
        <f t="shared" si="36"/>
        <v>1000000</v>
      </c>
      <c r="AC60" s="197">
        <f t="shared" si="36"/>
        <v>1000000</v>
      </c>
      <c r="AD60" s="197">
        <f t="shared" si="36"/>
        <v>1000000</v>
      </c>
    </row>
    <row r="61" spans="1:30" s="114" customFormat="1" ht="20.25" hidden="1" customHeight="1" x14ac:dyDescent="0.25">
      <c r="A61" s="183"/>
      <c r="B61" s="183"/>
      <c r="C61" s="183"/>
      <c r="D61" s="183"/>
      <c r="E61" s="183"/>
      <c r="F61" s="200"/>
      <c r="G61" s="200"/>
      <c r="H61" s="201"/>
      <c r="I61" s="124"/>
      <c r="J61" s="131"/>
      <c r="K61" s="131"/>
      <c r="L61" s="131"/>
      <c r="M61" s="11"/>
      <c r="N61" s="171">
        <v>661510</v>
      </c>
      <c r="O61" s="172" t="s">
        <v>41</v>
      </c>
      <c r="P61" s="173" t="s">
        <v>425</v>
      </c>
      <c r="Q61" s="174">
        <v>1000000</v>
      </c>
      <c r="R61" s="174">
        <f>S61-Q61</f>
        <v>-18478</v>
      </c>
      <c r="S61" s="174">
        <v>981522</v>
      </c>
      <c r="T61" s="345"/>
      <c r="U61" s="174">
        <v>1000000</v>
      </c>
      <c r="V61" s="174">
        <v>1000000</v>
      </c>
      <c r="W61" s="345">
        <v>971622.29</v>
      </c>
      <c r="X61" s="174"/>
      <c r="Y61" s="174"/>
      <c r="Z61" s="174">
        <v>952928.24</v>
      </c>
      <c r="AA61" s="174">
        <f>+Q61</f>
        <v>1000000</v>
      </c>
      <c r="AB61" s="174">
        <v>1000000</v>
      </c>
      <c r="AC61" s="174">
        <v>1000000</v>
      </c>
      <c r="AD61" s="174">
        <v>1000000</v>
      </c>
    </row>
    <row r="62" spans="1:30" s="193" customFormat="1" ht="21.75" hidden="1" customHeight="1" x14ac:dyDescent="0.25">
      <c r="A62" s="188"/>
      <c r="B62" s="188"/>
      <c r="C62" s="188"/>
      <c r="D62" s="188"/>
      <c r="E62" s="198"/>
      <c r="F62" s="198"/>
      <c r="G62" s="198"/>
      <c r="H62" s="200"/>
      <c r="I62" s="367" t="s">
        <v>426</v>
      </c>
      <c r="J62" s="368"/>
      <c r="K62" s="368"/>
      <c r="L62" s="368"/>
      <c r="M62" s="368"/>
      <c r="N62" s="368"/>
      <c r="O62" s="369"/>
      <c r="P62" s="191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</row>
    <row r="63" spans="1:30" s="187" customFormat="1" ht="25.5" x14ac:dyDescent="0.25">
      <c r="A63" s="183"/>
      <c r="B63" s="198"/>
      <c r="C63" s="198"/>
      <c r="D63" s="198"/>
      <c r="E63" s="198"/>
      <c r="F63" s="200"/>
      <c r="G63" s="200"/>
      <c r="H63" s="201"/>
      <c r="I63" s="263"/>
      <c r="J63" s="263">
        <v>67</v>
      </c>
      <c r="K63" s="263"/>
      <c r="L63" s="263"/>
      <c r="M63" s="121"/>
      <c r="N63" s="121"/>
      <c r="O63" s="175" t="s">
        <v>44</v>
      </c>
      <c r="P63" s="264" t="s">
        <v>29</v>
      </c>
      <c r="Q63" s="186">
        <f>Q64+Q69</f>
        <v>1840000</v>
      </c>
      <c r="R63" s="186">
        <f t="shared" ref="R63:AB63" si="37">R64+R69</f>
        <v>-186222</v>
      </c>
      <c r="S63" s="186">
        <f t="shared" si="37"/>
        <v>1653778</v>
      </c>
      <c r="T63" s="265">
        <f t="shared" si="37"/>
        <v>1414818</v>
      </c>
      <c r="U63" s="265">
        <f t="shared" si="37"/>
        <v>1540000</v>
      </c>
      <c r="V63" s="265">
        <f t="shared" si="37"/>
        <v>1840000</v>
      </c>
      <c r="W63" s="265">
        <f t="shared" si="37"/>
        <v>1604008.75</v>
      </c>
      <c r="X63" s="261">
        <f>W63/T63*100</f>
        <v>113.37209096859102</v>
      </c>
      <c r="Y63" s="261">
        <f>W63/V63*100</f>
        <v>87.174388586956525</v>
      </c>
      <c r="Z63" s="186">
        <f t="shared" si="37"/>
        <v>1414818.12</v>
      </c>
      <c r="AA63" s="186">
        <f t="shared" si="37"/>
        <v>1840000</v>
      </c>
      <c r="AB63" s="186">
        <f t="shared" si="37"/>
        <v>1690000</v>
      </c>
      <c r="AC63" s="186">
        <f t="shared" ref="AC63:AD63" si="38">AC64+AC69</f>
        <v>1690000</v>
      </c>
      <c r="AD63" s="186">
        <f t="shared" si="38"/>
        <v>1690000</v>
      </c>
    </row>
    <row r="64" spans="1:30" s="214" customFormat="1" ht="25.5" x14ac:dyDescent="0.25">
      <c r="A64" s="188"/>
      <c r="B64" s="188"/>
      <c r="C64" s="215"/>
      <c r="D64" s="215"/>
      <c r="E64" s="215"/>
      <c r="F64" s="207"/>
      <c r="G64" s="207"/>
      <c r="H64" s="208"/>
      <c r="I64" s="209"/>
      <c r="J64" s="210"/>
      <c r="K64" s="131">
        <v>671</v>
      </c>
      <c r="L64" s="131"/>
      <c r="M64" s="131"/>
      <c r="N64" s="132"/>
      <c r="O64" s="12" t="s">
        <v>44</v>
      </c>
      <c r="P64" s="127" t="s">
        <v>427</v>
      </c>
      <c r="Q64" s="133">
        <f t="shared" ref="Q64:AD65" si="39">Q65</f>
        <v>40000</v>
      </c>
      <c r="R64" s="133">
        <f t="shared" si="39"/>
        <v>0</v>
      </c>
      <c r="S64" s="133">
        <f t="shared" si="39"/>
        <v>40000</v>
      </c>
      <c r="T64" s="342">
        <f t="shared" si="39"/>
        <v>39817</v>
      </c>
      <c r="U64" s="431">
        <f t="shared" si="39"/>
        <v>40000</v>
      </c>
      <c r="V64" s="431">
        <f t="shared" si="39"/>
        <v>40000</v>
      </c>
      <c r="W64" s="342">
        <f t="shared" si="39"/>
        <v>40000</v>
      </c>
      <c r="X64" s="260">
        <f>W64/T64*100</f>
        <v>100.45960268227138</v>
      </c>
      <c r="Y64" s="297">
        <f>W64/V64*100</f>
        <v>100</v>
      </c>
      <c r="Z64" s="213">
        <f t="shared" si="39"/>
        <v>39817</v>
      </c>
      <c r="AA64" s="213">
        <f t="shared" si="39"/>
        <v>40000</v>
      </c>
      <c r="AB64" s="213">
        <f t="shared" si="39"/>
        <v>40000</v>
      </c>
      <c r="AC64" s="213">
        <f t="shared" si="39"/>
        <v>40000</v>
      </c>
      <c r="AD64" s="213">
        <f t="shared" si="39"/>
        <v>40000</v>
      </c>
    </row>
    <row r="65" spans="1:30" s="114" customFormat="1" ht="25.5" x14ac:dyDescent="0.25">
      <c r="A65" s="183"/>
      <c r="B65" s="183"/>
      <c r="C65" s="183"/>
      <c r="D65" s="198"/>
      <c r="E65" s="198"/>
      <c r="F65" s="200"/>
      <c r="G65" s="200"/>
      <c r="H65" s="201"/>
      <c r="I65" s="124"/>
      <c r="J65" s="131"/>
      <c r="K65" s="131"/>
      <c r="L65" s="131">
        <v>6711</v>
      </c>
      <c r="M65" s="131"/>
      <c r="N65" s="132"/>
      <c r="O65" s="12" t="s">
        <v>44</v>
      </c>
      <c r="P65" s="127" t="s">
        <v>428</v>
      </c>
      <c r="Q65" s="133">
        <f>Q66</f>
        <v>40000</v>
      </c>
      <c r="R65" s="133">
        <f t="shared" si="39"/>
        <v>0</v>
      </c>
      <c r="S65" s="133">
        <f t="shared" si="39"/>
        <v>40000</v>
      </c>
      <c r="T65" s="342">
        <v>39817</v>
      </c>
      <c r="U65" s="431">
        <f t="shared" si="39"/>
        <v>40000</v>
      </c>
      <c r="V65" s="431">
        <f t="shared" si="39"/>
        <v>40000</v>
      </c>
      <c r="W65" s="342">
        <f t="shared" si="39"/>
        <v>40000</v>
      </c>
      <c r="X65" s="260">
        <f>W65/T65*100</f>
        <v>100.45960268227138</v>
      </c>
      <c r="Y65" s="297">
        <f>W65/V65*100</f>
        <v>100</v>
      </c>
      <c r="Z65" s="133">
        <f t="shared" si="39"/>
        <v>39817</v>
      </c>
      <c r="AA65" s="133">
        <f t="shared" si="39"/>
        <v>40000</v>
      </c>
      <c r="AB65" s="133">
        <f t="shared" si="39"/>
        <v>40000</v>
      </c>
      <c r="AC65" s="133">
        <f t="shared" si="39"/>
        <v>40000</v>
      </c>
      <c r="AD65" s="133">
        <f t="shared" si="39"/>
        <v>40000</v>
      </c>
    </row>
    <row r="66" spans="1:30" s="114" customFormat="1" ht="25.5" hidden="1" x14ac:dyDescent="0.25">
      <c r="A66" s="183"/>
      <c r="B66" s="183"/>
      <c r="C66" s="183"/>
      <c r="D66" s="183"/>
      <c r="E66" s="198"/>
      <c r="F66" s="200"/>
      <c r="G66" s="200"/>
      <c r="H66" s="201"/>
      <c r="I66" s="124"/>
      <c r="J66" s="131"/>
      <c r="K66" s="131"/>
      <c r="L66" s="131"/>
      <c r="M66" s="194">
        <v>67111</v>
      </c>
      <c r="N66" s="195"/>
      <c r="O66" s="196" t="s">
        <v>44</v>
      </c>
      <c r="P66" s="195" t="s">
        <v>428</v>
      </c>
      <c r="Q66" s="197">
        <f>Q67+Q68</f>
        <v>40000</v>
      </c>
      <c r="R66" s="197">
        <f t="shared" ref="R66:AB66" si="40">R67+R68</f>
        <v>0</v>
      </c>
      <c r="S66" s="197">
        <f t="shared" si="40"/>
        <v>40000</v>
      </c>
      <c r="T66" s="343">
        <f t="shared" si="40"/>
        <v>0</v>
      </c>
      <c r="U66" s="432">
        <f t="shared" si="40"/>
        <v>40000</v>
      </c>
      <c r="V66" s="432">
        <f t="shared" si="40"/>
        <v>40000</v>
      </c>
      <c r="W66" s="343">
        <f t="shared" si="40"/>
        <v>40000</v>
      </c>
      <c r="X66" s="197">
        <f t="shared" si="40"/>
        <v>0</v>
      </c>
      <c r="Y66" s="294">
        <f t="shared" si="40"/>
        <v>0</v>
      </c>
      <c r="Z66" s="197">
        <f t="shared" si="40"/>
        <v>39817</v>
      </c>
      <c r="AA66" s="197">
        <f t="shared" si="40"/>
        <v>40000</v>
      </c>
      <c r="AB66" s="197">
        <f t="shared" si="40"/>
        <v>40000</v>
      </c>
      <c r="AC66" s="197">
        <f t="shared" ref="AC66:AD66" si="41">AC67+AC68</f>
        <v>40000</v>
      </c>
      <c r="AD66" s="197">
        <f t="shared" si="41"/>
        <v>40000</v>
      </c>
    </row>
    <row r="67" spans="1:30" s="114" customFormat="1" ht="25.5" hidden="1" x14ac:dyDescent="0.25">
      <c r="A67" s="183"/>
      <c r="B67" s="183"/>
      <c r="C67" s="183"/>
      <c r="D67" s="183"/>
      <c r="E67" s="183"/>
      <c r="F67" s="200"/>
      <c r="G67" s="200"/>
      <c r="H67" s="201"/>
      <c r="I67" s="124"/>
      <c r="J67" s="131"/>
      <c r="K67" s="131"/>
      <c r="L67" s="131"/>
      <c r="M67" s="11"/>
      <c r="N67" s="171">
        <v>671110</v>
      </c>
      <c r="O67" s="172" t="s">
        <v>44</v>
      </c>
      <c r="P67" s="173" t="s">
        <v>428</v>
      </c>
      <c r="Q67" s="174">
        <v>40000</v>
      </c>
      <c r="R67" s="174">
        <f>S67-Q67</f>
        <v>0</v>
      </c>
      <c r="S67" s="174">
        <v>40000</v>
      </c>
      <c r="T67" s="345"/>
      <c r="U67" s="433">
        <v>40000</v>
      </c>
      <c r="V67" s="433">
        <v>40000</v>
      </c>
      <c r="W67" s="345">
        <v>40000</v>
      </c>
      <c r="X67" s="174"/>
      <c r="Y67" s="295"/>
      <c r="Z67" s="174">
        <v>39817</v>
      </c>
      <c r="AA67" s="174">
        <f t="shared" ref="AA67:AA68" si="42">+Q67</f>
        <v>40000</v>
      </c>
      <c r="AB67" s="174"/>
      <c r="AC67" s="174"/>
      <c r="AD67" s="174"/>
    </row>
    <row r="68" spans="1:30" s="114" customFormat="1" ht="25.5" hidden="1" x14ac:dyDescent="0.25">
      <c r="A68" s="183"/>
      <c r="B68" s="183"/>
      <c r="C68" s="183"/>
      <c r="D68" s="183"/>
      <c r="E68" s="183"/>
      <c r="F68" s="200"/>
      <c r="G68" s="200"/>
      <c r="H68" s="201"/>
      <c r="I68" s="124"/>
      <c r="J68" s="131"/>
      <c r="K68" s="131"/>
      <c r="L68" s="131"/>
      <c r="M68" s="11"/>
      <c r="N68" s="171">
        <v>671111</v>
      </c>
      <c r="O68" s="172" t="s">
        <v>44</v>
      </c>
      <c r="P68" s="173" t="s">
        <v>429</v>
      </c>
      <c r="Q68" s="174">
        <v>0</v>
      </c>
      <c r="R68" s="174">
        <f>S68-Q68</f>
        <v>0</v>
      </c>
      <c r="S68" s="174">
        <v>0</v>
      </c>
      <c r="T68" s="345"/>
      <c r="U68" s="433"/>
      <c r="V68" s="433"/>
      <c r="W68" s="345"/>
      <c r="X68" s="174"/>
      <c r="Y68" s="295"/>
      <c r="Z68" s="174"/>
      <c r="AA68" s="174">
        <f t="shared" si="42"/>
        <v>0</v>
      </c>
      <c r="AB68" s="174">
        <v>40000</v>
      </c>
      <c r="AC68" s="174">
        <v>40000</v>
      </c>
      <c r="AD68" s="174">
        <v>40000</v>
      </c>
    </row>
    <row r="69" spans="1:30" s="214" customFormat="1" ht="20.25" customHeight="1" x14ac:dyDescent="0.25">
      <c r="A69" s="188"/>
      <c r="B69" s="188"/>
      <c r="C69" s="215"/>
      <c r="D69" s="215"/>
      <c r="E69" s="215"/>
      <c r="F69" s="207"/>
      <c r="G69" s="207"/>
      <c r="H69" s="208"/>
      <c r="I69" s="209"/>
      <c r="J69" s="210"/>
      <c r="K69" s="131">
        <v>673</v>
      </c>
      <c r="L69" s="131"/>
      <c r="M69" s="131"/>
      <c r="N69" s="132"/>
      <c r="O69" s="12" t="s">
        <v>42</v>
      </c>
      <c r="P69" s="127" t="s">
        <v>430</v>
      </c>
      <c r="Q69" s="133">
        <f>Q70</f>
        <v>1800000</v>
      </c>
      <c r="R69" s="133">
        <f t="shared" ref="R69:AD69" si="43">R70</f>
        <v>-186222</v>
      </c>
      <c r="S69" s="133">
        <f t="shared" si="43"/>
        <v>1613778</v>
      </c>
      <c r="T69" s="342">
        <f t="shared" si="43"/>
        <v>1375001</v>
      </c>
      <c r="U69" s="431">
        <f t="shared" si="43"/>
        <v>1500000</v>
      </c>
      <c r="V69" s="431">
        <f t="shared" si="43"/>
        <v>1800000</v>
      </c>
      <c r="W69" s="342">
        <f t="shared" si="43"/>
        <v>1564008.75</v>
      </c>
      <c r="X69" s="260">
        <f>W69/T69*100</f>
        <v>113.74600818472132</v>
      </c>
      <c r="Y69" s="297">
        <f>W69/V69*100</f>
        <v>86.889375000000001</v>
      </c>
      <c r="Z69" s="213">
        <f t="shared" si="43"/>
        <v>1375001.12</v>
      </c>
      <c r="AA69" s="213">
        <f t="shared" si="43"/>
        <v>1800000</v>
      </c>
      <c r="AB69" s="213">
        <f t="shared" si="43"/>
        <v>1650000</v>
      </c>
      <c r="AC69" s="213">
        <f t="shared" si="43"/>
        <v>1650000</v>
      </c>
      <c r="AD69" s="213">
        <f t="shared" si="43"/>
        <v>1650000</v>
      </c>
    </row>
    <row r="70" spans="1:30" s="114" customFormat="1" ht="20.25" customHeight="1" x14ac:dyDescent="0.25">
      <c r="A70" s="183"/>
      <c r="B70" s="183"/>
      <c r="C70" s="183"/>
      <c r="D70" s="198"/>
      <c r="E70" s="198"/>
      <c r="F70" s="200"/>
      <c r="G70" s="200"/>
      <c r="H70" s="201"/>
      <c r="I70" s="124"/>
      <c r="J70" s="131"/>
      <c r="K70" s="131"/>
      <c r="L70" s="131">
        <v>6731</v>
      </c>
      <c r="M70" s="131"/>
      <c r="N70" s="132"/>
      <c r="O70" s="12" t="s">
        <v>42</v>
      </c>
      <c r="P70" s="127" t="s">
        <v>430</v>
      </c>
      <c r="Q70" s="133">
        <f t="shared" ref="Q70:AD71" si="44">Q71</f>
        <v>1800000</v>
      </c>
      <c r="R70" s="133">
        <f t="shared" si="44"/>
        <v>-186222</v>
      </c>
      <c r="S70" s="133">
        <f t="shared" si="44"/>
        <v>1613778</v>
      </c>
      <c r="T70" s="342">
        <v>1375001</v>
      </c>
      <c r="U70" s="431">
        <f t="shared" si="44"/>
        <v>1500000</v>
      </c>
      <c r="V70" s="431">
        <f t="shared" si="44"/>
        <v>1800000</v>
      </c>
      <c r="W70" s="342">
        <f t="shared" si="44"/>
        <v>1564008.75</v>
      </c>
      <c r="X70" s="260">
        <f>W70/T70*100</f>
        <v>113.74600818472132</v>
      </c>
      <c r="Y70" s="297">
        <f>W70/V70*100</f>
        <v>86.889375000000001</v>
      </c>
      <c r="Z70" s="133">
        <f t="shared" si="44"/>
        <v>1375001.12</v>
      </c>
      <c r="AA70" s="133">
        <f t="shared" si="44"/>
        <v>1800000</v>
      </c>
      <c r="AB70" s="133">
        <f t="shared" si="44"/>
        <v>1650000</v>
      </c>
      <c r="AC70" s="133">
        <f t="shared" si="44"/>
        <v>1650000</v>
      </c>
      <c r="AD70" s="133">
        <f t="shared" si="44"/>
        <v>1650000</v>
      </c>
    </row>
    <row r="71" spans="1:30" s="114" customFormat="1" ht="20.25" hidden="1" customHeight="1" x14ac:dyDescent="0.25">
      <c r="A71" s="183"/>
      <c r="B71" s="183"/>
      <c r="C71" s="183"/>
      <c r="D71" s="183"/>
      <c r="E71" s="198"/>
      <c r="F71" s="200"/>
      <c r="G71" s="200"/>
      <c r="H71" s="201"/>
      <c r="I71" s="124"/>
      <c r="J71" s="131"/>
      <c r="K71" s="131"/>
      <c r="L71" s="131"/>
      <c r="M71" s="194">
        <v>67311</v>
      </c>
      <c r="N71" s="195"/>
      <c r="O71" s="196" t="s">
        <v>42</v>
      </c>
      <c r="P71" s="195" t="s">
        <v>430</v>
      </c>
      <c r="Q71" s="197">
        <f>Q72</f>
        <v>1800000</v>
      </c>
      <c r="R71" s="197">
        <f t="shared" si="44"/>
        <v>-186222</v>
      </c>
      <c r="S71" s="197">
        <f t="shared" si="44"/>
        <v>1613778</v>
      </c>
      <c r="T71" s="343">
        <f t="shared" si="44"/>
        <v>0</v>
      </c>
      <c r="U71" s="197">
        <f t="shared" si="44"/>
        <v>1500000</v>
      </c>
      <c r="V71" s="197">
        <f t="shared" si="44"/>
        <v>1800000</v>
      </c>
      <c r="W71" s="343">
        <f t="shared" si="44"/>
        <v>1564008.75</v>
      </c>
      <c r="X71" s="197">
        <f t="shared" si="44"/>
        <v>0</v>
      </c>
      <c r="Y71" s="197">
        <f t="shared" si="44"/>
        <v>0</v>
      </c>
      <c r="Z71" s="197">
        <f t="shared" si="44"/>
        <v>1375001.12</v>
      </c>
      <c r="AA71" s="197">
        <f t="shared" si="44"/>
        <v>1800000</v>
      </c>
      <c r="AB71" s="197">
        <f>AB72</f>
        <v>1650000</v>
      </c>
      <c r="AC71" s="197">
        <f>AC72</f>
        <v>1650000</v>
      </c>
      <c r="AD71" s="197">
        <f t="shared" si="44"/>
        <v>1650000</v>
      </c>
    </row>
    <row r="72" spans="1:30" s="114" customFormat="1" ht="20.25" hidden="1" customHeight="1" x14ac:dyDescent="0.25">
      <c r="A72" s="183"/>
      <c r="B72" s="183"/>
      <c r="C72" s="183"/>
      <c r="D72" s="183"/>
      <c r="E72" s="183"/>
      <c r="F72" s="200"/>
      <c r="G72" s="200"/>
      <c r="H72" s="201"/>
      <c r="I72" s="124"/>
      <c r="J72" s="131"/>
      <c r="K72" s="131"/>
      <c r="L72" s="131"/>
      <c r="M72" s="11"/>
      <c r="N72" s="171">
        <v>673111</v>
      </c>
      <c r="O72" s="172" t="s">
        <v>42</v>
      </c>
      <c r="P72" s="173" t="s">
        <v>430</v>
      </c>
      <c r="Q72" s="174">
        <v>1800000</v>
      </c>
      <c r="R72" s="174">
        <f>S72-Q72</f>
        <v>-186222</v>
      </c>
      <c r="S72" s="174">
        <v>1613778</v>
      </c>
      <c r="T72" s="345"/>
      <c r="U72" s="174">
        <v>1500000</v>
      </c>
      <c r="V72" s="174">
        <v>1800000</v>
      </c>
      <c r="W72" s="345">
        <v>1564008.75</v>
      </c>
      <c r="X72" s="174"/>
      <c r="Y72" s="174"/>
      <c r="Z72" s="174">
        <v>1375001.12</v>
      </c>
      <c r="AA72" s="174">
        <f>+Q72</f>
        <v>1800000</v>
      </c>
      <c r="AB72" s="174">
        <v>1650000</v>
      </c>
      <c r="AC72" s="174">
        <v>1650000</v>
      </c>
      <c r="AD72" s="174">
        <v>1650000</v>
      </c>
    </row>
    <row r="73" spans="1:30" s="193" customFormat="1" ht="21.75" hidden="1" customHeight="1" x14ac:dyDescent="0.25">
      <c r="A73" s="188"/>
      <c r="B73" s="188"/>
      <c r="C73" s="188"/>
      <c r="D73" s="188"/>
      <c r="E73" s="198"/>
      <c r="F73" s="198"/>
      <c r="G73" s="198"/>
      <c r="H73" s="200"/>
      <c r="I73" s="367" t="s">
        <v>1</v>
      </c>
      <c r="J73" s="368"/>
      <c r="K73" s="368"/>
      <c r="L73" s="368"/>
      <c r="M73" s="368"/>
      <c r="N73" s="368"/>
      <c r="O73" s="369"/>
      <c r="P73" s="191"/>
      <c r="Q73" s="192"/>
      <c r="R73" s="192"/>
      <c r="S73" s="192"/>
      <c r="T73" s="192"/>
      <c r="U73" s="192"/>
      <c r="V73" s="192"/>
      <c r="W73" s="192"/>
      <c r="X73" s="192"/>
      <c r="Y73" s="192"/>
      <c r="Z73" s="192"/>
      <c r="AA73" s="192"/>
      <c r="AB73" s="192"/>
      <c r="AC73" s="192"/>
      <c r="AD73" s="192"/>
    </row>
    <row r="74" spans="1:30" s="119" customFormat="1" ht="20.25" customHeight="1" x14ac:dyDescent="0.25">
      <c r="A74" s="183"/>
      <c r="B74" s="198"/>
      <c r="C74" s="198"/>
      <c r="D74" s="198"/>
      <c r="E74" s="198"/>
      <c r="F74" s="200"/>
      <c r="G74" s="200"/>
      <c r="H74" s="201"/>
      <c r="I74" s="120">
        <v>7</v>
      </c>
      <c r="J74" s="120"/>
      <c r="K74" s="120"/>
      <c r="L74" s="120"/>
      <c r="M74" s="120"/>
      <c r="N74" s="120"/>
      <c r="O74" s="175"/>
      <c r="P74" s="122" t="s">
        <v>1</v>
      </c>
      <c r="Q74" s="123">
        <f t="shared" ref="Q74:AD74" si="45">Q75</f>
        <v>110</v>
      </c>
      <c r="R74" s="123">
        <f t="shared" si="45"/>
        <v>0</v>
      </c>
      <c r="S74" s="123">
        <f t="shared" si="45"/>
        <v>110</v>
      </c>
      <c r="T74" s="123">
        <f t="shared" si="45"/>
        <v>104</v>
      </c>
      <c r="U74" s="123">
        <f t="shared" si="45"/>
        <v>110</v>
      </c>
      <c r="V74" s="123">
        <f t="shared" si="45"/>
        <v>110</v>
      </c>
      <c r="W74" s="123">
        <f t="shared" si="45"/>
        <v>25.89</v>
      </c>
      <c r="X74" s="261">
        <f>W74/T74*100</f>
        <v>24.89423076923077</v>
      </c>
      <c r="Y74" s="299">
        <f>W74/V74*100</f>
        <v>23.536363636363635</v>
      </c>
      <c r="Z74" s="123">
        <f t="shared" si="45"/>
        <v>103.54</v>
      </c>
      <c r="AA74" s="123">
        <f t="shared" si="45"/>
        <v>110</v>
      </c>
      <c r="AB74" s="123">
        <f t="shared" si="45"/>
        <v>0</v>
      </c>
      <c r="AC74" s="123">
        <f t="shared" si="45"/>
        <v>0</v>
      </c>
      <c r="AD74" s="123">
        <f t="shared" si="45"/>
        <v>0</v>
      </c>
    </row>
    <row r="75" spans="1:30" s="187" customFormat="1" ht="25.5" x14ac:dyDescent="0.25">
      <c r="A75" s="183"/>
      <c r="B75" s="198"/>
      <c r="C75" s="198"/>
      <c r="D75" s="198"/>
      <c r="E75" s="198"/>
      <c r="F75" s="200"/>
      <c r="G75" s="200"/>
      <c r="H75" s="201"/>
      <c r="I75" s="263"/>
      <c r="J75" s="263">
        <v>72</v>
      </c>
      <c r="K75" s="263"/>
      <c r="L75" s="263"/>
      <c r="M75" s="121"/>
      <c r="N75" s="121"/>
      <c r="O75" s="175" t="s">
        <v>43</v>
      </c>
      <c r="P75" s="264" t="s">
        <v>30</v>
      </c>
      <c r="Q75" s="186">
        <f>Q76+Q80</f>
        <v>110</v>
      </c>
      <c r="R75" s="186">
        <f t="shared" ref="R75:AB75" si="46">R76+R80</f>
        <v>0</v>
      </c>
      <c r="S75" s="186">
        <f t="shared" si="46"/>
        <v>110</v>
      </c>
      <c r="T75" s="265">
        <f t="shared" si="46"/>
        <v>104</v>
      </c>
      <c r="U75" s="265">
        <f t="shared" si="46"/>
        <v>110</v>
      </c>
      <c r="V75" s="265">
        <f t="shared" si="46"/>
        <v>110</v>
      </c>
      <c r="W75" s="265">
        <f t="shared" si="46"/>
        <v>25.89</v>
      </c>
      <c r="X75" s="261">
        <f>W75/T75*100</f>
        <v>24.89423076923077</v>
      </c>
      <c r="Y75" s="261">
        <f>W75/V75*100</f>
        <v>23.536363636363635</v>
      </c>
      <c r="Z75" s="186">
        <f t="shared" si="46"/>
        <v>103.54</v>
      </c>
      <c r="AA75" s="186">
        <f t="shared" si="46"/>
        <v>110</v>
      </c>
      <c r="AB75" s="186">
        <f t="shared" si="46"/>
        <v>0</v>
      </c>
      <c r="AC75" s="186">
        <f t="shared" ref="AC75:AD75" si="47">AC76+AC80</f>
        <v>0</v>
      </c>
      <c r="AD75" s="186">
        <f t="shared" si="47"/>
        <v>0</v>
      </c>
    </row>
    <row r="76" spans="1:30" s="214" customFormat="1" ht="20.25" customHeight="1" x14ac:dyDescent="0.25">
      <c r="A76" s="188"/>
      <c r="B76" s="188"/>
      <c r="C76" s="215"/>
      <c r="D76" s="215"/>
      <c r="E76" s="215"/>
      <c r="F76" s="207"/>
      <c r="G76" s="207"/>
      <c r="H76" s="208"/>
      <c r="I76" s="209"/>
      <c r="J76" s="210"/>
      <c r="K76" s="131">
        <v>721</v>
      </c>
      <c r="L76" s="131"/>
      <c r="M76" s="131"/>
      <c r="N76" s="132"/>
      <c r="O76" s="12" t="s">
        <v>43</v>
      </c>
      <c r="P76" s="127" t="s">
        <v>431</v>
      </c>
      <c r="Q76" s="133">
        <f>Q77</f>
        <v>110</v>
      </c>
      <c r="R76" s="133">
        <f t="shared" ref="R76:AD76" si="48">R77</f>
        <v>0</v>
      </c>
      <c r="S76" s="133">
        <f t="shared" si="48"/>
        <v>110</v>
      </c>
      <c r="T76" s="342">
        <f t="shared" si="48"/>
        <v>104</v>
      </c>
      <c r="U76" s="431">
        <f t="shared" si="48"/>
        <v>110</v>
      </c>
      <c r="V76" s="431">
        <f t="shared" si="48"/>
        <v>110</v>
      </c>
      <c r="W76" s="342">
        <f t="shared" si="48"/>
        <v>25.89</v>
      </c>
      <c r="X76" s="260">
        <f>W76/T76*100</f>
        <v>24.89423076923077</v>
      </c>
      <c r="Y76" s="297">
        <f>W76/V76*100</f>
        <v>23.536363636363635</v>
      </c>
      <c r="Z76" s="213">
        <f t="shared" si="48"/>
        <v>103.54</v>
      </c>
      <c r="AA76" s="213">
        <f t="shared" si="48"/>
        <v>110</v>
      </c>
      <c r="AB76" s="213">
        <f t="shared" si="48"/>
        <v>0</v>
      </c>
      <c r="AC76" s="213">
        <f t="shared" si="48"/>
        <v>0</v>
      </c>
      <c r="AD76" s="213">
        <f t="shared" si="48"/>
        <v>0</v>
      </c>
    </row>
    <row r="77" spans="1:30" s="114" customFormat="1" ht="20.25" customHeight="1" x14ac:dyDescent="0.25">
      <c r="A77" s="183"/>
      <c r="B77" s="183"/>
      <c r="C77" s="183"/>
      <c r="D77" s="198"/>
      <c r="E77" s="198"/>
      <c r="F77" s="200"/>
      <c r="G77" s="200"/>
      <c r="H77" s="201"/>
      <c r="I77" s="124"/>
      <c r="J77" s="131"/>
      <c r="K77" s="131"/>
      <c r="L77" s="131">
        <v>7211</v>
      </c>
      <c r="M77" s="131"/>
      <c r="N77" s="132"/>
      <c r="O77" s="12" t="s">
        <v>43</v>
      </c>
      <c r="P77" s="127" t="s">
        <v>432</v>
      </c>
      <c r="Q77" s="133">
        <f t="shared" ref="Q77:AD78" si="49">Q78</f>
        <v>110</v>
      </c>
      <c r="R77" s="133">
        <f t="shared" si="49"/>
        <v>0</v>
      </c>
      <c r="S77" s="133">
        <f t="shared" si="49"/>
        <v>110</v>
      </c>
      <c r="T77" s="342">
        <v>104</v>
      </c>
      <c r="U77" s="431">
        <f t="shared" si="49"/>
        <v>110</v>
      </c>
      <c r="V77" s="431">
        <f t="shared" si="49"/>
        <v>110</v>
      </c>
      <c r="W77" s="342">
        <f t="shared" si="49"/>
        <v>25.89</v>
      </c>
      <c r="X77" s="260">
        <f>W77/T77*100</f>
        <v>24.89423076923077</v>
      </c>
      <c r="Y77" s="297">
        <f>W77/V77*100</f>
        <v>23.536363636363635</v>
      </c>
      <c r="Z77" s="133">
        <f t="shared" si="49"/>
        <v>103.54</v>
      </c>
      <c r="AA77" s="133">
        <f t="shared" si="49"/>
        <v>110</v>
      </c>
      <c r="AB77" s="133">
        <f t="shared" si="49"/>
        <v>0</v>
      </c>
      <c r="AC77" s="133">
        <f t="shared" si="49"/>
        <v>0</v>
      </c>
      <c r="AD77" s="133">
        <f t="shared" si="49"/>
        <v>0</v>
      </c>
    </row>
    <row r="78" spans="1:30" s="114" customFormat="1" ht="20.25" hidden="1" customHeight="1" x14ac:dyDescent="0.25">
      <c r="A78" s="183"/>
      <c r="B78" s="183"/>
      <c r="C78" s="183"/>
      <c r="D78" s="183"/>
      <c r="E78" s="198"/>
      <c r="F78" s="200"/>
      <c r="G78" s="200"/>
      <c r="H78" s="201"/>
      <c r="I78" s="124"/>
      <c r="J78" s="131"/>
      <c r="K78" s="131"/>
      <c r="L78" s="131"/>
      <c r="M78" s="194">
        <v>72111</v>
      </c>
      <c r="N78" s="195"/>
      <c r="O78" s="196" t="s">
        <v>43</v>
      </c>
      <c r="P78" s="195" t="s">
        <v>433</v>
      </c>
      <c r="Q78" s="197">
        <f>Q79</f>
        <v>110</v>
      </c>
      <c r="R78" s="197">
        <f t="shared" si="49"/>
        <v>0</v>
      </c>
      <c r="S78" s="197">
        <f t="shared" si="49"/>
        <v>110</v>
      </c>
      <c r="T78" s="343">
        <f t="shared" si="49"/>
        <v>0</v>
      </c>
      <c r="U78" s="197">
        <f t="shared" si="49"/>
        <v>110</v>
      </c>
      <c r="V78" s="197">
        <f t="shared" si="49"/>
        <v>110</v>
      </c>
      <c r="W78" s="343">
        <f t="shared" si="49"/>
        <v>25.89</v>
      </c>
      <c r="X78" s="197">
        <f t="shared" si="49"/>
        <v>0</v>
      </c>
      <c r="Y78" s="197">
        <f t="shared" si="49"/>
        <v>0</v>
      </c>
      <c r="Z78" s="197">
        <f t="shared" si="49"/>
        <v>103.54</v>
      </c>
      <c r="AA78" s="197">
        <f t="shared" si="49"/>
        <v>110</v>
      </c>
      <c r="AB78" s="197">
        <f t="shared" si="49"/>
        <v>0</v>
      </c>
      <c r="AC78" s="197">
        <f t="shared" si="49"/>
        <v>0</v>
      </c>
      <c r="AD78" s="197">
        <f t="shared" si="49"/>
        <v>0</v>
      </c>
    </row>
    <row r="79" spans="1:30" s="114" customFormat="1" ht="20.25" hidden="1" customHeight="1" x14ac:dyDescent="0.25">
      <c r="A79" s="183"/>
      <c r="B79" s="183"/>
      <c r="C79" s="183"/>
      <c r="D79" s="183"/>
      <c r="E79" s="183"/>
      <c r="F79" s="200"/>
      <c r="G79" s="200"/>
      <c r="H79" s="201"/>
      <c r="I79" s="124"/>
      <c r="J79" s="131"/>
      <c r="K79" s="131"/>
      <c r="L79" s="131"/>
      <c r="M79" s="11"/>
      <c r="N79" s="171">
        <v>721110</v>
      </c>
      <c r="O79" s="172" t="s">
        <v>43</v>
      </c>
      <c r="P79" s="173" t="s">
        <v>433</v>
      </c>
      <c r="Q79" s="174">
        <v>110</v>
      </c>
      <c r="R79" s="174">
        <f>S79-Q79</f>
        <v>0</v>
      </c>
      <c r="S79" s="174">
        <v>110</v>
      </c>
      <c r="T79" s="345"/>
      <c r="U79" s="174">
        <v>110</v>
      </c>
      <c r="V79" s="174">
        <v>110</v>
      </c>
      <c r="W79" s="345">
        <v>25.89</v>
      </c>
      <c r="X79" s="174"/>
      <c r="Y79" s="174"/>
      <c r="Z79" s="174">
        <v>103.54</v>
      </c>
      <c r="AA79" s="174">
        <f>+Q79</f>
        <v>110</v>
      </c>
      <c r="AB79" s="174"/>
      <c r="AC79" s="174"/>
      <c r="AD79" s="174"/>
    </row>
    <row r="80" spans="1:30" s="214" customFormat="1" ht="20.25" hidden="1" customHeight="1" x14ac:dyDescent="0.25">
      <c r="A80" s="188"/>
      <c r="B80" s="188"/>
      <c r="C80" s="215"/>
      <c r="D80" s="215"/>
      <c r="E80" s="215"/>
      <c r="F80" s="207"/>
      <c r="G80" s="207"/>
      <c r="H80" s="208"/>
      <c r="I80" s="209"/>
      <c r="J80" s="210"/>
      <c r="K80" s="210">
        <v>723</v>
      </c>
      <c r="L80" s="210"/>
      <c r="M80" s="210"/>
      <c r="N80" s="211"/>
      <c r="O80" s="216"/>
      <c r="P80" s="212" t="s">
        <v>434</v>
      </c>
      <c r="Q80" s="213">
        <f>Q81</f>
        <v>0</v>
      </c>
      <c r="R80" s="213">
        <f t="shared" ref="R80:AD81" si="50">R81</f>
        <v>0</v>
      </c>
      <c r="S80" s="213">
        <f t="shared" si="50"/>
        <v>0</v>
      </c>
      <c r="T80" s="351">
        <f t="shared" si="50"/>
        <v>0</v>
      </c>
      <c r="U80" s="213">
        <f t="shared" si="50"/>
        <v>0</v>
      </c>
      <c r="V80" s="213">
        <f t="shared" si="50"/>
        <v>0</v>
      </c>
      <c r="W80" s="351">
        <f t="shared" si="50"/>
        <v>0</v>
      </c>
      <c r="X80" s="213"/>
      <c r="Y80" s="213"/>
      <c r="Z80" s="213">
        <f t="shared" si="50"/>
        <v>0</v>
      </c>
      <c r="AA80" s="213">
        <f t="shared" si="50"/>
        <v>0</v>
      </c>
      <c r="AB80" s="213">
        <f t="shared" si="50"/>
        <v>0</v>
      </c>
      <c r="AC80" s="213">
        <f t="shared" si="50"/>
        <v>0</v>
      </c>
      <c r="AD80" s="213">
        <f t="shared" si="50"/>
        <v>0</v>
      </c>
    </row>
    <row r="81" spans="1:30" s="114" customFormat="1" ht="20.25" hidden="1" customHeight="1" x14ac:dyDescent="0.25">
      <c r="A81" s="183"/>
      <c r="B81" s="183"/>
      <c r="C81" s="183"/>
      <c r="D81" s="198"/>
      <c r="E81" s="198"/>
      <c r="F81" s="200"/>
      <c r="G81" s="200"/>
      <c r="H81" s="201"/>
      <c r="I81" s="124"/>
      <c r="J81" s="131"/>
      <c r="K81" s="131"/>
      <c r="L81" s="131">
        <v>7231</v>
      </c>
      <c r="M81" s="131"/>
      <c r="N81" s="132"/>
      <c r="O81" s="12"/>
      <c r="P81" s="127" t="s">
        <v>288</v>
      </c>
      <c r="Q81" s="133">
        <f>Q82</f>
        <v>0</v>
      </c>
      <c r="R81" s="133">
        <f t="shared" si="50"/>
        <v>0</v>
      </c>
      <c r="S81" s="133">
        <f t="shared" si="50"/>
        <v>0</v>
      </c>
      <c r="T81" s="342">
        <f t="shared" si="50"/>
        <v>0</v>
      </c>
      <c r="U81" s="133">
        <f t="shared" si="50"/>
        <v>0</v>
      </c>
      <c r="V81" s="133">
        <f t="shared" si="50"/>
        <v>0</v>
      </c>
      <c r="W81" s="342">
        <f t="shared" si="50"/>
        <v>0</v>
      </c>
      <c r="X81" s="133"/>
      <c r="Y81" s="133"/>
      <c r="Z81" s="133">
        <f t="shared" si="50"/>
        <v>0</v>
      </c>
      <c r="AA81" s="133">
        <f t="shared" si="50"/>
        <v>0</v>
      </c>
      <c r="AB81" s="133">
        <f t="shared" si="50"/>
        <v>0</v>
      </c>
      <c r="AC81" s="133">
        <f t="shared" si="50"/>
        <v>0</v>
      </c>
      <c r="AD81" s="133">
        <f t="shared" si="50"/>
        <v>0</v>
      </c>
    </row>
    <row r="82" spans="1:30" s="114" customFormat="1" ht="20.25" hidden="1" customHeight="1" x14ac:dyDescent="0.25">
      <c r="A82" s="183"/>
      <c r="B82" s="183"/>
      <c r="C82" s="183"/>
      <c r="D82" s="183"/>
      <c r="E82" s="198"/>
      <c r="F82" s="200"/>
      <c r="G82" s="200"/>
      <c r="H82" s="201"/>
      <c r="I82" s="124"/>
      <c r="J82" s="131"/>
      <c r="K82" s="131"/>
      <c r="L82" s="131"/>
      <c r="M82" s="194">
        <v>72311</v>
      </c>
      <c r="N82" s="195"/>
      <c r="O82" s="196"/>
      <c r="P82" s="195" t="s">
        <v>289</v>
      </c>
      <c r="Q82" s="197">
        <f t="shared" ref="Q82:AD82" si="51">Q83</f>
        <v>0</v>
      </c>
      <c r="R82" s="197">
        <f t="shared" si="51"/>
        <v>0</v>
      </c>
      <c r="S82" s="197">
        <f t="shared" si="51"/>
        <v>0</v>
      </c>
      <c r="T82" s="343">
        <f t="shared" si="51"/>
        <v>0</v>
      </c>
      <c r="U82" s="197">
        <f t="shared" si="51"/>
        <v>0</v>
      </c>
      <c r="V82" s="197">
        <f t="shared" si="51"/>
        <v>0</v>
      </c>
      <c r="W82" s="343">
        <f t="shared" si="51"/>
        <v>0</v>
      </c>
      <c r="X82" s="197">
        <f t="shared" si="51"/>
        <v>0</v>
      </c>
      <c r="Y82" s="197">
        <f t="shared" si="51"/>
        <v>0</v>
      </c>
      <c r="Z82" s="197">
        <f t="shared" si="51"/>
        <v>0</v>
      </c>
      <c r="AA82" s="197">
        <f t="shared" si="51"/>
        <v>0</v>
      </c>
      <c r="AB82" s="197">
        <f t="shared" si="51"/>
        <v>0</v>
      </c>
      <c r="AC82" s="197">
        <f t="shared" si="51"/>
        <v>0</v>
      </c>
      <c r="AD82" s="197">
        <f t="shared" si="51"/>
        <v>0</v>
      </c>
    </row>
    <row r="83" spans="1:30" s="114" customFormat="1" ht="20.25" hidden="1" customHeight="1" x14ac:dyDescent="0.25">
      <c r="A83" s="183"/>
      <c r="B83" s="183"/>
      <c r="C83" s="183"/>
      <c r="D83" s="183"/>
      <c r="E83" s="183"/>
      <c r="F83" s="200"/>
      <c r="G83" s="200"/>
      <c r="H83" s="201"/>
      <c r="I83" s="124"/>
      <c r="J83" s="131"/>
      <c r="K83" s="131"/>
      <c r="L83" s="131"/>
      <c r="M83" s="11"/>
      <c r="N83" s="171">
        <v>723110</v>
      </c>
      <c r="O83" s="172"/>
      <c r="P83" s="173" t="s">
        <v>289</v>
      </c>
      <c r="Q83" s="174">
        <v>0</v>
      </c>
      <c r="R83" s="174">
        <v>0</v>
      </c>
      <c r="S83" s="174">
        <v>0</v>
      </c>
      <c r="T83" s="345"/>
      <c r="U83" s="174"/>
      <c r="V83" s="174"/>
      <c r="W83" s="345"/>
      <c r="X83" s="174"/>
      <c r="Y83" s="174"/>
      <c r="Z83" s="174"/>
      <c r="AA83" s="174">
        <f>+Q83</f>
        <v>0</v>
      </c>
      <c r="AB83" s="174"/>
      <c r="AC83" s="174"/>
      <c r="AD83" s="174"/>
    </row>
    <row r="84" spans="1:30" s="193" customFormat="1" ht="21.75" hidden="1" customHeight="1" x14ac:dyDescent="0.25">
      <c r="A84" s="188"/>
      <c r="B84" s="188"/>
      <c r="C84" s="188"/>
      <c r="D84" s="188"/>
      <c r="E84" s="198"/>
      <c r="F84" s="198"/>
      <c r="G84" s="198"/>
      <c r="H84" s="200"/>
      <c r="I84" s="364" t="s">
        <v>448</v>
      </c>
      <c r="J84" s="365"/>
      <c r="K84" s="365"/>
      <c r="L84" s="365"/>
      <c r="M84" s="365"/>
      <c r="N84" s="365"/>
      <c r="O84" s="366"/>
      <c r="P84" s="224"/>
      <c r="Q84" s="225"/>
      <c r="R84" s="225"/>
      <c r="S84" s="225"/>
      <c r="T84" s="225"/>
      <c r="U84" s="225"/>
      <c r="V84" s="225"/>
      <c r="W84" s="225"/>
      <c r="X84" s="225"/>
      <c r="Y84" s="225"/>
      <c r="Z84" s="225"/>
      <c r="AA84" s="225"/>
      <c r="AB84" s="225"/>
      <c r="AC84" s="225"/>
      <c r="AD84" s="225"/>
    </row>
    <row r="85" spans="1:30" s="119" customFormat="1" ht="20.25" hidden="1" customHeight="1" x14ac:dyDescent="0.25">
      <c r="A85" s="183"/>
      <c r="B85" s="198"/>
      <c r="C85" s="198"/>
      <c r="D85" s="198"/>
      <c r="E85" s="198"/>
      <c r="F85" s="200"/>
      <c r="G85" s="200"/>
      <c r="H85" s="201"/>
      <c r="I85" s="120">
        <v>9</v>
      </c>
      <c r="J85" s="120"/>
      <c r="K85" s="120"/>
      <c r="L85" s="120"/>
      <c r="M85" s="120"/>
      <c r="N85" s="120"/>
      <c r="O85" s="175"/>
      <c r="P85" s="122" t="s">
        <v>85</v>
      </c>
      <c r="Q85" s="123">
        <f t="shared" ref="Q85:AD87" si="52">Q86</f>
        <v>1439486</v>
      </c>
      <c r="R85" s="123">
        <f t="shared" si="52"/>
        <v>0</v>
      </c>
      <c r="S85" s="123">
        <f t="shared" si="52"/>
        <v>1439486</v>
      </c>
      <c r="T85" s="123">
        <f t="shared" si="52"/>
        <v>0</v>
      </c>
      <c r="U85" s="123">
        <f t="shared" si="52"/>
        <v>0</v>
      </c>
      <c r="V85" s="123">
        <f t="shared" si="52"/>
        <v>0</v>
      </c>
      <c r="W85" s="123">
        <f t="shared" si="52"/>
        <v>0</v>
      </c>
      <c r="X85" s="123">
        <f t="shared" si="52"/>
        <v>0</v>
      </c>
      <c r="Y85" s="123">
        <f t="shared" si="52"/>
        <v>0</v>
      </c>
      <c r="Z85" s="123">
        <f t="shared" si="52"/>
        <v>0</v>
      </c>
      <c r="AA85" s="123">
        <f t="shared" si="52"/>
        <v>1439486</v>
      </c>
      <c r="AB85" s="123">
        <f t="shared" si="52"/>
        <v>1776033</v>
      </c>
      <c r="AC85" s="123">
        <f t="shared" si="52"/>
        <v>0</v>
      </c>
      <c r="AD85" s="123">
        <f t="shared" si="52"/>
        <v>0</v>
      </c>
    </row>
    <row r="86" spans="1:30" s="187" customFormat="1" ht="20.25" hidden="1" customHeight="1" x14ac:dyDescent="0.25">
      <c r="A86" s="183"/>
      <c r="B86" s="198"/>
      <c r="C86" s="198"/>
      <c r="D86" s="198"/>
      <c r="E86" s="198"/>
      <c r="F86" s="200"/>
      <c r="G86" s="200"/>
      <c r="H86" s="201"/>
      <c r="I86" s="121"/>
      <c r="J86" s="121">
        <v>92</v>
      </c>
      <c r="K86" s="121"/>
      <c r="L86" s="121"/>
      <c r="M86" s="121"/>
      <c r="N86" s="121"/>
      <c r="O86" s="175"/>
      <c r="P86" s="185" t="s">
        <v>85</v>
      </c>
      <c r="Q86" s="186">
        <f t="shared" si="52"/>
        <v>1439486</v>
      </c>
      <c r="R86" s="186">
        <f t="shared" si="52"/>
        <v>0</v>
      </c>
      <c r="S86" s="186">
        <f t="shared" si="52"/>
        <v>1439486</v>
      </c>
      <c r="T86" s="186">
        <f t="shared" si="52"/>
        <v>0</v>
      </c>
      <c r="U86" s="186">
        <f t="shared" si="52"/>
        <v>0</v>
      </c>
      <c r="V86" s="186">
        <f t="shared" si="52"/>
        <v>0</v>
      </c>
      <c r="W86" s="186">
        <f t="shared" si="52"/>
        <v>0</v>
      </c>
      <c r="X86" s="186">
        <f t="shared" si="52"/>
        <v>0</v>
      </c>
      <c r="Y86" s="186">
        <f t="shared" si="52"/>
        <v>0</v>
      </c>
      <c r="Z86" s="186">
        <f t="shared" si="52"/>
        <v>0</v>
      </c>
      <c r="AA86" s="186">
        <f t="shared" si="52"/>
        <v>1439486</v>
      </c>
      <c r="AB86" s="186">
        <f>AB87</f>
        <v>1776033</v>
      </c>
      <c r="AC86" s="186">
        <f t="shared" si="52"/>
        <v>0</v>
      </c>
      <c r="AD86" s="186">
        <f t="shared" si="52"/>
        <v>0</v>
      </c>
    </row>
    <row r="87" spans="1:30" s="214" customFormat="1" ht="20.25" hidden="1" customHeight="1" x14ac:dyDescent="0.25">
      <c r="A87" s="188"/>
      <c r="B87" s="188"/>
      <c r="C87" s="215"/>
      <c r="D87" s="215"/>
      <c r="E87" s="215"/>
      <c r="F87" s="207"/>
      <c r="G87" s="207"/>
      <c r="H87" s="208"/>
      <c r="I87" s="209"/>
      <c r="J87" s="210"/>
      <c r="K87" s="210">
        <v>922</v>
      </c>
      <c r="L87" s="210"/>
      <c r="M87" s="210"/>
      <c r="N87" s="211"/>
      <c r="O87" s="216"/>
      <c r="P87" s="212" t="s">
        <v>438</v>
      </c>
      <c r="Q87" s="213">
        <f>Q88</f>
        <v>1439486</v>
      </c>
      <c r="R87" s="213">
        <f t="shared" ref="R87:AA87" si="53">R88</f>
        <v>0</v>
      </c>
      <c r="S87" s="213">
        <f t="shared" si="53"/>
        <v>1439486</v>
      </c>
      <c r="T87" s="351">
        <f t="shared" si="53"/>
        <v>0</v>
      </c>
      <c r="U87" s="213">
        <f t="shared" si="53"/>
        <v>0</v>
      </c>
      <c r="V87" s="213">
        <f t="shared" si="53"/>
        <v>0</v>
      </c>
      <c r="W87" s="351">
        <f t="shared" si="53"/>
        <v>0</v>
      </c>
      <c r="X87" s="213">
        <f t="shared" si="53"/>
        <v>0</v>
      </c>
      <c r="Y87" s="213">
        <f t="shared" si="53"/>
        <v>0</v>
      </c>
      <c r="Z87" s="213">
        <f t="shared" si="53"/>
        <v>0</v>
      </c>
      <c r="AA87" s="213">
        <f t="shared" si="53"/>
        <v>1439486</v>
      </c>
      <c r="AB87" s="213">
        <f>AB88</f>
        <v>1776033</v>
      </c>
      <c r="AC87" s="213">
        <f t="shared" si="52"/>
        <v>0</v>
      </c>
      <c r="AD87" s="213">
        <f t="shared" si="52"/>
        <v>0</v>
      </c>
    </row>
    <row r="88" spans="1:30" s="114" customFormat="1" ht="20.25" hidden="1" customHeight="1" x14ac:dyDescent="0.25">
      <c r="A88" s="183"/>
      <c r="B88" s="183"/>
      <c r="C88" s="183"/>
      <c r="D88" s="198"/>
      <c r="E88" s="198"/>
      <c r="F88" s="200"/>
      <c r="G88" s="200"/>
      <c r="H88" s="201"/>
      <c r="I88" s="124"/>
      <c r="J88" s="131"/>
      <c r="K88" s="131"/>
      <c r="L88" s="131">
        <v>9221</v>
      </c>
      <c r="M88" s="131"/>
      <c r="N88" s="132"/>
      <c r="O88" s="12"/>
      <c r="P88" s="127" t="s">
        <v>439</v>
      </c>
      <c r="Q88" s="133">
        <f t="shared" ref="Q88:AD89" si="54">Q89</f>
        <v>1439486</v>
      </c>
      <c r="R88" s="133">
        <f t="shared" si="54"/>
        <v>0</v>
      </c>
      <c r="S88" s="133">
        <f t="shared" si="54"/>
        <v>1439486</v>
      </c>
      <c r="T88" s="342">
        <f t="shared" si="54"/>
        <v>0</v>
      </c>
      <c r="U88" s="133">
        <f t="shared" si="54"/>
        <v>0</v>
      </c>
      <c r="V88" s="133">
        <f t="shared" si="54"/>
        <v>0</v>
      </c>
      <c r="W88" s="342">
        <f t="shared" si="54"/>
        <v>0</v>
      </c>
      <c r="X88" s="133">
        <f t="shared" si="54"/>
        <v>0</v>
      </c>
      <c r="Y88" s="133">
        <f t="shared" si="54"/>
        <v>0</v>
      </c>
      <c r="Z88" s="133">
        <f t="shared" si="54"/>
        <v>0</v>
      </c>
      <c r="AA88" s="133">
        <f t="shared" si="54"/>
        <v>1439486</v>
      </c>
      <c r="AB88" s="133">
        <f t="shared" si="54"/>
        <v>1776033</v>
      </c>
      <c r="AC88" s="133">
        <f t="shared" si="54"/>
        <v>0</v>
      </c>
      <c r="AD88" s="133">
        <f t="shared" si="54"/>
        <v>0</v>
      </c>
    </row>
    <row r="89" spans="1:30" s="114" customFormat="1" ht="20.25" hidden="1" customHeight="1" x14ac:dyDescent="0.25">
      <c r="A89" s="183"/>
      <c r="B89" s="183"/>
      <c r="C89" s="183"/>
      <c r="D89" s="183"/>
      <c r="E89" s="198"/>
      <c r="F89" s="200"/>
      <c r="G89" s="200"/>
      <c r="H89" s="201"/>
      <c r="I89" s="124"/>
      <c r="J89" s="131"/>
      <c r="K89" s="131"/>
      <c r="L89" s="131"/>
      <c r="M89" s="194">
        <v>92211</v>
      </c>
      <c r="N89" s="195"/>
      <c r="O89" s="196"/>
      <c r="P89" s="195" t="s">
        <v>440</v>
      </c>
      <c r="Q89" s="197">
        <f>Q90</f>
        <v>1439486</v>
      </c>
      <c r="R89" s="197">
        <f t="shared" si="54"/>
        <v>0</v>
      </c>
      <c r="S89" s="197">
        <f t="shared" si="54"/>
        <v>1439486</v>
      </c>
      <c r="T89" s="343">
        <f t="shared" si="54"/>
        <v>0</v>
      </c>
      <c r="U89" s="197">
        <f t="shared" si="54"/>
        <v>0</v>
      </c>
      <c r="V89" s="197">
        <f t="shared" si="54"/>
        <v>0</v>
      </c>
      <c r="W89" s="343">
        <f t="shared" si="54"/>
        <v>0</v>
      </c>
      <c r="X89" s="197">
        <f t="shared" si="54"/>
        <v>0</v>
      </c>
      <c r="Y89" s="197">
        <f t="shared" si="54"/>
        <v>0</v>
      </c>
      <c r="Z89" s="197">
        <f t="shared" si="54"/>
        <v>0</v>
      </c>
      <c r="AA89" s="197">
        <f t="shared" si="54"/>
        <v>1439486</v>
      </c>
      <c r="AB89" s="197">
        <f>AB90+AB91</f>
        <v>1776033</v>
      </c>
      <c r="AC89" s="197">
        <f t="shared" ref="AC89:AD89" si="55">AC90+AC91</f>
        <v>0</v>
      </c>
      <c r="AD89" s="197">
        <f t="shared" si="55"/>
        <v>0</v>
      </c>
    </row>
    <row r="90" spans="1:30" s="114" customFormat="1" ht="20.25" hidden="1" customHeight="1" x14ac:dyDescent="0.25">
      <c r="A90" s="183"/>
      <c r="B90" s="183"/>
      <c r="C90" s="183"/>
      <c r="D90" s="183"/>
      <c r="E90" s="183"/>
      <c r="F90" s="200"/>
      <c r="G90" s="200"/>
      <c r="H90" s="201"/>
      <c r="I90" s="124"/>
      <c r="J90" s="131"/>
      <c r="K90" s="131"/>
      <c r="L90" s="131"/>
      <c r="M90" s="11"/>
      <c r="N90" s="226">
        <v>922110</v>
      </c>
      <c r="O90" s="227" t="s">
        <v>42</v>
      </c>
      <c r="P90" s="228" t="s">
        <v>441</v>
      </c>
      <c r="Q90" s="178">
        <v>1439486</v>
      </c>
      <c r="R90" s="178">
        <f>S90-Q90</f>
        <v>0</v>
      </c>
      <c r="S90" s="178">
        <v>1439486</v>
      </c>
      <c r="T90" s="352"/>
      <c r="U90" s="178"/>
      <c r="V90" s="178"/>
      <c r="W90" s="352"/>
      <c r="X90" s="178"/>
      <c r="Y90" s="178"/>
      <c r="Z90" s="178"/>
      <c r="AA90" s="178">
        <f t="shared" ref="AA90:AA91" si="56">+Q90</f>
        <v>1439486</v>
      </c>
      <c r="AB90" s="178">
        <v>1439486</v>
      </c>
      <c r="AC90" s="178"/>
      <c r="AD90" s="178"/>
    </row>
    <row r="91" spans="1:30" s="114" customFormat="1" ht="20.25" hidden="1" customHeight="1" x14ac:dyDescent="0.25">
      <c r="A91" s="183"/>
      <c r="B91" s="183"/>
      <c r="C91" s="183"/>
      <c r="D91" s="183"/>
      <c r="E91" s="183"/>
      <c r="F91" s="200"/>
      <c r="G91" s="200"/>
      <c r="H91" s="201"/>
      <c r="I91" s="124"/>
      <c r="J91" s="131"/>
      <c r="K91" s="131"/>
      <c r="L91" s="131"/>
      <c r="M91" s="11"/>
      <c r="N91" s="226">
        <v>922110</v>
      </c>
      <c r="O91" s="227" t="s">
        <v>41</v>
      </c>
      <c r="P91" s="228" t="s">
        <v>442</v>
      </c>
      <c r="Q91" s="178">
        <v>336547</v>
      </c>
      <c r="R91" s="178">
        <f>S91-Q91</f>
        <v>0</v>
      </c>
      <c r="S91" s="178">
        <v>336547</v>
      </c>
      <c r="T91" s="352"/>
      <c r="U91" s="178"/>
      <c r="V91" s="178"/>
      <c r="W91" s="352"/>
      <c r="X91" s="178"/>
      <c r="Y91" s="178"/>
      <c r="Z91" s="178"/>
      <c r="AA91" s="178">
        <f t="shared" si="56"/>
        <v>336547</v>
      </c>
      <c r="AB91" s="178">
        <v>336547</v>
      </c>
      <c r="AC91" s="178"/>
      <c r="AD91" s="178"/>
    </row>
  </sheetData>
  <mergeCells count="11">
    <mergeCell ref="I84:O84"/>
    <mergeCell ref="I62:O62"/>
    <mergeCell ref="I73:O73"/>
    <mergeCell ref="I8:P8"/>
    <mergeCell ref="I2:AD2"/>
    <mergeCell ref="I4:AD4"/>
    <mergeCell ref="Q5:S5"/>
    <mergeCell ref="T5:Y5"/>
    <mergeCell ref="Z5:AD5"/>
    <mergeCell ref="I7:P7"/>
    <mergeCell ref="I3:Y3"/>
  </mergeCells>
  <conditionalFormatting sqref="F8:H61">
    <cfRule type="cellIs" dxfId="20" priority="7" operator="lessThan">
      <formula>0</formula>
    </cfRule>
    <cfRule type="cellIs" dxfId="19" priority="8" operator="greaterThan">
      <formula>0</formula>
    </cfRule>
  </conditionalFormatting>
  <conditionalFormatting sqref="F63:H72">
    <cfRule type="cellIs" dxfId="18" priority="13" operator="lessThan">
      <formula>0</formula>
    </cfRule>
    <cfRule type="cellIs" dxfId="17" priority="14" operator="greaterThan">
      <formula>0</formula>
    </cfRule>
  </conditionalFormatting>
  <conditionalFormatting sqref="F74:H83">
    <cfRule type="cellIs" dxfId="16" priority="9" operator="lessThan">
      <formula>0</formula>
    </cfRule>
    <cfRule type="cellIs" dxfId="15" priority="10" operator="greaterThan">
      <formula>0</formula>
    </cfRule>
  </conditionalFormatting>
  <conditionalFormatting sqref="F85:H91">
    <cfRule type="cellIs" dxfId="14" priority="1" operator="lessThan">
      <formula>0</formula>
    </cfRule>
    <cfRule type="cellIs" dxfId="13" priority="2" operator="greaterThan">
      <formula>0</formula>
    </cfRule>
  </conditionalFormatting>
  <conditionalFormatting sqref="H62">
    <cfRule type="cellIs" dxfId="12" priority="147" operator="lessThan">
      <formula>0</formula>
    </cfRule>
    <cfRule type="cellIs" dxfId="11" priority="148" operator="greaterThan">
      <formula>0</formula>
    </cfRule>
  </conditionalFormatting>
  <conditionalFormatting sqref="H73">
    <cfRule type="cellIs" dxfId="10" priority="141" operator="lessThan">
      <formula>0</formula>
    </cfRule>
    <cfRule type="cellIs" dxfId="9" priority="142" operator="greaterThan">
      <formula>0</formula>
    </cfRule>
  </conditionalFormatting>
  <conditionalFormatting sqref="H84">
    <cfRule type="cellIs" dxfId="8" priority="5" operator="lessThan">
      <formula>0</formula>
    </cfRule>
    <cfRule type="cellIs" dxfId="7" priority="6" operator="greater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281"/>
  <sheetViews>
    <sheetView showGridLines="0" topLeftCell="G1" zoomScale="90" zoomScaleNormal="90" zoomScaleSheetLayoutView="90" workbookViewId="0">
      <pane ySplit="7" topLeftCell="A8" activePane="bottomLeft" state="frozen"/>
      <selection activeCell="W1359" sqref="W1359"/>
      <selection pane="bottomLeft" activeCell="G8" sqref="G8:M8"/>
    </sheetView>
  </sheetViews>
  <sheetFormatPr defaultColWidth="9.140625" defaultRowHeight="14.25" outlineLevelCol="1" x14ac:dyDescent="0.25"/>
  <cols>
    <col min="1" max="1" width="4.28515625" style="182" hidden="1" customWidth="1" outlineLevel="1"/>
    <col min="2" max="5" width="4.28515625" style="198" hidden="1" customWidth="1" outlineLevel="1"/>
    <col min="6" max="6" width="4.28515625" style="182" hidden="1" customWidth="1" outlineLevel="1"/>
    <col min="7" max="7" width="6.85546875" style="103" customWidth="1" collapsed="1"/>
    <col min="8" max="8" width="6.85546875" style="103" customWidth="1"/>
    <col min="9" max="9" width="5.7109375" style="103" customWidth="1"/>
    <col min="10" max="10" width="5.5703125" style="103" bestFit="1" customWidth="1"/>
    <col min="11" max="11" width="6.5703125" style="103" hidden="1" customWidth="1"/>
    <col min="12" max="12" width="7.7109375" style="103" hidden="1" customWidth="1"/>
    <col min="13" max="13" width="54.42578125" style="103" customWidth="1"/>
    <col min="14" max="14" width="16.42578125" style="103" hidden="1" customWidth="1"/>
    <col min="15" max="15" width="14.85546875" style="159" hidden="1" customWidth="1"/>
    <col min="16" max="16" width="17" style="65" hidden="1" customWidth="1"/>
    <col min="17" max="17" width="15.28515625" style="235" customWidth="1"/>
    <col min="18" max="18" width="17.5703125" style="103" customWidth="1"/>
    <col min="19" max="19" width="16.5703125" style="103" customWidth="1"/>
    <col min="20" max="20" width="16.7109375" style="235" customWidth="1"/>
    <col min="21" max="21" width="14.5703125" style="103" customWidth="1"/>
    <col min="22" max="22" width="14.85546875" style="103" customWidth="1"/>
    <col min="23" max="23" width="12.85546875" style="103" hidden="1" customWidth="1"/>
    <col min="24" max="24" width="14" style="103" hidden="1" customWidth="1"/>
    <col min="25" max="25" width="13.28515625" style="103" hidden="1" customWidth="1"/>
    <col min="26" max="26" width="12.7109375" style="103" hidden="1" customWidth="1"/>
    <col min="27" max="27" width="2.42578125" style="103" hidden="1" customWidth="1"/>
    <col min="28" max="28" width="9.140625" style="103"/>
    <col min="29" max="29" width="13.140625" style="251" bestFit="1" customWidth="1"/>
    <col min="30" max="30" width="9.140625" style="103"/>
    <col min="31" max="31" width="13.7109375" style="103" customWidth="1"/>
    <col min="32" max="16384" width="9.140625" style="103"/>
  </cols>
  <sheetData>
    <row r="2" spans="1:31" ht="12.75" hidden="1" customHeight="1" x14ac:dyDescent="0.25">
      <c r="G2" s="373" t="s">
        <v>381</v>
      </c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</row>
    <row r="3" spans="1:31" ht="17.25" hidden="1" customHeight="1" x14ac:dyDescent="0.25">
      <c r="I3" s="104"/>
      <c r="J3" s="104"/>
      <c r="K3" s="104"/>
      <c r="L3" s="104"/>
      <c r="M3" s="104"/>
      <c r="N3" s="206" t="e">
        <f>+N8-'Programska klasifikacija VI'!Q17</f>
        <v>#REF!</v>
      </c>
      <c r="O3" s="206" t="e">
        <f>+O8-'Programska klasifikacija VI'!R17</f>
        <v>#REF!</v>
      </c>
      <c r="P3" s="206" t="e">
        <f>+P8-'Programska klasifikacija VI'!S17</f>
        <v>#REF!</v>
      </c>
      <c r="Q3" s="206">
        <f>+Q8-'Programska klasifikacija VI'!T17</f>
        <v>-1</v>
      </c>
      <c r="R3" s="206">
        <f>+R8-'Programska klasifikacija VI'!U17</f>
        <v>0</v>
      </c>
      <c r="S3" s="206">
        <f>+S8-'Programska klasifikacija VI'!V17</f>
        <v>0</v>
      </c>
      <c r="T3" s="206">
        <f>+T8-'Programska klasifikacija VI'!W17</f>
        <v>0</v>
      </c>
      <c r="U3" s="206">
        <f>+U8-'Programska klasifikacija VI'!X17</f>
        <v>118.55232392725334</v>
      </c>
      <c r="V3" s="206">
        <f>+V8-'Programska klasifikacija VI'!Y17</f>
        <v>61.253607167318371</v>
      </c>
      <c r="W3" s="206">
        <f>+W8-'Programska klasifikacija VI'!Z17</f>
        <v>0</v>
      </c>
      <c r="X3" s="206" t="e">
        <f>+X8-'Programska klasifikacija VI'!AA17</f>
        <v>#REF!</v>
      </c>
      <c r="Y3" s="206" t="e">
        <f>+Y8-'Programska klasifikacija VI'!AB17</f>
        <v>#REF!</v>
      </c>
      <c r="Z3" s="206" t="e">
        <f>+Z8-'Programska klasifikacija VI'!AC17</f>
        <v>#REF!</v>
      </c>
      <c r="AA3" s="206" t="e">
        <f>+AA8-'Programska klasifikacija VI'!AD17</f>
        <v>#REF!</v>
      </c>
    </row>
    <row r="4" spans="1:31" ht="17.25" customHeight="1" x14ac:dyDescent="0.25"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</row>
    <row r="5" spans="1:31" ht="27.75" hidden="1" customHeight="1" x14ac:dyDescent="0.25">
      <c r="G5" s="66"/>
      <c r="H5" s="66"/>
      <c r="I5" s="66"/>
      <c r="J5" s="66"/>
      <c r="K5" s="66"/>
      <c r="L5" s="66"/>
      <c r="M5" s="66"/>
      <c r="N5" s="361" t="s">
        <v>333</v>
      </c>
      <c r="O5" s="361"/>
      <c r="P5" s="361"/>
      <c r="Q5" s="361" t="s">
        <v>332</v>
      </c>
      <c r="R5" s="361"/>
      <c r="S5" s="361"/>
      <c r="T5" s="361"/>
      <c r="U5" s="361"/>
      <c r="V5" s="361"/>
      <c r="W5" s="361" t="s">
        <v>331</v>
      </c>
      <c r="X5" s="361"/>
      <c r="Y5" s="361"/>
      <c r="Z5" s="361"/>
      <c r="AA5" s="361"/>
    </row>
    <row r="6" spans="1:31" s="107" customFormat="1" ht="73.5" customHeight="1" x14ac:dyDescent="0.25">
      <c r="A6" s="183"/>
      <c r="B6" s="199"/>
      <c r="C6" s="199"/>
      <c r="D6" s="199"/>
      <c r="E6" s="199"/>
      <c r="F6" s="183"/>
      <c r="G6" s="67" t="s">
        <v>14</v>
      </c>
      <c r="H6" s="67" t="s">
        <v>15</v>
      </c>
      <c r="I6" s="67" t="s">
        <v>306</v>
      </c>
      <c r="J6" s="67" t="s">
        <v>307</v>
      </c>
      <c r="K6" s="67" t="s">
        <v>308</v>
      </c>
      <c r="L6" s="67"/>
      <c r="M6" s="69" t="s">
        <v>4</v>
      </c>
      <c r="N6" s="102" t="s">
        <v>115</v>
      </c>
      <c r="O6" s="102" t="s">
        <v>68</v>
      </c>
      <c r="P6" s="102" t="s">
        <v>116</v>
      </c>
      <c r="Q6" s="350" t="s">
        <v>482</v>
      </c>
      <c r="R6" s="323" t="s">
        <v>56</v>
      </c>
      <c r="S6" s="323" t="s">
        <v>57</v>
      </c>
      <c r="T6" s="350" t="s">
        <v>483</v>
      </c>
      <c r="U6" s="323" t="s">
        <v>479</v>
      </c>
      <c r="V6" s="323" t="s">
        <v>334</v>
      </c>
      <c r="W6" s="180" t="s">
        <v>327</v>
      </c>
      <c r="X6" s="180" t="s">
        <v>323</v>
      </c>
      <c r="Y6" s="180" t="s">
        <v>324</v>
      </c>
      <c r="Z6" s="180" t="s">
        <v>325</v>
      </c>
      <c r="AA6" s="180" t="s">
        <v>326</v>
      </c>
      <c r="AC6" s="252"/>
    </row>
    <row r="7" spans="1:31" s="108" customFormat="1" ht="18" customHeight="1" x14ac:dyDescent="0.25">
      <c r="A7" s="184">
        <v>1</v>
      </c>
      <c r="B7" s="184">
        <v>1</v>
      </c>
      <c r="C7" s="184">
        <v>1</v>
      </c>
      <c r="D7" s="184">
        <v>1</v>
      </c>
      <c r="E7" s="184">
        <v>1</v>
      </c>
      <c r="F7" s="184">
        <v>1</v>
      </c>
      <c r="G7" s="378">
        <v>1</v>
      </c>
      <c r="H7" s="379"/>
      <c r="I7" s="379"/>
      <c r="J7" s="379"/>
      <c r="K7" s="379"/>
      <c r="L7" s="379"/>
      <c r="M7" s="380"/>
      <c r="N7" s="70">
        <v>5</v>
      </c>
      <c r="O7" s="70">
        <v>6</v>
      </c>
      <c r="P7" s="98">
        <v>7</v>
      </c>
      <c r="Q7" s="305">
        <v>2</v>
      </c>
      <c r="R7" s="70">
        <v>3</v>
      </c>
      <c r="S7" s="70">
        <v>4</v>
      </c>
      <c r="T7" s="305">
        <v>5</v>
      </c>
      <c r="U7" s="70">
        <v>6</v>
      </c>
      <c r="V7" s="70">
        <v>7</v>
      </c>
      <c r="W7" s="70">
        <v>5</v>
      </c>
      <c r="X7" s="70">
        <v>6</v>
      </c>
      <c r="Y7" s="70">
        <v>7</v>
      </c>
      <c r="Z7" s="70">
        <v>8</v>
      </c>
      <c r="AA7" s="70">
        <v>9</v>
      </c>
      <c r="AC7" s="253"/>
    </row>
    <row r="8" spans="1:31" s="108" customFormat="1" ht="35.25" customHeight="1" x14ac:dyDescent="0.25">
      <c r="A8" s="184"/>
      <c r="B8" s="198"/>
      <c r="C8" s="198"/>
      <c r="D8" s="200"/>
      <c r="E8" s="200"/>
      <c r="F8" s="201"/>
      <c r="G8" s="370" t="s">
        <v>35</v>
      </c>
      <c r="H8" s="371"/>
      <c r="I8" s="371"/>
      <c r="J8" s="371"/>
      <c r="K8" s="371"/>
      <c r="L8" s="371"/>
      <c r="M8" s="372"/>
      <c r="N8" s="205">
        <f t="shared" ref="N8:T8" si="0">+N9+N235</f>
        <v>4809622.93</v>
      </c>
      <c r="O8" s="205">
        <f t="shared" si="0"/>
        <v>0</v>
      </c>
      <c r="P8" s="205">
        <f t="shared" si="0"/>
        <v>4809622.93</v>
      </c>
      <c r="Q8" s="205">
        <f t="shared" si="0"/>
        <v>2484953</v>
      </c>
      <c r="R8" s="205">
        <f t="shared" si="0"/>
        <v>4561548</v>
      </c>
      <c r="S8" s="205">
        <f t="shared" si="0"/>
        <v>4809462.93</v>
      </c>
      <c r="T8" s="205">
        <f t="shared" si="0"/>
        <v>2945969.53</v>
      </c>
      <c r="U8" s="259">
        <f>T8/Q8*100</f>
        <v>118.55232392725334</v>
      </c>
      <c r="V8" s="259">
        <f>T8/S8*100</f>
        <v>61.253607167318371</v>
      </c>
      <c r="W8" s="205">
        <f>+W9+W235</f>
        <v>2484951.5700000003</v>
      </c>
      <c r="X8" s="205">
        <f>+X9+X235</f>
        <v>4809622.93</v>
      </c>
      <c r="Y8" s="205">
        <f>+Y9+Y235</f>
        <v>4779033</v>
      </c>
      <c r="Z8" s="205">
        <f>+Z9+Z235</f>
        <v>3077840</v>
      </c>
      <c r="AA8" s="205">
        <f>+AA9+AA235</f>
        <v>3137157</v>
      </c>
      <c r="AB8" s="223"/>
      <c r="AC8" s="253"/>
    </row>
    <row r="9" spans="1:31" s="119" customFormat="1" ht="20.25" customHeight="1" x14ac:dyDescent="0.25">
      <c r="A9" s="183"/>
      <c r="B9" s="198"/>
      <c r="C9" s="198"/>
      <c r="D9" s="200"/>
      <c r="E9" s="200"/>
      <c r="F9" s="201"/>
      <c r="G9" s="120">
        <v>3</v>
      </c>
      <c r="H9" s="120"/>
      <c r="I9" s="120"/>
      <c r="J9" s="120"/>
      <c r="K9" s="120"/>
      <c r="L9" s="120"/>
      <c r="M9" s="122" t="s">
        <v>5</v>
      </c>
      <c r="N9" s="123">
        <f t="shared" ref="N9:T9" si="1">N10+N48+N214+N229+N223</f>
        <v>3883904.9299999997</v>
      </c>
      <c r="O9" s="123">
        <f t="shared" si="1"/>
        <v>0</v>
      </c>
      <c r="P9" s="123">
        <f t="shared" si="1"/>
        <v>3883904.9299999997</v>
      </c>
      <c r="Q9" s="123">
        <f t="shared" si="1"/>
        <v>2299423</v>
      </c>
      <c r="R9" s="123">
        <f t="shared" si="1"/>
        <v>3388410</v>
      </c>
      <c r="S9" s="123">
        <f t="shared" si="1"/>
        <v>3883744.9299999997</v>
      </c>
      <c r="T9" s="123">
        <f t="shared" si="1"/>
        <v>2752954.6399999997</v>
      </c>
      <c r="U9" s="258">
        <f>T9/Q9*100</f>
        <v>119.72371503633737</v>
      </c>
      <c r="V9" s="258">
        <f>T9/S9*100</f>
        <v>70.884022756870394</v>
      </c>
      <c r="W9" s="123">
        <f>W10+W48+W214+W229+W223</f>
        <v>2299422.3200000003</v>
      </c>
      <c r="X9" s="123">
        <f>X10+X48+X214+X229+X223</f>
        <v>3883904.9299999997</v>
      </c>
      <c r="Y9" s="123">
        <f>Y10+Y48+Y214+Y229+Y223</f>
        <v>3614030</v>
      </c>
      <c r="Z9" s="123">
        <f>Z10+Z48+Z214+Z229+Z223</f>
        <v>3025840</v>
      </c>
      <c r="AA9" s="123">
        <f>AA10+AA48+AA214+AA229+AA223</f>
        <v>3085157</v>
      </c>
      <c r="AB9" s="223"/>
      <c r="AC9" s="241"/>
    </row>
    <row r="10" spans="1:31" s="187" customFormat="1" ht="20.25" customHeight="1" x14ac:dyDescent="0.25">
      <c r="A10" s="183"/>
      <c r="B10" s="198"/>
      <c r="C10" s="198"/>
      <c r="D10" s="200"/>
      <c r="E10" s="200"/>
      <c r="F10" s="201"/>
      <c r="G10" s="263"/>
      <c r="H10" s="263">
        <v>31</v>
      </c>
      <c r="I10" s="263"/>
      <c r="J10" s="263"/>
      <c r="K10" s="121"/>
      <c r="L10" s="121"/>
      <c r="M10" s="264" t="s">
        <v>6</v>
      </c>
      <c r="N10" s="186">
        <f>N11+N25+N39</f>
        <v>2535814.9299999997</v>
      </c>
      <c r="O10" s="186">
        <f t="shared" ref="O10:AA10" si="2">O11+O25+O39</f>
        <v>0</v>
      </c>
      <c r="P10" s="186">
        <f>P11+P25+P39</f>
        <v>2535814.9299999997</v>
      </c>
      <c r="Q10" s="265">
        <f t="shared" ref="Q10:T10" si="3">Q11+Q25+Q39</f>
        <v>1549678</v>
      </c>
      <c r="R10" s="265">
        <f t="shared" si="3"/>
        <v>2040780</v>
      </c>
      <c r="S10" s="265">
        <f t="shared" si="3"/>
        <v>2535814.9299999997</v>
      </c>
      <c r="T10" s="265">
        <f t="shared" si="3"/>
        <v>1997065.98</v>
      </c>
      <c r="U10" s="261">
        <f>T10/Q10*100</f>
        <v>128.86973810043119</v>
      </c>
      <c r="V10" s="261">
        <f>T10/S10*100</f>
        <v>78.754405787807244</v>
      </c>
      <c r="W10" s="186">
        <f t="shared" si="2"/>
        <v>1549677.12</v>
      </c>
      <c r="X10" s="186">
        <f t="shared" si="2"/>
        <v>2535814.9299999997</v>
      </c>
      <c r="Y10" s="186">
        <f t="shared" si="2"/>
        <v>2588280</v>
      </c>
      <c r="Z10" s="186">
        <f t="shared" si="2"/>
        <v>2393210</v>
      </c>
      <c r="AA10" s="186">
        <f t="shared" si="2"/>
        <v>2421467</v>
      </c>
      <c r="AB10" s="223"/>
      <c r="AC10" s="254"/>
    </row>
    <row r="11" spans="1:31" s="214" customFormat="1" ht="20.25" customHeight="1" x14ac:dyDescent="0.25">
      <c r="A11" s="188"/>
      <c r="B11" s="188"/>
      <c r="C11" s="188"/>
      <c r="D11" s="207"/>
      <c r="E11" s="207"/>
      <c r="F11" s="208"/>
      <c r="G11" s="209"/>
      <c r="H11" s="210"/>
      <c r="I11" s="131">
        <v>311</v>
      </c>
      <c r="J11" s="131"/>
      <c r="K11" s="131"/>
      <c r="L11" s="132"/>
      <c r="M11" s="127" t="s">
        <v>117</v>
      </c>
      <c r="N11" s="133">
        <f>N12+N18+N21</f>
        <v>2114399.9299999997</v>
      </c>
      <c r="O11" s="133">
        <f t="shared" ref="O11:AA11" si="4">O12+O18+O21</f>
        <v>0</v>
      </c>
      <c r="P11" s="133">
        <f>P12+P18+P21</f>
        <v>2114399.9299999997</v>
      </c>
      <c r="Q11" s="342">
        <f t="shared" ref="Q11:T11" si="5">Q12+Q18+Q21</f>
        <v>1284745</v>
      </c>
      <c r="R11" s="293">
        <f t="shared" si="5"/>
        <v>1689150</v>
      </c>
      <c r="S11" s="293">
        <f t="shared" si="5"/>
        <v>2114399.9299999997</v>
      </c>
      <c r="T11" s="342">
        <f t="shared" si="5"/>
        <v>1672000.72</v>
      </c>
      <c r="U11" s="260">
        <f t="shared" ref="U11:U12" si="6">T11/Q11*100</f>
        <v>130.14261351474417</v>
      </c>
      <c r="V11" s="297">
        <f t="shared" ref="V11:V12" si="7">T11/S11*100</f>
        <v>79.076843329256079</v>
      </c>
      <c r="W11" s="213">
        <f t="shared" si="4"/>
        <v>1284744.1900000002</v>
      </c>
      <c r="X11" s="213">
        <f t="shared" si="4"/>
        <v>2114399.9299999997</v>
      </c>
      <c r="Y11" s="213">
        <f t="shared" si="4"/>
        <v>2101340</v>
      </c>
      <c r="Z11" s="213">
        <f t="shared" si="4"/>
        <v>1956270</v>
      </c>
      <c r="AA11" s="213">
        <f t="shared" si="4"/>
        <v>1984527</v>
      </c>
      <c r="AB11" s="223"/>
      <c r="AC11" s="242"/>
    </row>
    <row r="12" spans="1:31" s="114" customFormat="1" ht="20.25" customHeight="1" x14ac:dyDescent="0.25">
      <c r="A12" s="183"/>
      <c r="B12" s="183"/>
      <c r="C12" s="183"/>
      <c r="D12" s="200"/>
      <c r="E12" s="200"/>
      <c r="F12" s="201"/>
      <c r="G12" s="124"/>
      <c r="H12" s="131"/>
      <c r="I12" s="131"/>
      <c r="J12" s="131">
        <v>3111</v>
      </c>
      <c r="K12" s="131"/>
      <c r="L12" s="132"/>
      <c r="M12" s="127" t="s">
        <v>118</v>
      </c>
      <c r="N12" s="133">
        <f t="shared" ref="N12:AA12" si="8">N13</f>
        <v>2064814.93</v>
      </c>
      <c r="O12" s="133">
        <f t="shared" si="8"/>
        <v>0</v>
      </c>
      <c r="P12" s="133">
        <f t="shared" si="8"/>
        <v>2064814.93</v>
      </c>
      <c r="Q12" s="342">
        <f>+SUMIF('Programska klasifikacija VI'!$L:$L,$J12,'Programska klasifikacija VI'!T:T)</f>
        <v>1164516</v>
      </c>
      <c r="R12" s="293">
        <f t="shared" si="8"/>
        <v>1526495</v>
      </c>
      <c r="S12" s="293">
        <f t="shared" si="8"/>
        <v>2064814.93</v>
      </c>
      <c r="T12" s="342">
        <f t="shared" si="8"/>
        <v>1633931.52</v>
      </c>
      <c r="U12" s="260">
        <f t="shared" si="6"/>
        <v>140.30992446647363</v>
      </c>
      <c r="V12" s="297">
        <f t="shared" si="7"/>
        <v>79.132105074424274</v>
      </c>
      <c r="W12" s="133">
        <f t="shared" si="8"/>
        <v>1164516.2100000002</v>
      </c>
      <c r="X12" s="133">
        <f t="shared" si="8"/>
        <v>2064814.93</v>
      </c>
      <c r="Y12" s="133">
        <f t="shared" si="8"/>
        <v>2082750</v>
      </c>
      <c r="Z12" s="133">
        <f t="shared" si="8"/>
        <v>1936680</v>
      </c>
      <c r="AA12" s="133">
        <f t="shared" si="8"/>
        <v>1963937</v>
      </c>
      <c r="AB12" s="223"/>
      <c r="AC12" s="176"/>
    </row>
    <row r="13" spans="1:31" s="114" customFormat="1" ht="20.25" hidden="1" customHeight="1" x14ac:dyDescent="0.25">
      <c r="A13" s="183"/>
      <c r="B13" s="183"/>
      <c r="C13" s="183"/>
      <c r="D13" s="200"/>
      <c r="E13" s="200"/>
      <c r="F13" s="201"/>
      <c r="G13" s="124"/>
      <c r="H13" s="131"/>
      <c r="I13" s="131"/>
      <c r="J13" s="131"/>
      <c r="K13" s="194">
        <v>31111</v>
      </c>
      <c r="L13" s="195"/>
      <c r="M13" s="195" t="s">
        <v>257</v>
      </c>
      <c r="N13" s="197">
        <f>N14+N15+N16+N17</f>
        <v>2064814.93</v>
      </c>
      <c r="O13" s="197">
        <f t="shared" ref="O13:AA13" si="9">O14+O15+O16+O17</f>
        <v>0</v>
      </c>
      <c r="P13" s="197">
        <f>P14+P15+P16+P17</f>
        <v>2064814.93</v>
      </c>
      <c r="Q13" s="343">
        <f t="shared" ref="Q13:T13" si="10">Q14+Q15+Q16+Q17</f>
        <v>0</v>
      </c>
      <c r="R13" s="294">
        <f t="shared" si="10"/>
        <v>1526495</v>
      </c>
      <c r="S13" s="294">
        <f t="shared" si="10"/>
        <v>2064814.93</v>
      </c>
      <c r="T13" s="343">
        <f t="shared" si="10"/>
        <v>1633931.52</v>
      </c>
      <c r="U13" s="197">
        <f t="shared" si="9"/>
        <v>0</v>
      </c>
      <c r="V13" s="294">
        <f t="shared" si="9"/>
        <v>0</v>
      </c>
      <c r="W13" s="197">
        <f t="shared" si="9"/>
        <v>1164516.2100000002</v>
      </c>
      <c r="X13" s="197">
        <f t="shared" si="9"/>
        <v>2064814.93</v>
      </c>
      <c r="Y13" s="197">
        <f t="shared" si="9"/>
        <v>2082750</v>
      </c>
      <c r="Z13" s="197">
        <f t="shared" si="9"/>
        <v>1936680</v>
      </c>
      <c r="AA13" s="197">
        <f t="shared" si="9"/>
        <v>1963937</v>
      </c>
      <c r="AB13" s="223"/>
      <c r="AC13" s="176"/>
    </row>
    <row r="14" spans="1:31" s="114" customFormat="1" ht="20.25" hidden="1" customHeight="1" x14ac:dyDescent="0.25">
      <c r="A14" s="183"/>
      <c r="B14" s="183"/>
      <c r="C14" s="183"/>
      <c r="D14" s="200"/>
      <c r="E14" s="200"/>
      <c r="F14" s="201"/>
      <c r="G14" s="124"/>
      <c r="H14" s="131"/>
      <c r="I14" s="131"/>
      <c r="J14" s="131"/>
      <c r="K14" s="11"/>
      <c r="L14" s="171">
        <v>311110</v>
      </c>
      <c r="M14" s="173" t="s">
        <v>258</v>
      </c>
      <c r="N14" s="174">
        <f>+SUMIF('Programska klasifikacija VI'!$N:$N,$L14,'Programska klasifikacija VI'!Q:Q)</f>
        <v>1984814.93</v>
      </c>
      <c r="O14" s="174">
        <f>P14-N14</f>
        <v>0</v>
      </c>
      <c r="P14" s="174">
        <f>+SUMIF('Programska klasifikacija VI'!$N:$N,$L14,'Programska klasifikacija VI'!S:S)</f>
        <v>1984814.93</v>
      </c>
      <c r="Q14" s="345">
        <f>+SUMIF('Programska klasifikacija VI'!$N:$N,$L14,'Programska klasifikacija VI'!T:T)</f>
        <v>0</v>
      </c>
      <c r="R14" s="295">
        <f>+SUMIF('Programska klasifikacija VI'!$N:$N,$L14,'Programska klasifikacija VI'!U:U)</f>
        <v>1419495</v>
      </c>
      <c r="S14" s="295">
        <f>+SUMIF('Programska klasifikacija VI'!$N:$N,$L14,'Programska klasifikacija VI'!V:V)</f>
        <v>1984814.93</v>
      </c>
      <c r="T14" s="344">
        <f>+SUMIF('Programska klasifikacija VI'!$N:$N,$L14,'Programska klasifikacija VI'!W:W)</f>
        <v>1553540.01</v>
      </c>
      <c r="U14" s="174"/>
      <c r="V14" s="295"/>
      <c r="W14" s="174">
        <f>+SUMIF('Programska klasifikacija VI'!$N:$N,$L14,'Programska klasifikacija VI'!Z:Z)</f>
        <v>1085700.73</v>
      </c>
      <c r="X14" s="174">
        <f>+SUMIF('Programska klasifikacija VI'!$N:$N,$L14,'Programska klasifikacija VI'!AA:AA)</f>
        <v>1984814.93</v>
      </c>
      <c r="Y14" s="174">
        <f>+SUMIF('Programska klasifikacija VI'!$N:$N,$L14,'Programska klasifikacija VI'!AB:AB)</f>
        <v>2007750</v>
      </c>
      <c r="Z14" s="174">
        <f>+SUMIF('Programska klasifikacija VI'!$N:$N,$L14,'Programska klasifikacija VI'!AC:AC)</f>
        <v>1861180</v>
      </c>
      <c r="AA14" s="174">
        <f>+SUMIF('Programska klasifikacija VI'!$N:$N,$L14,'Programska klasifikacija VI'!AD:AD)</f>
        <v>1887937</v>
      </c>
      <c r="AB14" s="223"/>
      <c r="AC14" s="176">
        <v>1553540.01</v>
      </c>
      <c r="AE14" s="176">
        <f>T14-AC14</f>
        <v>0</v>
      </c>
    </row>
    <row r="15" spans="1:31" s="114" customFormat="1" ht="20.25" hidden="1" customHeight="1" x14ac:dyDescent="0.25">
      <c r="A15" s="183"/>
      <c r="B15" s="183"/>
      <c r="C15" s="183"/>
      <c r="D15" s="200"/>
      <c r="E15" s="200"/>
      <c r="F15" s="201"/>
      <c r="G15" s="124"/>
      <c r="H15" s="131"/>
      <c r="I15" s="131"/>
      <c r="J15" s="131"/>
      <c r="K15" s="11"/>
      <c r="L15" s="171">
        <v>311111</v>
      </c>
      <c r="M15" s="173" t="s">
        <v>356</v>
      </c>
      <c r="N15" s="174">
        <f>+SUMIF('Programska klasifikacija VI'!$N:$N,$L15,'Programska klasifikacija VI'!Q:Q)</f>
        <v>66000</v>
      </c>
      <c r="O15" s="174">
        <f>P15-N15</f>
        <v>0</v>
      </c>
      <c r="P15" s="174">
        <f>+SUMIF('Programska klasifikacija VI'!$N:$N,$L15,'Programska klasifikacija VI'!S:S)</f>
        <v>66000</v>
      </c>
      <c r="Q15" s="345">
        <f>+SUMIF('Programska klasifikacija VI'!$N:$N,$L15,'Programska klasifikacija VI'!T:T)</f>
        <v>0</v>
      </c>
      <c r="R15" s="295">
        <f>+SUMIF('Programska klasifikacija VI'!$N:$N,$L15,'Programska klasifikacija VI'!U:U)</f>
        <v>44000</v>
      </c>
      <c r="S15" s="295">
        <f>+SUMIF('Programska klasifikacija VI'!$N:$N,$L15,'Programska klasifikacija VI'!V:V)</f>
        <v>66000</v>
      </c>
      <c r="T15" s="344">
        <f>+SUMIF('Programska klasifikacija VI'!$N:$N,$L15,'Programska klasifikacija VI'!W:W)</f>
        <v>68701.86</v>
      </c>
      <c r="U15" s="174"/>
      <c r="V15" s="295"/>
      <c r="W15" s="174">
        <f>+SUMIF('Programska klasifikacija VI'!$N:$N,$L15,'Programska klasifikacija VI'!Z:Z)</f>
        <v>41183.1</v>
      </c>
      <c r="X15" s="174">
        <f>+SUMIF('Programska klasifikacija VI'!$N:$N,$L15,'Programska klasifikacija VI'!AA:AA)</f>
        <v>66000</v>
      </c>
      <c r="Y15" s="174">
        <f>+SUMIF('Programska klasifikacija VI'!$N:$N,$L15,'Programska klasifikacija VI'!AB:AB)</f>
        <v>75000</v>
      </c>
      <c r="Z15" s="174">
        <f>+SUMIF('Programska klasifikacija VI'!$N:$N,$L15,'Programska klasifikacija VI'!AC:AC)</f>
        <v>75500</v>
      </c>
      <c r="AA15" s="174">
        <f>+SUMIF('Programska klasifikacija VI'!$N:$N,$L15,'Programska klasifikacija VI'!AD:AD)</f>
        <v>76000</v>
      </c>
      <c r="AB15" s="223"/>
      <c r="AC15" s="176">
        <v>68701.86</v>
      </c>
      <c r="AE15" s="176">
        <f t="shared" ref="AE15:AE75" si="11">T15-AC15</f>
        <v>0</v>
      </c>
    </row>
    <row r="16" spans="1:31" s="114" customFormat="1" ht="20.25" hidden="1" customHeight="1" x14ac:dyDescent="0.25">
      <c r="A16" s="183"/>
      <c r="B16" s="183"/>
      <c r="C16" s="183"/>
      <c r="D16" s="200"/>
      <c r="E16" s="200"/>
      <c r="F16" s="201"/>
      <c r="G16" s="124"/>
      <c r="H16" s="131"/>
      <c r="I16" s="131"/>
      <c r="J16" s="131"/>
      <c r="K16" s="11"/>
      <c r="L16" s="171">
        <v>311113</v>
      </c>
      <c r="M16" s="173" t="s">
        <v>124</v>
      </c>
      <c r="N16" s="174">
        <f>+SUMIF('Programska klasifikacija VI'!$N:$N,$L16,'Programska klasifikacija VI'!Q:Q)</f>
        <v>3000</v>
      </c>
      <c r="O16" s="174">
        <f>P16-N16</f>
        <v>0</v>
      </c>
      <c r="P16" s="174">
        <f>+SUMIF('Programska klasifikacija VI'!$N:$N,$L16,'Programska klasifikacija VI'!S:S)</f>
        <v>3000</v>
      </c>
      <c r="Q16" s="345">
        <f>+SUMIF('Programska klasifikacija VI'!$N:$N,$L16,'Programska klasifikacija VI'!T:T)</f>
        <v>0</v>
      </c>
      <c r="R16" s="295">
        <f>+SUMIF('Programska klasifikacija VI'!$N:$N,$L16,'Programska klasifikacija VI'!U:U)</f>
        <v>3000</v>
      </c>
      <c r="S16" s="295">
        <f>+SUMIF('Programska klasifikacija VI'!$N:$N,$L16,'Programska klasifikacija VI'!V:V)</f>
        <v>3000</v>
      </c>
      <c r="T16" s="344">
        <f>+SUMIF('Programska klasifikacija VI'!$N:$N,$L16,'Programska klasifikacija VI'!W:W)</f>
        <v>1190.42</v>
      </c>
      <c r="U16" s="174"/>
      <c r="V16" s="295"/>
      <c r="W16" s="174">
        <f>+SUMIF('Programska klasifikacija VI'!$N:$N,$L16,'Programska klasifikacija VI'!Z:Z)</f>
        <v>1680.36</v>
      </c>
      <c r="X16" s="174">
        <f>+SUMIF('Programska klasifikacija VI'!$N:$N,$L16,'Programska klasifikacija VI'!AA:AA)</f>
        <v>3000</v>
      </c>
      <c r="Y16" s="174">
        <f>+SUMIF('Programska klasifikacija VI'!$N:$N,$L16,'Programska klasifikacija VI'!AB:AB)</f>
        <v>0</v>
      </c>
      <c r="Z16" s="174">
        <f>+SUMIF('Programska klasifikacija VI'!$N:$N,$L16,'Programska klasifikacija VI'!AC:AC)</f>
        <v>0</v>
      </c>
      <c r="AA16" s="174">
        <f>+SUMIF('Programska klasifikacija VI'!$N:$N,$L16,'Programska klasifikacija VI'!AD:AD)</f>
        <v>0</v>
      </c>
      <c r="AB16" s="223"/>
      <c r="AC16" s="176">
        <v>1190.42</v>
      </c>
      <c r="AE16" s="176">
        <f t="shared" si="11"/>
        <v>0</v>
      </c>
    </row>
    <row r="17" spans="1:31" s="114" customFormat="1" ht="20.25" hidden="1" customHeight="1" x14ac:dyDescent="0.25">
      <c r="A17" s="183"/>
      <c r="B17" s="183"/>
      <c r="C17" s="183"/>
      <c r="D17" s="200"/>
      <c r="E17" s="200"/>
      <c r="F17" s="201"/>
      <c r="G17" s="124"/>
      <c r="H17" s="131"/>
      <c r="I17" s="131"/>
      <c r="J17" s="131"/>
      <c r="K17" s="11"/>
      <c r="L17" s="171">
        <v>311114</v>
      </c>
      <c r="M17" s="173" t="s">
        <v>125</v>
      </c>
      <c r="N17" s="174">
        <f>+SUMIF('Programska klasifikacija VI'!$N:$N,$L17,'Programska klasifikacija VI'!Q:Q)</f>
        <v>11000</v>
      </c>
      <c r="O17" s="174">
        <f>P17-N17</f>
        <v>0</v>
      </c>
      <c r="P17" s="174">
        <f>+SUMIF('Programska klasifikacija VI'!$N:$N,$L17,'Programska klasifikacija VI'!S:S)</f>
        <v>11000</v>
      </c>
      <c r="Q17" s="345">
        <f>+SUMIF('Programska klasifikacija VI'!$N:$N,$L17,'Programska klasifikacija VI'!T:T)</f>
        <v>0</v>
      </c>
      <c r="R17" s="295">
        <f>+SUMIF('Programska klasifikacija VI'!$N:$N,$L17,'Programska klasifikacija VI'!U:U)</f>
        <v>60000</v>
      </c>
      <c r="S17" s="295">
        <f>+SUMIF('Programska klasifikacija VI'!$N:$N,$L17,'Programska klasifikacija VI'!V:V)</f>
        <v>11000</v>
      </c>
      <c r="T17" s="344">
        <f>+SUMIF('Programska klasifikacija VI'!$N:$N,$L17,'Programska klasifikacija VI'!W:W)</f>
        <v>10499.23</v>
      </c>
      <c r="U17" s="174"/>
      <c r="V17" s="295"/>
      <c r="W17" s="174">
        <f>+SUMIF('Programska klasifikacija VI'!$N:$N,$L17,'Programska klasifikacija VI'!Z:Z)</f>
        <v>35952.019999999997</v>
      </c>
      <c r="X17" s="174">
        <f>+SUMIF('Programska klasifikacija VI'!$N:$N,$L17,'Programska klasifikacija VI'!AA:AA)</f>
        <v>11000</v>
      </c>
      <c r="Y17" s="174">
        <f>+SUMIF('Programska klasifikacija VI'!$N:$N,$L17,'Programska klasifikacija VI'!AB:AB)</f>
        <v>0</v>
      </c>
      <c r="Z17" s="174">
        <f>+SUMIF('Programska klasifikacija VI'!$N:$N,$L17,'Programska klasifikacija VI'!AC:AC)</f>
        <v>0</v>
      </c>
      <c r="AA17" s="174">
        <f>+SUMIF('Programska klasifikacija VI'!$N:$N,$L17,'Programska klasifikacija VI'!AD:AD)</f>
        <v>0</v>
      </c>
      <c r="AB17" s="223"/>
      <c r="AC17" s="176">
        <v>10499.23</v>
      </c>
      <c r="AE17" s="176">
        <f t="shared" si="11"/>
        <v>0</v>
      </c>
    </row>
    <row r="18" spans="1:31" s="114" customFormat="1" ht="20.25" customHeight="1" x14ac:dyDescent="0.25">
      <c r="A18" s="183"/>
      <c r="B18" s="183"/>
      <c r="C18" s="183"/>
      <c r="D18" s="200"/>
      <c r="E18" s="200"/>
      <c r="F18" s="201"/>
      <c r="G18" s="124"/>
      <c r="H18" s="131"/>
      <c r="I18" s="131"/>
      <c r="J18" s="131">
        <v>3113</v>
      </c>
      <c r="K18" s="131"/>
      <c r="L18" s="132"/>
      <c r="M18" s="127" t="s">
        <v>126</v>
      </c>
      <c r="N18" s="133">
        <f t="shared" ref="N18:AA19" si="12">N19</f>
        <v>24415</v>
      </c>
      <c r="O18" s="133">
        <f t="shared" si="12"/>
        <v>0</v>
      </c>
      <c r="P18" s="133">
        <f t="shared" si="12"/>
        <v>24415</v>
      </c>
      <c r="Q18" s="342">
        <f>+SUMIF('Programska klasifikacija VI'!$L:$L,$J18,'Programska klasifikacija VI'!T:T)</f>
        <v>12155</v>
      </c>
      <c r="R18" s="293">
        <f t="shared" si="12"/>
        <v>18615</v>
      </c>
      <c r="S18" s="293">
        <f t="shared" si="12"/>
        <v>24415</v>
      </c>
      <c r="T18" s="342">
        <f t="shared" si="12"/>
        <v>17577.88</v>
      </c>
      <c r="U18" s="260">
        <f t="shared" ref="U18" si="13">T18/Q18*100</f>
        <v>144.61439736733854</v>
      </c>
      <c r="V18" s="297">
        <f>T18/S18*100</f>
        <v>71.996231824697929</v>
      </c>
      <c r="W18" s="133">
        <f t="shared" si="12"/>
        <v>12154.65</v>
      </c>
      <c r="X18" s="133">
        <f t="shared" si="12"/>
        <v>24415</v>
      </c>
      <c r="Y18" s="133">
        <f t="shared" si="12"/>
        <v>18590</v>
      </c>
      <c r="Z18" s="133">
        <f t="shared" si="12"/>
        <v>19590</v>
      </c>
      <c r="AA18" s="133">
        <f t="shared" si="12"/>
        <v>20590</v>
      </c>
      <c r="AB18" s="223"/>
      <c r="AC18" s="176"/>
      <c r="AE18" s="176"/>
    </row>
    <row r="19" spans="1:31" s="114" customFormat="1" ht="20.25" hidden="1" customHeight="1" x14ac:dyDescent="0.25">
      <c r="A19" s="183"/>
      <c r="B19" s="183"/>
      <c r="C19" s="183"/>
      <c r="D19" s="200"/>
      <c r="E19" s="200"/>
      <c r="F19" s="201"/>
      <c r="G19" s="124"/>
      <c r="H19" s="131"/>
      <c r="I19" s="131"/>
      <c r="J19" s="131"/>
      <c r="K19" s="194">
        <v>31131</v>
      </c>
      <c r="L19" s="195"/>
      <c r="M19" s="195" t="s">
        <v>126</v>
      </c>
      <c r="N19" s="197">
        <f t="shared" si="12"/>
        <v>24415</v>
      </c>
      <c r="O19" s="197">
        <f t="shared" si="12"/>
        <v>0</v>
      </c>
      <c r="P19" s="197">
        <f t="shared" si="12"/>
        <v>24415</v>
      </c>
      <c r="Q19" s="343">
        <f t="shared" si="12"/>
        <v>0</v>
      </c>
      <c r="R19" s="294">
        <f t="shared" si="12"/>
        <v>18615</v>
      </c>
      <c r="S19" s="294">
        <f t="shared" si="12"/>
        <v>24415</v>
      </c>
      <c r="T19" s="343">
        <f t="shared" si="12"/>
        <v>17577.88</v>
      </c>
      <c r="U19" s="197">
        <f t="shared" si="12"/>
        <v>0</v>
      </c>
      <c r="V19" s="294">
        <f t="shared" si="12"/>
        <v>0</v>
      </c>
      <c r="W19" s="197">
        <f t="shared" si="12"/>
        <v>12154.65</v>
      </c>
      <c r="X19" s="197">
        <f t="shared" si="12"/>
        <v>24415</v>
      </c>
      <c r="Y19" s="197">
        <f t="shared" si="12"/>
        <v>18590</v>
      </c>
      <c r="Z19" s="197">
        <f t="shared" si="12"/>
        <v>19590</v>
      </c>
      <c r="AA19" s="197">
        <f t="shared" si="12"/>
        <v>20590</v>
      </c>
      <c r="AB19" s="223"/>
      <c r="AC19" s="176"/>
      <c r="AE19" s="176"/>
    </row>
    <row r="20" spans="1:31" s="114" customFormat="1" ht="20.25" hidden="1" customHeight="1" x14ac:dyDescent="0.25">
      <c r="A20" s="183"/>
      <c r="B20" s="183"/>
      <c r="C20" s="183"/>
      <c r="D20" s="200"/>
      <c r="E20" s="200"/>
      <c r="F20" s="201"/>
      <c r="G20" s="124"/>
      <c r="H20" s="131"/>
      <c r="I20" s="131"/>
      <c r="J20" s="131"/>
      <c r="K20" s="11"/>
      <c r="L20" s="171">
        <v>311310</v>
      </c>
      <c r="M20" s="173" t="s">
        <v>126</v>
      </c>
      <c r="N20" s="174">
        <f>+SUMIF('Programska klasifikacija VI'!$N:$N,$L20,'Programska klasifikacija VI'!Q:Q)</f>
        <v>24415</v>
      </c>
      <c r="O20" s="174">
        <f>P20-N20</f>
        <v>0</v>
      </c>
      <c r="P20" s="174">
        <f>+SUMIF('Programska klasifikacija VI'!$N:$N,$L20,'Programska klasifikacija VI'!S:S)</f>
        <v>24415</v>
      </c>
      <c r="Q20" s="345">
        <f>+SUMIF('Programska klasifikacija VI'!$N:$N,$L20,'Programska klasifikacija VI'!T:T)</f>
        <v>0</v>
      </c>
      <c r="R20" s="295">
        <f>+SUMIF('Programska klasifikacija VI'!$N:$N,$L20,'Programska klasifikacija VI'!U:U)</f>
        <v>18615</v>
      </c>
      <c r="S20" s="295">
        <f>+SUMIF('Programska klasifikacija VI'!$N:$N,$L20,'Programska klasifikacija VI'!V:V)</f>
        <v>24415</v>
      </c>
      <c r="T20" s="344">
        <f>+SUMIF('Programska klasifikacija VI'!$N:$N,$L20,'Programska klasifikacija VI'!W:W)</f>
        <v>17577.88</v>
      </c>
      <c r="U20" s="174"/>
      <c r="V20" s="295"/>
      <c r="W20" s="174">
        <f>+SUMIF('Programska klasifikacija VI'!$N:$N,$L20,'Programska klasifikacija VI'!Z:Z)</f>
        <v>12154.65</v>
      </c>
      <c r="X20" s="174">
        <f>+SUMIF('Programska klasifikacija VI'!$N:$N,$L20,'Programska klasifikacija VI'!AA:AA)</f>
        <v>24415</v>
      </c>
      <c r="Y20" s="174">
        <f>+SUMIF('Programska klasifikacija VI'!$N:$N,$L20,'Programska klasifikacija VI'!AB:AB)</f>
        <v>18590</v>
      </c>
      <c r="Z20" s="174">
        <f>+SUMIF('Programska klasifikacija VI'!$N:$N,$L20,'Programska klasifikacija VI'!AC:AC)</f>
        <v>19590</v>
      </c>
      <c r="AA20" s="174">
        <f>+SUMIF('Programska klasifikacija VI'!$N:$N,$L20,'Programska klasifikacija VI'!AD:AD)</f>
        <v>20590</v>
      </c>
      <c r="AB20" s="223"/>
      <c r="AC20" s="176">
        <v>17577.88</v>
      </c>
      <c r="AE20" s="176">
        <f t="shared" si="11"/>
        <v>0</v>
      </c>
    </row>
    <row r="21" spans="1:31" s="114" customFormat="1" ht="20.25" customHeight="1" x14ac:dyDescent="0.25">
      <c r="A21" s="183"/>
      <c r="B21" s="183"/>
      <c r="C21" s="183"/>
      <c r="D21" s="200"/>
      <c r="E21" s="200"/>
      <c r="F21" s="201"/>
      <c r="G21" s="124"/>
      <c r="H21" s="131"/>
      <c r="I21" s="131"/>
      <c r="J21" s="131">
        <v>3114</v>
      </c>
      <c r="K21" s="131"/>
      <c r="L21" s="132"/>
      <c r="M21" s="127" t="s">
        <v>127</v>
      </c>
      <c r="N21" s="133">
        <f>N22</f>
        <v>25170</v>
      </c>
      <c r="O21" s="133">
        <f t="shared" ref="O21" si="14">O22</f>
        <v>0</v>
      </c>
      <c r="P21" s="133">
        <f>P22</f>
        <v>25170</v>
      </c>
      <c r="Q21" s="342">
        <f>+SUMIF('Programska klasifikacija VI'!$L:$L,$J21,'Programska klasifikacija VI'!T:T)</f>
        <v>108074</v>
      </c>
      <c r="R21" s="293">
        <f t="shared" ref="R21:T21" si="15">R22</f>
        <v>144040</v>
      </c>
      <c r="S21" s="293">
        <f t="shared" si="15"/>
        <v>25170</v>
      </c>
      <c r="T21" s="342">
        <f t="shared" si="15"/>
        <v>20491.32</v>
      </c>
      <c r="U21" s="260">
        <f t="shared" ref="U21" si="16">T21/Q21*100</f>
        <v>18.960453022928732</v>
      </c>
      <c r="V21" s="297">
        <f>T21/S21*100</f>
        <v>81.41168057210966</v>
      </c>
      <c r="W21" s="133">
        <f t="shared" ref="W21:AA21" si="17">W22</f>
        <v>108073.33</v>
      </c>
      <c r="X21" s="133">
        <f t="shared" si="17"/>
        <v>25170</v>
      </c>
      <c r="Y21" s="133">
        <f t="shared" si="17"/>
        <v>0</v>
      </c>
      <c r="Z21" s="133">
        <f t="shared" si="17"/>
        <v>0</v>
      </c>
      <c r="AA21" s="133">
        <f t="shared" si="17"/>
        <v>0</v>
      </c>
      <c r="AB21" s="223"/>
      <c r="AC21" s="176"/>
      <c r="AE21" s="176"/>
    </row>
    <row r="22" spans="1:31" s="114" customFormat="1" ht="20.25" hidden="1" customHeight="1" x14ac:dyDescent="0.25">
      <c r="A22" s="183"/>
      <c r="B22" s="183"/>
      <c r="C22" s="183"/>
      <c r="D22" s="200"/>
      <c r="E22" s="200"/>
      <c r="F22" s="201"/>
      <c r="G22" s="124"/>
      <c r="H22" s="131"/>
      <c r="I22" s="131"/>
      <c r="J22" s="131"/>
      <c r="K22" s="194">
        <v>31141</v>
      </c>
      <c r="L22" s="195"/>
      <c r="M22" s="195" t="s">
        <v>127</v>
      </c>
      <c r="N22" s="197">
        <f>N23+N24</f>
        <v>25170</v>
      </c>
      <c r="O22" s="197">
        <f>O23+O24</f>
        <v>0</v>
      </c>
      <c r="P22" s="197">
        <f>P23+P24</f>
        <v>25170</v>
      </c>
      <c r="Q22" s="343">
        <f t="shared" ref="Q22:T22" si="18">Q23+Q24</f>
        <v>0</v>
      </c>
      <c r="R22" s="294">
        <f t="shared" si="18"/>
        <v>144040</v>
      </c>
      <c r="S22" s="294">
        <f t="shared" si="18"/>
        <v>25170</v>
      </c>
      <c r="T22" s="343">
        <f t="shared" si="18"/>
        <v>20491.32</v>
      </c>
      <c r="U22" s="197">
        <f t="shared" ref="U22:AA22" si="19">U23+U24</f>
        <v>0</v>
      </c>
      <c r="V22" s="294">
        <f t="shared" si="19"/>
        <v>0</v>
      </c>
      <c r="W22" s="197">
        <f t="shared" si="19"/>
        <v>108073.33</v>
      </c>
      <c r="X22" s="197">
        <f t="shared" si="19"/>
        <v>25170</v>
      </c>
      <c r="Y22" s="197">
        <f t="shared" si="19"/>
        <v>0</v>
      </c>
      <c r="Z22" s="197">
        <f t="shared" si="19"/>
        <v>0</v>
      </c>
      <c r="AA22" s="197">
        <f t="shared" si="19"/>
        <v>0</v>
      </c>
      <c r="AB22" s="223"/>
      <c r="AC22" s="176"/>
      <c r="AE22" s="176"/>
    </row>
    <row r="23" spans="1:31" s="114" customFormat="1" ht="20.25" hidden="1" customHeight="1" x14ac:dyDescent="0.25">
      <c r="A23" s="183"/>
      <c r="B23" s="183"/>
      <c r="C23" s="183"/>
      <c r="D23" s="200"/>
      <c r="E23" s="200"/>
      <c r="F23" s="201"/>
      <c r="G23" s="124"/>
      <c r="H23" s="131"/>
      <c r="I23" s="131"/>
      <c r="J23" s="131"/>
      <c r="K23" s="11"/>
      <c r="L23" s="171">
        <v>311410</v>
      </c>
      <c r="M23" s="173" t="s">
        <v>127</v>
      </c>
      <c r="N23" s="174">
        <f>+SUMIF('Programska klasifikacija VI'!$N:$N,$L23,'Programska klasifikacija VI'!Q:Q)</f>
        <v>24170</v>
      </c>
      <c r="O23" s="174">
        <f>P23-N23</f>
        <v>0</v>
      </c>
      <c r="P23" s="174">
        <f>+SUMIF('Programska klasifikacija VI'!$N:$N,$L23,'Programska klasifikacija VI'!S:S)</f>
        <v>24170</v>
      </c>
      <c r="Q23" s="345">
        <f>+SUMIF('Programska klasifikacija VI'!$N:$N,$L23,'Programska klasifikacija VI'!T:T)</f>
        <v>0</v>
      </c>
      <c r="R23" s="295">
        <f>+SUMIF('Programska klasifikacija VI'!$N:$N,$L23,'Programska klasifikacija VI'!U:U)</f>
        <v>143040</v>
      </c>
      <c r="S23" s="295">
        <f>+SUMIF('Programska klasifikacija VI'!$N:$N,$L23,'Programska klasifikacija VI'!V:V)</f>
        <v>24170</v>
      </c>
      <c r="T23" s="344">
        <f>+SUMIF('Programska klasifikacija VI'!$N:$N,$L23,'Programska klasifikacija VI'!W:W)</f>
        <v>20444.5</v>
      </c>
      <c r="U23" s="174"/>
      <c r="V23" s="295"/>
      <c r="W23" s="174">
        <f>+SUMIF('Programska klasifikacija VI'!$N:$N,$L23,'Programska klasifikacija VI'!Z:Z)</f>
        <v>107450.52</v>
      </c>
      <c r="X23" s="174">
        <f>+SUMIF('Programska klasifikacija VI'!$N:$N,$L23,'Programska klasifikacija VI'!AA:AA)</f>
        <v>24170</v>
      </c>
      <c r="Y23" s="174">
        <f>+SUMIF('Programska klasifikacija VI'!$N:$N,$L23,'Programska klasifikacija VI'!AB:AB)</f>
        <v>0</v>
      </c>
      <c r="Z23" s="174">
        <f>+SUMIF('Programska klasifikacija VI'!$N:$N,$L23,'Programska klasifikacija VI'!AC:AC)</f>
        <v>0</v>
      </c>
      <c r="AA23" s="174">
        <f>+SUMIF('Programska klasifikacija VI'!$N:$N,$L23,'Programska klasifikacija VI'!AD:AD)</f>
        <v>0</v>
      </c>
      <c r="AB23" s="223"/>
      <c r="AC23" s="176">
        <v>20462.16</v>
      </c>
      <c r="AE23" s="176">
        <f t="shared" si="11"/>
        <v>-17.659999999999854</v>
      </c>
    </row>
    <row r="24" spans="1:31" s="114" customFormat="1" ht="20.25" hidden="1" customHeight="1" x14ac:dyDescent="0.25">
      <c r="A24" s="183"/>
      <c r="B24" s="183"/>
      <c r="C24" s="183"/>
      <c r="D24" s="200"/>
      <c r="E24" s="200"/>
      <c r="F24" s="201"/>
      <c r="G24" s="124"/>
      <c r="H24" s="131"/>
      <c r="I24" s="131"/>
      <c r="J24" s="131"/>
      <c r="K24" s="11"/>
      <c r="L24" s="171">
        <v>311411</v>
      </c>
      <c r="M24" s="173" t="s">
        <v>129</v>
      </c>
      <c r="N24" s="174">
        <f>+SUMIF('Programska klasifikacija VI'!$N:$N,$L24,'Programska klasifikacija VI'!Q:Q)</f>
        <v>1000</v>
      </c>
      <c r="O24" s="174">
        <f>P24-N24</f>
        <v>0</v>
      </c>
      <c r="P24" s="174">
        <f>+SUMIF('Programska klasifikacija VI'!$N:$N,$L24,'Programska klasifikacija VI'!S:S)</f>
        <v>1000</v>
      </c>
      <c r="Q24" s="345">
        <v>0</v>
      </c>
      <c r="R24" s="295">
        <f>+SUMIF('Programska klasifikacija VI'!$N:$N,$L24,'Programska klasifikacija VI'!U:U)</f>
        <v>1000</v>
      </c>
      <c r="S24" s="295">
        <f>+SUMIF('Programska klasifikacija VI'!$N:$N,$L24,'Programska klasifikacija VI'!V:V)</f>
        <v>1000</v>
      </c>
      <c r="T24" s="344">
        <f>+SUMIF('Programska klasifikacija VI'!$N:$N,$L24,'Programska klasifikacija VI'!W:W)</f>
        <v>46.82</v>
      </c>
      <c r="U24" s="174"/>
      <c r="V24" s="295"/>
      <c r="W24" s="174">
        <f>+SUMIF('Programska klasifikacija VI'!$N:$N,$L24,'Programska klasifikacija VI'!Z:Z)</f>
        <v>622.80999999999995</v>
      </c>
      <c r="X24" s="174">
        <f>+SUMIF('Programska klasifikacija VI'!$N:$N,$L24,'Programska klasifikacija VI'!AA:AA)</f>
        <v>1000</v>
      </c>
      <c r="Y24" s="174">
        <f>+SUMIF('Programska klasifikacija VI'!$N:$N,$L24,'Programska klasifikacija VI'!AB:AB)</f>
        <v>0</v>
      </c>
      <c r="Z24" s="174">
        <f>+SUMIF('Programska klasifikacija VI'!$N:$N,$L24,'Programska klasifikacija VI'!AC:AC)</f>
        <v>0</v>
      </c>
      <c r="AA24" s="174">
        <f>+SUMIF('Programska klasifikacija VI'!$N:$N,$L24,'Programska klasifikacija VI'!AD:AD)</f>
        <v>0</v>
      </c>
      <c r="AB24" s="223"/>
      <c r="AC24" s="176">
        <v>29.16</v>
      </c>
      <c r="AE24" s="176">
        <f t="shared" si="11"/>
        <v>17.66</v>
      </c>
    </row>
    <row r="25" spans="1:31" s="214" customFormat="1" ht="20.25" customHeight="1" x14ac:dyDescent="0.25">
      <c r="A25" s="188"/>
      <c r="B25" s="188"/>
      <c r="C25" s="188"/>
      <c r="D25" s="207"/>
      <c r="E25" s="207"/>
      <c r="F25" s="208"/>
      <c r="G25" s="209"/>
      <c r="H25" s="210"/>
      <c r="I25" s="131">
        <v>312</v>
      </c>
      <c r="J25" s="131"/>
      <c r="K25" s="131"/>
      <c r="L25" s="132"/>
      <c r="M25" s="127" t="s">
        <v>130</v>
      </c>
      <c r="N25" s="133">
        <f>N26</f>
        <v>65200</v>
      </c>
      <c r="O25" s="133">
        <f t="shared" ref="O25:AA25" si="20">O26</f>
        <v>0</v>
      </c>
      <c r="P25" s="133">
        <f>P26</f>
        <v>65200</v>
      </c>
      <c r="Q25" s="342">
        <f t="shared" ref="Q25:T25" si="21">Q26</f>
        <v>53228</v>
      </c>
      <c r="R25" s="293">
        <f t="shared" si="21"/>
        <v>65200</v>
      </c>
      <c r="S25" s="293">
        <f t="shared" si="21"/>
        <v>65200</v>
      </c>
      <c r="T25" s="342">
        <f t="shared" si="21"/>
        <v>50949.880000000005</v>
      </c>
      <c r="U25" s="260">
        <f t="shared" ref="U25:U26" si="22">T25/Q25*100</f>
        <v>95.720072142481399</v>
      </c>
      <c r="V25" s="297">
        <f t="shared" ref="V25:V26" si="23">T25/S25*100</f>
        <v>78.143987730061355</v>
      </c>
      <c r="W25" s="213">
        <f t="shared" si="20"/>
        <v>53227.369999999995</v>
      </c>
      <c r="X25" s="213">
        <f t="shared" si="20"/>
        <v>65200</v>
      </c>
      <c r="Y25" s="213">
        <f t="shared" si="20"/>
        <v>64170</v>
      </c>
      <c r="Z25" s="213">
        <f t="shared" si="20"/>
        <v>64170</v>
      </c>
      <c r="AA25" s="213">
        <f t="shared" si="20"/>
        <v>64170</v>
      </c>
      <c r="AB25" s="223"/>
      <c r="AC25" s="242"/>
      <c r="AE25" s="176"/>
    </row>
    <row r="26" spans="1:31" s="114" customFormat="1" ht="20.25" customHeight="1" x14ac:dyDescent="0.25">
      <c r="A26" s="183"/>
      <c r="B26" s="183"/>
      <c r="C26" s="183"/>
      <c r="D26" s="200"/>
      <c r="E26" s="200"/>
      <c r="F26" s="201"/>
      <c r="G26" s="124"/>
      <c r="H26" s="131"/>
      <c r="I26" s="131"/>
      <c r="J26" s="131">
        <v>3121</v>
      </c>
      <c r="K26" s="131"/>
      <c r="L26" s="132"/>
      <c r="M26" s="127" t="s">
        <v>130</v>
      </c>
      <c r="N26" s="133">
        <f>N27+N29+N31+N33+N35+N37</f>
        <v>65200</v>
      </c>
      <c r="O26" s="133">
        <f>O27+O29+O31+O33+O35+O37</f>
        <v>0</v>
      </c>
      <c r="P26" s="133">
        <f>P27+P29+P31+P33+P35+P37</f>
        <v>65200</v>
      </c>
      <c r="Q26" s="342">
        <f>+SUMIF('Programska klasifikacija VI'!$L:$L,$J26,'Programska klasifikacija VI'!T:T)</f>
        <v>53228</v>
      </c>
      <c r="R26" s="293">
        <f t="shared" ref="R26:T26" si="24">R27+R29+R31+R33+R35+R37</f>
        <v>65200</v>
      </c>
      <c r="S26" s="293">
        <f t="shared" si="24"/>
        <v>65200</v>
      </c>
      <c r="T26" s="342">
        <f t="shared" si="24"/>
        <v>50949.880000000005</v>
      </c>
      <c r="U26" s="260">
        <f t="shared" si="22"/>
        <v>95.720072142481399</v>
      </c>
      <c r="V26" s="297">
        <f t="shared" si="23"/>
        <v>78.143987730061355</v>
      </c>
      <c r="W26" s="133">
        <f t="shared" ref="W26:AA26" si="25">W27+W29+W31+W33+W35+W37</f>
        <v>53227.369999999995</v>
      </c>
      <c r="X26" s="133">
        <f t="shared" si="25"/>
        <v>65200</v>
      </c>
      <c r="Y26" s="133">
        <f t="shared" si="25"/>
        <v>64170</v>
      </c>
      <c r="Z26" s="133">
        <f t="shared" si="25"/>
        <v>64170</v>
      </c>
      <c r="AA26" s="133">
        <f t="shared" si="25"/>
        <v>64170</v>
      </c>
      <c r="AB26" s="223"/>
      <c r="AC26" s="176"/>
      <c r="AE26" s="176"/>
    </row>
    <row r="27" spans="1:31" s="114" customFormat="1" ht="20.25" hidden="1" customHeight="1" x14ac:dyDescent="0.25">
      <c r="A27" s="183"/>
      <c r="B27" s="183"/>
      <c r="C27" s="183"/>
      <c r="D27" s="200"/>
      <c r="E27" s="200"/>
      <c r="F27" s="201"/>
      <c r="G27" s="124"/>
      <c r="H27" s="131"/>
      <c r="I27" s="131"/>
      <c r="J27" s="131"/>
      <c r="K27" s="194">
        <v>31212</v>
      </c>
      <c r="L27" s="195"/>
      <c r="M27" s="195" t="s">
        <v>131</v>
      </c>
      <c r="N27" s="197">
        <f>N28</f>
        <v>12000</v>
      </c>
      <c r="O27" s="197">
        <f>O28</f>
        <v>0</v>
      </c>
      <c r="P27" s="197">
        <f>P28</f>
        <v>12000</v>
      </c>
      <c r="Q27" s="343">
        <f t="shared" ref="Q27:T27" si="26">Q28</f>
        <v>0</v>
      </c>
      <c r="R27" s="294">
        <f t="shared" si="26"/>
        <v>3500</v>
      </c>
      <c r="S27" s="294">
        <f t="shared" si="26"/>
        <v>12000</v>
      </c>
      <c r="T27" s="343">
        <f t="shared" si="26"/>
        <v>8853.4500000000007</v>
      </c>
      <c r="U27" s="197">
        <f t="shared" ref="U27:AA27" si="27">U28</f>
        <v>0</v>
      </c>
      <c r="V27" s="294">
        <f t="shared" si="27"/>
        <v>0</v>
      </c>
      <c r="W27" s="197">
        <f t="shared" si="27"/>
        <v>4114.45</v>
      </c>
      <c r="X27" s="197">
        <f t="shared" si="27"/>
        <v>12000</v>
      </c>
      <c r="Y27" s="197">
        <f t="shared" si="27"/>
        <v>11000</v>
      </c>
      <c r="Z27" s="197">
        <f t="shared" si="27"/>
        <v>11000</v>
      </c>
      <c r="AA27" s="197">
        <f t="shared" si="27"/>
        <v>11000</v>
      </c>
      <c r="AB27" s="223"/>
      <c r="AC27" s="176"/>
      <c r="AE27" s="176"/>
    </row>
    <row r="28" spans="1:31" s="114" customFormat="1" ht="20.25" hidden="1" customHeight="1" x14ac:dyDescent="0.25">
      <c r="A28" s="183"/>
      <c r="B28" s="183"/>
      <c r="C28" s="183"/>
      <c r="D28" s="200"/>
      <c r="E28" s="200"/>
      <c r="F28" s="201"/>
      <c r="G28" s="124"/>
      <c r="H28" s="131"/>
      <c r="I28" s="131"/>
      <c r="J28" s="131"/>
      <c r="K28" s="11"/>
      <c r="L28" s="171">
        <v>312120</v>
      </c>
      <c r="M28" s="173" t="s">
        <v>131</v>
      </c>
      <c r="N28" s="174">
        <f>+SUMIF('Programska klasifikacija VI'!$N:$N,$L28,'Programska klasifikacija VI'!Q:Q)</f>
        <v>12000</v>
      </c>
      <c r="O28" s="174">
        <f>P28-N28</f>
        <v>0</v>
      </c>
      <c r="P28" s="174">
        <f>+SUMIF('Programska klasifikacija VI'!$N:$N,$L28,'Programska klasifikacija VI'!S:S)</f>
        <v>12000</v>
      </c>
      <c r="Q28" s="345">
        <f>+SUMIF('Programska klasifikacija VI'!$N:$N,$L28,'Programska klasifikacija VI'!T:T)</f>
        <v>0</v>
      </c>
      <c r="R28" s="295">
        <f>+SUMIF('Programska klasifikacija VI'!$N:$N,$L28,'Programska klasifikacija VI'!U:U)</f>
        <v>3500</v>
      </c>
      <c r="S28" s="295">
        <f>+SUMIF('Programska klasifikacija VI'!$N:$N,$L28,'Programska klasifikacija VI'!V:V)</f>
        <v>12000</v>
      </c>
      <c r="T28" s="344">
        <f>+SUMIF('Programska klasifikacija VI'!$N:$N,$L28,'Programska klasifikacija VI'!W:W)</f>
        <v>8853.4500000000007</v>
      </c>
      <c r="U28" s="174"/>
      <c r="V28" s="295"/>
      <c r="W28" s="174">
        <f>+SUMIF('Programska klasifikacija VI'!$N:$N,$L28,'Programska klasifikacija VI'!Z:Z)</f>
        <v>4114.45</v>
      </c>
      <c r="X28" s="174">
        <f>+SUMIF('Programska klasifikacija VI'!$N:$N,$L28,'Programska klasifikacija VI'!AA:AA)</f>
        <v>12000</v>
      </c>
      <c r="Y28" s="174">
        <f>+SUMIF('Programska klasifikacija VI'!$N:$N,$L28,'Programska klasifikacija VI'!AB:AB)</f>
        <v>11000</v>
      </c>
      <c r="Z28" s="174">
        <f>+SUMIF('Programska klasifikacija VI'!$N:$N,$L28,'Programska klasifikacija VI'!AC:AC)</f>
        <v>11000</v>
      </c>
      <c r="AA28" s="174">
        <f>+SUMIF('Programska klasifikacija VI'!$N:$N,$L28,'Programska klasifikacija VI'!AD:AD)</f>
        <v>11000</v>
      </c>
      <c r="AB28" s="223"/>
      <c r="AC28" s="176">
        <v>8853.4500000000007</v>
      </c>
      <c r="AE28" s="176">
        <f t="shared" si="11"/>
        <v>0</v>
      </c>
    </row>
    <row r="29" spans="1:31" s="114" customFormat="1" ht="20.25" hidden="1" customHeight="1" x14ac:dyDescent="0.25">
      <c r="A29" s="183"/>
      <c r="B29" s="183"/>
      <c r="C29" s="183"/>
      <c r="D29" s="200"/>
      <c r="E29" s="200"/>
      <c r="F29" s="201"/>
      <c r="G29" s="124"/>
      <c r="H29" s="131"/>
      <c r="I29" s="131"/>
      <c r="J29" s="131"/>
      <c r="K29" s="194">
        <v>31213</v>
      </c>
      <c r="L29" s="195"/>
      <c r="M29" s="195" t="s">
        <v>132</v>
      </c>
      <c r="N29" s="197">
        <f>N30</f>
        <v>0</v>
      </c>
      <c r="O29" s="197">
        <f>O30</f>
        <v>0</v>
      </c>
      <c r="P29" s="197">
        <f>P30</f>
        <v>0</v>
      </c>
      <c r="Q29" s="343">
        <f t="shared" ref="Q29:T29" si="28">Q30</f>
        <v>0</v>
      </c>
      <c r="R29" s="294">
        <f t="shared" si="28"/>
        <v>8500</v>
      </c>
      <c r="S29" s="294">
        <f t="shared" si="28"/>
        <v>0</v>
      </c>
      <c r="T29" s="343">
        <f t="shared" si="28"/>
        <v>0</v>
      </c>
      <c r="U29" s="197">
        <f t="shared" ref="U29:AA29" si="29">U30</f>
        <v>0</v>
      </c>
      <c r="V29" s="294">
        <f t="shared" si="29"/>
        <v>0</v>
      </c>
      <c r="W29" s="197">
        <f t="shared" si="29"/>
        <v>7338.54</v>
      </c>
      <c r="X29" s="197">
        <f t="shared" si="29"/>
        <v>0</v>
      </c>
      <c r="Y29" s="197">
        <f t="shared" si="29"/>
        <v>0</v>
      </c>
      <c r="Z29" s="197">
        <f t="shared" si="29"/>
        <v>0</v>
      </c>
      <c r="AA29" s="197">
        <f t="shared" si="29"/>
        <v>0</v>
      </c>
      <c r="AB29" s="223"/>
      <c r="AC29" s="176"/>
      <c r="AE29" s="176"/>
    </row>
    <row r="30" spans="1:31" s="114" customFormat="1" ht="20.25" hidden="1" customHeight="1" x14ac:dyDescent="0.25">
      <c r="A30" s="183"/>
      <c r="B30" s="183"/>
      <c r="C30" s="183"/>
      <c r="D30" s="200"/>
      <c r="E30" s="200"/>
      <c r="F30" s="201"/>
      <c r="G30" s="124"/>
      <c r="H30" s="131"/>
      <c r="I30" s="131"/>
      <c r="J30" s="131"/>
      <c r="K30" s="11"/>
      <c r="L30" s="171">
        <v>312130</v>
      </c>
      <c r="M30" s="173" t="s">
        <v>132</v>
      </c>
      <c r="N30" s="174">
        <f>+SUMIF('Programska klasifikacija VI'!$N:$N,$L30,'Programska klasifikacija VI'!Q:Q)</f>
        <v>0</v>
      </c>
      <c r="O30" s="174">
        <f>P30-N30</f>
        <v>0</v>
      </c>
      <c r="P30" s="174">
        <f>+SUMIF('Programska klasifikacija VI'!$N:$N,$L30,'Programska klasifikacija VI'!S:S)</f>
        <v>0</v>
      </c>
      <c r="Q30" s="345">
        <f>+SUMIF('Programska klasifikacija VI'!$N:$N,$L30,'Programska klasifikacija VI'!T:T)</f>
        <v>0</v>
      </c>
      <c r="R30" s="295">
        <f>+SUMIF('Programska klasifikacija VI'!$N:$N,$L30,'Programska klasifikacija VI'!U:U)</f>
        <v>8500</v>
      </c>
      <c r="S30" s="295">
        <f>+SUMIF('Programska klasifikacija VI'!$N:$N,$L30,'Programska klasifikacija VI'!V:V)</f>
        <v>0</v>
      </c>
      <c r="T30" s="344">
        <f>+SUMIF('Programska klasifikacija VI'!$N:$N,$L30,'Programska klasifikacija VI'!W:W)</f>
        <v>0</v>
      </c>
      <c r="U30" s="174"/>
      <c r="V30" s="295"/>
      <c r="W30" s="174">
        <f>+SUMIF('Programska klasifikacija VI'!$N:$N,$L30,'Programska klasifikacija VI'!Z:Z)</f>
        <v>7338.54</v>
      </c>
      <c r="X30" s="174">
        <f>+SUMIF('Programska klasifikacija VI'!$N:$N,$L30,'Programska klasifikacija VI'!AA:AA)</f>
        <v>0</v>
      </c>
      <c r="Y30" s="174">
        <f>+SUMIF('Programska klasifikacija VI'!$N:$N,$L30,'Programska klasifikacija VI'!AB:AB)</f>
        <v>0</v>
      </c>
      <c r="Z30" s="174">
        <f>+SUMIF('Programska klasifikacija VI'!$N:$N,$L30,'Programska klasifikacija VI'!AC:AC)</f>
        <v>0</v>
      </c>
      <c r="AA30" s="174">
        <f>+SUMIF('Programska klasifikacija VI'!$N:$N,$L30,'Programska klasifikacija VI'!AD:AD)</f>
        <v>0</v>
      </c>
      <c r="AB30" s="223"/>
      <c r="AC30" s="176">
        <v>0</v>
      </c>
      <c r="AE30" s="176">
        <f t="shared" si="11"/>
        <v>0</v>
      </c>
    </row>
    <row r="31" spans="1:31" s="114" customFormat="1" ht="20.25" hidden="1" customHeight="1" x14ac:dyDescent="0.25">
      <c r="A31" s="183"/>
      <c r="B31" s="183"/>
      <c r="C31" s="183"/>
      <c r="D31" s="200"/>
      <c r="E31" s="200"/>
      <c r="F31" s="201"/>
      <c r="G31" s="124"/>
      <c r="H31" s="131"/>
      <c r="I31" s="131"/>
      <c r="J31" s="131"/>
      <c r="K31" s="194">
        <v>31214</v>
      </c>
      <c r="L31" s="195"/>
      <c r="M31" s="195" t="s">
        <v>133</v>
      </c>
      <c r="N31" s="197">
        <f>N32</f>
        <v>4500</v>
      </c>
      <c r="O31" s="197">
        <f>O32</f>
        <v>0</v>
      </c>
      <c r="P31" s="197">
        <f>P32</f>
        <v>4500</v>
      </c>
      <c r="Q31" s="343">
        <f t="shared" ref="Q31:T31" si="30">Q32</f>
        <v>0</v>
      </c>
      <c r="R31" s="294">
        <f t="shared" si="30"/>
        <v>4500</v>
      </c>
      <c r="S31" s="294">
        <f t="shared" si="30"/>
        <v>4500</v>
      </c>
      <c r="T31" s="343">
        <f t="shared" si="30"/>
        <v>1400</v>
      </c>
      <c r="U31" s="197">
        <f t="shared" ref="U31:AA31" si="31">U32</f>
        <v>0</v>
      </c>
      <c r="V31" s="294">
        <f t="shared" si="31"/>
        <v>0</v>
      </c>
      <c r="W31" s="197">
        <f t="shared" si="31"/>
        <v>2654.48</v>
      </c>
      <c r="X31" s="197">
        <f t="shared" si="31"/>
        <v>4500</v>
      </c>
      <c r="Y31" s="197">
        <f t="shared" si="31"/>
        <v>5500</v>
      </c>
      <c r="Z31" s="197">
        <f t="shared" si="31"/>
        <v>5500</v>
      </c>
      <c r="AA31" s="197">
        <f t="shared" si="31"/>
        <v>5500</v>
      </c>
      <c r="AB31" s="223"/>
      <c r="AC31" s="176"/>
      <c r="AE31" s="176"/>
    </row>
    <row r="32" spans="1:31" s="114" customFormat="1" ht="20.25" hidden="1" customHeight="1" x14ac:dyDescent="0.25">
      <c r="A32" s="183"/>
      <c r="B32" s="183"/>
      <c r="C32" s="183"/>
      <c r="D32" s="200"/>
      <c r="E32" s="200"/>
      <c r="F32" s="201"/>
      <c r="G32" s="124"/>
      <c r="H32" s="131"/>
      <c r="I32" s="131"/>
      <c r="J32" s="131"/>
      <c r="K32" s="11"/>
      <c r="L32" s="171">
        <v>312140</v>
      </c>
      <c r="M32" s="173" t="s">
        <v>133</v>
      </c>
      <c r="N32" s="174">
        <f>+SUMIF('Programska klasifikacija VI'!$N:$N,$L32,'Programska klasifikacija VI'!Q:Q)</f>
        <v>4500</v>
      </c>
      <c r="O32" s="174">
        <f>P32-N32</f>
        <v>0</v>
      </c>
      <c r="P32" s="174">
        <f>+SUMIF('Programska klasifikacija VI'!$N:$N,$L32,'Programska klasifikacija VI'!S:S)</f>
        <v>4500</v>
      </c>
      <c r="Q32" s="345">
        <f>+SUMIF('Programska klasifikacija VI'!$N:$N,$L32,'Programska klasifikacija VI'!T:T)</f>
        <v>0</v>
      </c>
      <c r="R32" s="295">
        <f>+SUMIF('Programska klasifikacija VI'!$N:$N,$L32,'Programska klasifikacija VI'!U:U)</f>
        <v>4500</v>
      </c>
      <c r="S32" s="295">
        <f>+SUMIF('Programska klasifikacija VI'!$N:$N,$L32,'Programska klasifikacija VI'!V:V)</f>
        <v>4500</v>
      </c>
      <c r="T32" s="344">
        <f>+SUMIF('Programska klasifikacija VI'!$N:$N,$L32,'Programska klasifikacija VI'!W:W)</f>
        <v>1400</v>
      </c>
      <c r="U32" s="174"/>
      <c r="V32" s="295"/>
      <c r="W32" s="174">
        <f>+SUMIF('Programska klasifikacija VI'!$N:$N,$L32,'Programska klasifikacija VI'!Z:Z)</f>
        <v>2654.48</v>
      </c>
      <c r="X32" s="174">
        <f>+SUMIF('Programska klasifikacija VI'!$N:$N,$L32,'Programska klasifikacija VI'!AA:AA)</f>
        <v>4500</v>
      </c>
      <c r="Y32" s="174">
        <f>+SUMIF('Programska klasifikacija VI'!$N:$N,$L32,'Programska klasifikacija VI'!AB:AB)</f>
        <v>5500</v>
      </c>
      <c r="Z32" s="174">
        <f>+SUMIF('Programska klasifikacija VI'!$N:$N,$L32,'Programska klasifikacija VI'!AC:AC)</f>
        <v>5500</v>
      </c>
      <c r="AA32" s="174">
        <f>+SUMIF('Programska klasifikacija VI'!$N:$N,$L32,'Programska klasifikacija VI'!AD:AD)</f>
        <v>5500</v>
      </c>
      <c r="AB32" s="223"/>
      <c r="AC32" s="176">
        <v>1400</v>
      </c>
      <c r="AE32" s="176">
        <f t="shared" si="11"/>
        <v>0</v>
      </c>
    </row>
    <row r="33" spans="1:31" s="114" customFormat="1" ht="20.25" hidden="1" customHeight="1" x14ac:dyDescent="0.25">
      <c r="A33" s="183"/>
      <c r="B33" s="183"/>
      <c r="C33" s="183"/>
      <c r="D33" s="200"/>
      <c r="E33" s="200"/>
      <c r="F33" s="201"/>
      <c r="G33" s="124"/>
      <c r="H33" s="131"/>
      <c r="I33" s="131"/>
      <c r="J33" s="131"/>
      <c r="K33" s="194">
        <v>31215</v>
      </c>
      <c r="L33" s="195"/>
      <c r="M33" s="195" t="s">
        <v>134</v>
      </c>
      <c r="N33" s="197">
        <f>N34</f>
        <v>4000</v>
      </c>
      <c r="O33" s="197">
        <f>O34</f>
        <v>0</v>
      </c>
      <c r="P33" s="197">
        <f>P34</f>
        <v>4000</v>
      </c>
      <c r="Q33" s="343">
        <f t="shared" ref="Q33:T33" si="32">Q34</f>
        <v>0</v>
      </c>
      <c r="R33" s="294">
        <f t="shared" si="32"/>
        <v>4000</v>
      </c>
      <c r="S33" s="294">
        <f t="shared" si="32"/>
        <v>4000</v>
      </c>
      <c r="T33" s="343">
        <f t="shared" si="32"/>
        <v>2054.3000000000002</v>
      </c>
      <c r="U33" s="197">
        <f t="shared" ref="U33:AA33" si="33">U34</f>
        <v>0</v>
      </c>
      <c r="V33" s="294">
        <f t="shared" si="33"/>
        <v>0</v>
      </c>
      <c r="W33" s="197">
        <f t="shared" si="33"/>
        <v>2256.3000000000002</v>
      </c>
      <c r="X33" s="197">
        <f t="shared" si="33"/>
        <v>4000</v>
      </c>
      <c r="Y33" s="197">
        <f t="shared" si="33"/>
        <v>4000</v>
      </c>
      <c r="Z33" s="197">
        <f t="shared" si="33"/>
        <v>4000</v>
      </c>
      <c r="AA33" s="197">
        <f t="shared" si="33"/>
        <v>4000</v>
      </c>
      <c r="AB33" s="223"/>
      <c r="AC33" s="176"/>
      <c r="AE33" s="176"/>
    </row>
    <row r="34" spans="1:31" s="114" customFormat="1" ht="20.25" hidden="1" customHeight="1" x14ac:dyDescent="0.25">
      <c r="A34" s="183"/>
      <c r="B34" s="183"/>
      <c r="C34" s="183"/>
      <c r="D34" s="200"/>
      <c r="E34" s="200"/>
      <c r="F34" s="201"/>
      <c r="G34" s="124"/>
      <c r="H34" s="131"/>
      <c r="I34" s="131"/>
      <c r="J34" s="131"/>
      <c r="K34" s="11"/>
      <c r="L34" s="171">
        <v>312150</v>
      </c>
      <c r="M34" s="173" t="s">
        <v>134</v>
      </c>
      <c r="N34" s="174">
        <f>+SUMIF('Programska klasifikacija VI'!$N:$N,$L34,'Programska klasifikacija VI'!Q:Q)</f>
        <v>4000</v>
      </c>
      <c r="O34" s="174">
        <f>P34-N34</f>
        <v>0</v>
      </c>
      <c r="P34" s="174">
        <f>+SUMIF('Programska klasifikacija VI'!$N:$N,$L34,'Programska klasifikacija VI'!S:S)</f>
        <v>4000</v>
      </c>
      <c r="Q34" s="345">
        <f>+SUMIF('Programska klasifikacija VI'!$N:$N,$L34,'Programska klasifikacija VI'!T:T)</f>
        <v>0</v>
      </c>
      <c r="R34" s="295">
        <f>+SUMIF('Programska klasifikacija VI'!$N:$N,$L34,'Programska klasifikacija VI'!U:U)</f>
        <v>4000</v>
      </c>
      <c r="S34" s="295">
        <f>+SUMIF('Programska klasifikacija VI'!$N:$N,$L34,'Programska klasifikacija VI'!V:V)</f>
        <v>4000</v>
      </c>
      <c r="T34" s="344">
        <f>+SUMIF('Programska klasifikacija VI'!$N:$N,$L34,'Programska klasifikacija VI'!W:W)</f>
        <v>2054.3000000000002</v>
      </c>
      <c r="U34" s="174"/>
      <c r="V34" s="295"/>
      <c r="W34" s="174">
        <f>+SUMIF('Programska klasifikacija VI'!$N:$N,$L34,'Programska klasifikacija VI'!Z:Z)</f>
        <v>2256.3000000000002</v>
      </c>
      <c r="X34" s="174">
        <f>+SUMIF('Programska klasifikacija VI'!$N:$N,$L34,'Programska klasifikacija VI'!AA:AA)</f>
        <v>4000</v>
      </c>
      <c r="Y34" s="174">
        <f>+SUMIF('Programska klasifikacija VI'!$N:$N,$L34,'Programska klasifikacija VI'!AB:AB)</f>
        <v>4000</v>
      </c>
      <c r="Z34" s="174">
        <f>+SUMIF('Programska klasifikacija VI'!$N:$N,$L34,'Programska klasifikacija VI'!AC:AC)</f>
        <v>4000</v>
      </c>
      <c r="AA34" s="174">
        <f>+SUMIF('Programska klasifikacija VI'!$N:$N,$L34,'Programska klasifikacija VI'!AD:AD)</f>
        <v>4000</v>
      </c>
      <c r="AB34" s="223"/>
      <c r="AC34" s="176">
        <v>2054.3000000000002</v>
      </c>
      <c r="AE34" s="176">
        <f t="shared" si="11"/>
        <v>0</v>
      </c>
    </row>
    <row r="35" spans="1:31" s="114" customFormat="1" ht="20.25" hidden="1" customHeight="1" x14ac:dyDescent="0.25">
      <c r="A35" s="183"/>
      <c r="B35" s="183"/>
      <c r="C35" s="183"/>
      <c r="D35" s="200"/>
      <c r="E35" s="200"/>
      <c r="F35" s="201"/>
      <c r="G35" s="124"/>
      <c r="H35" s="131"/>
      <c r="I35" s="131"/>
      <c r="J35" s="131"/>
      <c r="K35" s="194">
        <v>31216</v>
      </c>
      <c r="L35" s="195"/>
      <c r="M35" s="195" t="s">
        <v>135</v>
      </c>
      <c r="N35" s="197">
        <f>N36</f>
        <v>19700</v>
      </c>
      <c r="O35" s="197">
        <f>O36</f>
        <v>0</v>
      </c>
      <c r="P35" s="197">
        <f>P36</f>
        <v>19700</v>
      </c>
      <c r="Q35" s="343">
        <f t="shared" ref="Q35:T35" si="34">Q36</f>
        <v>0</v>
      </c>
      <c r="R35" s="294">
        <f t="shared" si="34"/>
        <v>19700</v>
      </c>
      <c r="S35" s="294">
        <f t="shared" si="34"/>
        <v>19700</v>
      </c>
      <c r="T35" s="343">
        <f t="shared" si="34"/>
        <v>18000</v>
      </c>
      <c r="U35" s="197">
        <f t="shared" ref="U35:AA35" si="35">U36</f>
        <v>0</v>
      </c>
      <c r="V35" s="294">
        <f t="shared" si="35"/>
        <v>0</v>
      </c>
      <c r="W35" s="197">
        <f t="shared" si="35"/>
        <v>17463.599999999999</v>
      </c>
      <c r="X35" s="197">
        <f t="shared" si="35"/>
        <v>19700</v>
      </c>
      <c r="Y35" s="197">
        <f t="shared" si="35"/>
        <v>19900</v>
      </c>
      <c r="Z35" s="197">
        <f t="shared" si="35"/>
        <v>19900</v>
      </c>
      <c r="AA35" s="197">
        <f t="shared" si="35"/>
        <v>19900</v>
      </c>
      <c r="AB35" s="223"/>
      <c r="AC35" s="176"/>
      <c r="AE35" s="176"/>
    </row>
    <row r="36" spans="1:31" s="114" customFormat="1" ht="20.25" hidden="1" customHeight="1" x14ac:dyDescent="0.25">
      <c r="A36" s="183"/>
      <c r="B36" s="183"/>
      <c r="C36" s="183"/>
      <c r="D36" s="200"/>
      <c r="E36" s="200"/>
      <c r="F36" s="201"/>
      <c r="G36" s="124"/>
      <c r="H36" s="131"/>
      <c r="I36" s="131"/>
      <c r="J36" s="131"/>
      <c r="K36" s="11"/>
      <c r="L36" s="171">
        <v>312160</v>
      </c>
      <c r="M36" s="173" t="s">
        <v>135</v>
      </c>
      <c r="N36" s="174">
        <f>+SUMIF('Programska klasifikacija VI'!$N:$N,$L36,'Programska klasifikacija VI'!Q:Q)</f>
        <v>19700</v>
      </c>
      <c r="O36" s="174">
        <f>P36-N36</f>
        <v>0</v>
      </c>
      <c r="P36" s="174">
        <f>+SUMIF('Programska klasifikacija VI'!$N:$N,$L36,'Programska klasifikacija VI'!S:S)</f>
        <v>19700</v>
      </c>
      <c r="Q36" s="345">
        <f>+SUMIF('Programska klasifikacija VI'!$N:$N,$L36,'Programska klasifikacija VI'!T:T)</f>
        <v>0</v>
      </c>
      <c r="R36" s="295">
        <f>+SUMIF('Programska klasifikacija VI'!$N:$N,$L36,'Programska klasifikacija VI'!U:U)</f>
        <v>19700</v>
      </c>
      <c r="S36" s="295">
        <f>+SUMIF('Programska klasifikacija VI'!$N:$N,$L36,'Programska klasifikacija VI'!V:V)</f>
        <v>19700</v>
      </c>
      <c r="T36" s="344">
        <f>+SUMIF('Programska klasifikacija VI'!$N:$N,$L36,'Programska klasifikacija VI'!W:W)</f>
        <v>18000</v>
      </c>
      <c r="U36" s="174"/>
      <c r="V36" s="295"/>
      <c r="W36" s="174">
        <f>+SUMIF('Programska klasifikacija VI'!$N:$N,$L36,'Programska klasifikacija VI'!Z:Z)</f>
        <v>17463.599999999999</v>
      </c>
      <c r="X36" s="174">
        <f>+SUMIF('Programska klasifikacija VI'!$N:$N,$L36,'Programska klasifikacija VI'!AA:AA)</f>
        <v>19700</v>
      </c>
      <c r="Y36" s="174">
        <f>+SUMIF('Programska klasifikacija VI'!$N:$N,$L36,'Programska klasifikacija VI'!AB:AB)</f>
        <v>19900</v>
      </c>
      <c r="Z36" s="174">
        <f>+SUMIF('Programska klasifikacija VI'!$N:$N,$L36,'Programska klasifikacija VI'!AC:AC)</f>
        <v>19900</v>
      </c>
      <c r="AA36" s="174">
        <f>+SUMIF('Programska klasifikacija VI'!$N:$N,$L36,'Programska klasifikacija VI'!AD:AD)</f>
        <v>19900</v>
      </c>
      <c r="AB36" s="223"/>
      <c r="AC36" s="176">
        <v>18000</v>
      </c>
      <c r="AE36" s="176">
        <f t="shared" si="11"/>
        <v>0</v>
      </c>
    </row>
    <row r="37" spans="1:31" s="114" customFormat="1" ht="20.25" hidden="1" customHeight="1" x14ac:dyDescent="0.25">
      <c r="A37" s="183"/>
      <c r="B37" s="183"/>
      <c r="C37" s="183"/>
      <c r="D37" s="200"/>
      <c r="E37" s="200"/>
      <c r="F37" s="201"/>
      <c r="G37" s="124"/>
      <c r="H37" s="131"/>
      <c r="I37" s="131"/>
      <c r="J37" s="131"/>
      <c r="K37" s="194">
        <v>31219</v>
      </c>
      <c r="L37" s="195"/>
      <c r="M37" s="195" t="s">
        <v>136</v>
      </c>
      <c r="N37" s="197">
        <f>N38</f>
        <v>25000</v>
      </c>
      <c r="O37" s="197">
        <f>O38</f>
        <v>0</v>
      </c>
      <c r="P37" s="197">
        <f>P38</f>
        <v>25000</v>
      </c>
      <c r="Q37" s="343">
        <f t="shared" ref="Q37:T37" si="36">Q38</f>
        <v>0</v>
      </c>
      <c r="R37" s="294">
        <f t="shared" si="36"/>
        <v>25000</v>
      </c>
      <c r="S37" s="294">
        <f t="shared" si="36"/>
        <v>25000</v>
      </c>
      <c r="T37" s="343">
        <f t="shared" si="36"/>
        <v>20642.13</v>
      </c>
      <c r="U37" s="197">
        <f t="shared" ref="U37:AA37" si="37">U38</f>
        <v>0</v>
      </c>
      <c r="V37" s="294">
        <f t="shared" si="37"/>
        <v>0</v>
      </c>
      <c r="W37" s="197">
        <f t="shared" si="37"/>
        <v>19400</v>
      </c>
      <c r="X37" s="197">
        <f t="shared" si="37"/>
        <v>25000</v>
      </c>
      <c r="Y37" s="197">
        <f t="shared" si="37"/>
        <v>23770</v>
      </c>
      <c r="Z37" s="197">
        <f t="shared" si="37"/>
        <v>23770</v>
      </c>
      <c r="AA37" s="197">
        <f t="shared" si="37"/>
        <v>23770</v>
      </c>
      <c r="AB37" s="223"/>
      <c r="AC37" s="176"/>
      <c r="AE37" s="176"/>
    </row>
    <row r="38" spans="1:31" s="114" customFormat="1" ht="20.25" hidden="1" customHeight="1" x14ac:dyDescent="0.25">
      <c r="A38" s="183"/>
      <c r="B38" s="183"/>
      <c r="C38" s="183"/>
      <c r="D38" s="200"/>
      <c r="E38" s="200"/>
      <c r="F38" s="201"/>
      <c r="G38" s="124"/>
      <c r="H38" s="131"/>
      <c r="I38" s="131"/>
      <c r="J38" s="131"/>
      <c r="K38" s="11"/>
      <c r="L38" s="171">
        <v>312190</v>
      </c>
      <c r="M38" s="173" t="s">
        <v>137</v>
      </c>
      <c r="N38" s="174">
        <f>+SUMIF('Programska klasifikacija VI'!$N:$N,$L38,'Programska klasifikacija VI'!Q:Q)</f>
        <v>25000</v>
      </c>
      <c r="O38" s="174">
        <f>P38-N38</f>
        <v>0</v>
      </c>
      <c r="P38" s="174">
        <f>+SUMIF('Programska klasifikacija VI'!$N:$N,$L38,'Programska klasifikacija VI'!S:S)</f>
        <v>25000</v>
      </c>
      <c r="Q38" s="345">
        <f>+SUMIF('Programska klasifikacija VI'!$N:$N,$L38,'Programska klasifikacija VI'!T:T)</f>
        <v>0</v>
      </c>
      <c r="R38" s="295">
        <f>+SUMIF('Programska klasifikacija VI'!$N:$N,$L38,'Programska klasifikacija VI'!U:U)</f>
        <v>25000</v>
      </c>
      <c r="S38" s="295">
        <f>+SUMIF('Programska klasifikacija VI'!$N:$N,$L38,'Programska klasifikacija VI'!V:V)</f>
        <v>25000</v>
      </c>
      <c r="T38" s="344">
        <f>+SUMIF('Programska klasifikacija VI'!$N:$N,$L38,'Programska klasifikacija VI'!W:W)</f>
        <v>20642.13</v>
      </c>
      <c r="U38" s="174"/>
      <c r="V38" s="295"/>
      <c r="W38" s="174">
        <f>+SUMIF('Programska klasifikacija VI'!$N:$N,$L38,'Programska klasifikacija VI'!Z:Z)</f>
        <v>19400</v>
      </c>
      <c r="X38" s="174">
        <f>+SUMIF('Programska klasifikacija VI'!$N:$N,$L38,'Programska klasifikacija VI'!AA:AA)</f>
        <v>25000</v>
      </c>
      <c r="Y38" s="174">
        <f>+SUMIF('Programska klasifikacija VI'!$N:$N,$L38,'Programska klasifikacija VI'!AB:AB)</f>
        <v>23770</v>
      </c>
      <c r="Z38" s="174">
        <f>+SUMIF('Programska klasifikacija VI'!$N:$N,$L38,'Programska klasifikacija VI'!AC:AC)</f>
        <v>23770</v>
      </c>
      <c r="AA38" s="174">
        <f>+SUMIF('Programska klasifikacija VI'!$N:$N,$L38,'Programska klasifikacija VI'!AD:AD)</f>
        <v>23770</v>
      </c>
      <c r="AB38" s="223"/>
      <c r="AC38" s="176">
        <v>20642.13</v>
      </c>
      <c r="AE38" s="176">
        <f t="shared" si="11"/>
        <v>0</v>
      </c>
    </row>
    <row r="39" spans="1:31" s="214" customFormat="1" ht="20.25" customHeight="1" x14ac:dyDescent="0.25">
      <c r="A39" s="188"/>
      <c r="B39" s="188"/>
      <c r="C39" s="188"/>
      <c r="D39" s="207"/>
      <c r="E39" s="207"/>
      <c r="F39" s="208"/>
      <c r="G39" s="209"/>
      <c r="H39" s="210"/>
      <c r="I39" s="131">
        <v>313</v>
      </c>
      <c r="J39" s="131"/>
      <c r="K39" s="131"/>
      <c r="L39" s="132"/>
      <c r="M39" s="127" t="s">
        <v>138</v>
      </c>
      <c r="N39" s="133">
        <f>N40+N45</f>
        <v>356215</v>
      </c>
      <c r="O39" s="133">
        <f t="shared" ref="O39:AA39" si="38">O40+O45</f>
        <v>0</v>
      </c>
      <c r="P39" s="133">
        <f>P40+P45</f>
        <v>356215</v>
      </c>
      <c r="Q39" s="342">
        <f t="shared" ref="Q39:T39" si="39">Q40+Q45</f>
        <v>211705</v>
      </c>
      <c r="R39" s="293">
        <f t="shared" si="39"/>
        <v>286430</v>
      </c>
      <c r="S39" s="293">
        <f t="shared" si="39"/>
        <v>356215</v>
      </c>
      <c r="T39" s="342">
        <f t="shared" si="39"/>
        <v>274115.38</v>
      </c>
      <c r="U39" s="260">
        <f t="shared" ref="U39:U40" si="40">T39/Q39*100</f>
        <v>129.47988002172835</v>
      </c>
      <c r="V39" s="297">
        <f t="shared" ref="V39:V40" si="41">T39/S39*100</f>
        <v>76.952228289095075</v>
      </c>
      <c r="W39" s="213">
        <f t="shared" si="38"/>
        <v>211705.56000000003</v>
      </c>
      <c r="X39" s="213">
        <f t="shared" si="38"/>
        <v>356215</v>
      </c>
      <c r="Y39" s="213">
        <f t="shared" si="38"/>
        <v>422770</v>
      </c>
      <c r="Z39" s="213">
        <f t="shared" si="38"/>
        <v>372770</v>
      </c>
      <c r="AA39" s="213">
        <f t="shared" si="38"/>
        <v>372770</v>
      </c>
      <c r="AB39" s="223"/>
      <c r="AC39" s="242"/>
      <c r="AE39" s="176"/>
    </row>
    <row r="40" spans="1:31" s="114" customFormat="1" ht="20.25" customHeight="1" x14ac:dyDescent="0.25">
      <c r="A40" s="183"/>
      <c r="B40" s="183"/>
      <c r="C40" s="183"/>
      <c r="D40" s="200"/>
      <c r="E40" s="200"/>
      <c r="F40" s="201"/>
      <c r="G40" s="124"/>
      <c r="H40" s="131"/>
      <c r="I40" s="131"/>
      <c r="J40" s="131">
        <v>3132</v>
      </c>
      <c r="K40" s="131"/>
      <c r="L40" s="132"/>
      <c r="M40" s="127" t="s">
        <v>139</v>
      </c>
      <c r="N40" s="133">
        <f>N41+N43</f>
        <v>356215</v>
      </c>
      <c r="O40" s="133">
        <f>O41+O43</f>
        <v>0</v>
      </c>
      <c r="P40" s="133">
        <f>P41+P43</f>
        <v>356215</v>
      </c>
      <c r="Q40" s="342">
        <f>+SUMIF('Programska klasifikacija VI'!$L:$L,$J40,'Programska klasifikacija VI'!T:T)</f>
        <v>211705</v>
      </c>
      <c r="R40" s="293">
        <f t="shared" ref="R40:T40" si="42">R41+R43</f>
        <v>286430</v>
      </c>
      <c r="S40" s="293">
        <f t="shared" si="42"/>
        <v>356215</v>
      </c>
      <c r="T40" s="342">
        <f t="shared" si="42"/>
        <v>274115.38</v>
      </c>
      <c r="U40" s="260">
        <f t="shared" si="40"/>
        <v>129.47988002172835</v>
      </c>
      <c r="V40" s="297">
        <f t="shared" si="41"/>
        <v>76.952228289095075</v>
      </c>
      <c r="W40" s="133">
        <f t="shared" ref="W40:AA40" si="43">W41+W43</f>
        <v>211705.56000000003</v>
      </c>
      <c r="X40" s="133">
        <f t="shared" si="43"/>
        <v>356215</v>
      </c>
      <c r="Y40" s="133">
        <f t="shared" si="43"/>
        <v>422770</v>
      </c>
      <c r="Z40" s="133">
        <f t="shared" si="43"/>
        <v>372770</v>
      </c>
      <c r="AA40" s="133">
        <f t="shared" si="43"/>
        <v>372770</v>
      </c>
      <c r="AB40" s="223"/>
      <c r="AC40" s="176"/>
      <c r="AE40" s="176"/>
    </row>
    <row r="41" spans="1:31" s="114" customFormat="1" ht="20.25" hidden="1" customHeight="1" x14ac:dyDescent="0.25">
      <c r="A41" s="183"/>
      <c r="B41" s="183"/>
      <c r="C41" s="183"/>
      <c r="D41" s="200"/>
      <c r="E41" s="200"/>
      <c r="F41" s="201"/>
      <c r="G41" s="124"/>
      <c r="H41" s="131"/>
      <c r="I41" s="131"/>
      <c r="J41" s="131"/>
      <c r="K41" s="194">
        <v>31321</v>
      </c>
      <c r="L41" s="195"/>
      <c r="M41" s="195" t="s">
        <v>139</v>
      </c>
      <c r="N41" s="197">
        <f>N42</f>
        <v>356215</v>
      </c>
      <c r="O41" s="197">
        <f t="shared" ref="O41:AA41" si="44">O42</f>
        <v>0</v>
      </c>
      <c r="P41" s="197">
        <f>P42</f>
        <v>356215</v>
      </c>
      <c r="Q41" s="343">
        <f t="shared" ref="Q41:T41" si="45">Q42</f>
        <v>0</v>
      </c>
      <c r="R41" s="197">
        <f t="shared" si="45"/>
        <v>286430</v>
      </c>
      <c r="S41" s="197">
        <f t="shared" si="45"/>
        <v>356215</v>
      </c>
      <c r="T41" s="354">
        <f t="shared" si="45"/>
        <v>274115.38</v>
      </c>
      <c r="U41" s="197">
        <f t="shared" si="44"/>
        <v>0</v>
      </c>
      <c r="V41" s="197">
        <f t="shared" si="44"/>
        <v>0</v>
      </c>
      <c r="W41" s="197">
        <f t="shared" si="44"/>
        <v>211705.56000000003</v>
      </c>
      <c r="X41" s="197">
        <f t="shared" si="44"/>
        <v>356215</v>
      </c>
      <c r="Y41" s="197">
        <f t="shared" si="44"/>
        <v>422770</v>
      </c>
      <c r="Z41" s="197">
        <f t="shared" si="44"/>
        <v>372770</v>
      </c>
      <c r="AA41" s="197">
        <f t="shared" si="44"/>
        <v>372770</v>
      </c>
      <c r="AB41" s="223"/>
      <c r="AC41" s="176">
        <v>274115.38</v>
      </c>
      <c r="AE41" s="176">
        <f t="shared" si="11"/>
        <v>0</v>
      </c>
    </row>
    <row r="42" spans="1:31" s="114" customFormat="1" ht="20.25" hidden="1" customHeight="1" x14ac:dyDescent="0.25">
      <c r="A42" s="183"/>
      <c r="B42" s="183"/>
      <c r="C42" s="183"/>
      <c r="D42" s="200"/>
      <c r="E42" s="200"/>
      <c r="F42" s="201"/>
      <c r="G42" s="124"/>
      <c r="H42" s="131"/>
      <c r="I42" s="131"/>
      <c r="J42" s="131"/>
      <c r="K42" s="11"/>
      <c r="L42" s="171">
        <v>313210</v>
      </c>
      <c r="M42" s="173" t="s">
        <v>357</v>
      </c>
      <c r="N42" s="174">
        <f>+SUMIF('Programska klasifikacija VI'!$N:$N,$L42,'Programska klasifikacija VI'!Q:Q)</f>
        <v>356215</v>
      </c>
      <c r="O42" s="174">
        <f>P42-N42</f>
        <v>0</v>
      </c>
      <c r="P42" s="174">
        <f>+SUMIF('Programska klasifikacija VI'!$N:$N,$L42,'Programska klasifikacija VI'!S:S)</f>
        <v>356215</v>
      </c>
      <c r="Q42" s="345">
        <f>+SUMIF('Programska klasifikacija VI'!$N:$N,$L42,'Programska klasifikacija VI'!T:T)</f>
        <v>0</v>
      </c>
      <c r="R42" s="174">
        <f>+SUMIF('Programska klasifikacija VI'!$N:$N,$L42,'Programska klasifikacija VI'!U:U)</f>
        <v>286430</v>
      </c>
      <c r="S42" s="174">
        <f>+SUMIF('Programska klasifikacija VI'!$N:$N,$L42,'Programska klasifikacija VI'!V:V)</f>
        <v>356215</v>
      </c>
      <c r="T42" s="344">
        <f>+SUMIF('Programska klasifikacija VI'!$N:$N,$L42,'Programska klasifikacija VI'!W:W)</f>
        <v>274115.38</v>
      </c>
      <c r="U42" s="174"/>
      <c r="V42" s="174"/>
      <c r="W42" s="174">
        <f>+SUMIF('Programska klasifikacija VI'!$N:$N,$L42,'Programska klasifikacija VI'!Z:Z)</f>
        <v>211705.56000000003</v>
      </c>
      <c r="X42" s="174">
        <f>+SUMIF('Programska klasifikacija VI'!$N:$N,$L42,'Programska klasifikacija VI'!AA:AA)</f>
        <v>356215</v>
      </c>
      <c r="Y42" s="174">
        <f>+SUMIF('Programska klasifikacija VI'!$N:$N,$L42,'Programska klasifikacija VI'!AB:AB)</f>
        <v>422770</v>
      </c>
      <c r="Z42" s="174">
        <f>+SUMIF('Programska klasifikacija VI'!$N:$N,$L42,'Programska klasifikacija VI'!AC:AC)</f>
        <v>372770</v>
      </c>
      <c r="AA42" s="174">
        <f>+SUMIF('Programska klasifikacija VI'!$N:$N,$L42,'Programska klasifikacija VI'!AD:AD)</f>
        <v>372770</v>
      </c>
      <c r="AB42" s="223"/>
      <c r="AC42" s="176"/>
      <c r="AE42" s="176">
        <f t="shared" si="11"/>
        <v>274115.38</v>
      </c>
    </row>
    <row r="43" spans="1:31" s="114" customFormat="1" ht="20.25" hidden="1" customHeight="1" x14ac:dyDescent="0.25">
      <c r="A43" s="183"/>
      <c r="B43" s="183"/>
      <c r="C43" s="183"/>
      <c r="D43" s="200"/>
      <c r="E43" s="200"/>
      <c r="F43" s="201"/>
      <c r="G43" s="124"/>
      <c r="H43" s="131"/>
      <c r="I43" s="131"/>
      <c r="J43" s="131"/>
      <c r="K43" s="194">
        <v>31322</v>
      </c>
      <c r="L43" s="195"/>
      <c r="M43" s="195" t="s">
        <v>259</v>
      </c>
      <c r="N43" s="197">
        <f>N44</f>
        <v>0</v>
      </c>
      <c r="O43" s="197">
        <f t="shared" ref="O43:AA43" si="46">O44</f>
        <v>0</v>
      </c>
      <c r="P43" s="197">
        <f>P44</f>
        <v>0</v>
      </c>
      <c r="Q43" s="343">
        <f t="shared" ref="Q43:T43" si="47">Q44</f>
        <v>0</v>
      </c>
      <c r="R43" s="197">
        <f t="shared" si="47"/>
        <v>0</v>
      </c>
      <c r="S43" s="197">
        <f t="shared" si="47"/>
        <v>0</v>
      </c>
      <c r="T43" s="343">
        <f t="shared" si="47"/>
        <v>0</v>
      </c>
      <c r="U43" s="197">
        <f t="shared" si="46"/>
        <v>0</v>
      </c>
      <c r="V43" s="197">
        <f t="shared" si="46"/>
        <v>0</v>
      </c>
      <c r="W43" s="197">
        <f t="shared" si="46"/>
        <v>0</v>
      </c>
      <c r="X43" s="197">
        <f t="shared" si="46"/>
        <v>0</v>
      </c>
      <c r="Y43" s="197">
        <f t="shared" si="46"/>
        <v>0</v>
      </c>
      <c r="Z43" s="197">
        <f t="shared" si="46"/>
        <v>0</v>
      </c>
      <c r="AA43" s="197">
        <f t="shared" si="46"/>
        <v>0</v>
      </c>
      <c r="AB43" s="223"/>
      <c r="AC43" s="176"/>
      <c r="AE43" s="176"/>
    </row>
    <row r="44" spans="1:31" s="114" customFormat="1" ht="20.25" hidden="1" customHeight="1" x14ac:dyDescent="0.25">
      <c r="A44" s="183"/>
      <c r="B44" s="183"/>
      <c r="C44" s="183"/>
      <c r="D44" s="200"/>
      <c r="E44" s="200"/>
      <c r="F44" s="201"/>
      <c r="G44" s="124"/>
      <c r="H44" s="131"/>
      <c r="I44" s="131"/>
      <c r="J44" s="131"/>
      <c r="K44" s="11"/>
      <c r="L44" s="171">
        <v>313220</v>
      </c>
      <c r="M44" s="173" t="s">
        <v>259</v>
      </c>
      <c r="N44" s="174">
        <f>+SUMIF('Programska klasifikacija VI'!$N:$N,$L44,'Programska klasifikacija VI'!Q:Q)</f>
        <v>0</v>
      </c>
      <c r="O44" s="174">
        <f>P44-N44</f>
        <v>0</v>
      </c>
      <c r="P44" s="174">
        <f>+SUMIF('Programska klasifikacija VI'!$N:$N,$L44,'Programska klasifikacija VI'!S:S)</f>
        <v>0</v>
      </c>
      <c r="Q44" s="345">
        <f>+SUMIF('Programska klasifikacija VI'!$N:$N,$L44,'Programska klasifikacija VI'!T:T)</f>
        <v>0</v>
      </c>
      <c r="R44" s="174">
        <f>+SUMIF('Programska klasifikacija VI'!$N:$N,$L44,'Programska klasifikacija VI'!U:U)</f>
        <v>0</v>
      </c>
      <c r="S44" s="174">
        <f>+SUMIF('Programska klasifikacija VI'!$N:$N,$L44,'Programska klasifikacija VI'!V:V)</f>
        <v>0</v>
      </c>
      <c r="T44" s="345">
        <f>+SUMIF('Programska klasifikacija VI'!$N:$N,$L44,'Programska klasifikacija VI'!W:W)</f>
        <v>0</v>
      </c>
      <c r="U44" s="174"/>
      <c r="V44" s="174"/>
      <c r="W44" s="174">
        <f>+SUMIF('Programska klasifikacija VI'!$N:$N,$L44,'Programska klasifikacija VI'!Z:Z)</f>
        <v>0</v>
      </c>
      <c r="X44" s="174">
        <f>+SUMIF('Programska klasifikacija VI'!$N:$N,$L44,'Programska klasifikacija VI'!AA:AA)</f>
        <v>0</v>
      </c>
      <c r="Y44" s="174">
        <f>+SUMIF('Programska klasifikacija VI'!$N:$N,$L44,'Programska klasifikacija VI'!AB:AB)</f>
        <v>0</v>
      </c>
      <c r="Z44" s="174">
        <f>+SUMIF('Programska klasifikacija VI'!$N:$N,$L44,'Programska klasifikacija VI'!AC:AC)</f>
        <v>0</v>
      </c>
      <c r="AA44" s="174">
        <f>+SUMIF('Programska klasifikacija VI'!$N:$N,$L44,'Programska klasifikacija VI'!AD:AD)</f>
        <v>0</v>
      </c>
      <c r="AB44" s="223"/>
      <c r="AC44" s="176">
        <v>0</v>
      </c>
      <c r="AE44" s="176">
        <f t="shared" si="11"/>
        <v>0</v>
      </c>
    </row>
    <row r="45" spans="1:31" s="114" customFormat="1" ht="20.25" hidden="1" customHeight="1" x14ac:dyDescent="0.25">
      <c r="A45" s="183"/>
      <c r="B45" s="183"/>
      <c r="C45" s="183"/>
      <c r="D45" s="200"/>
      <c r="E45" s="200"/>
      <c r="F45" s="201"/>
      <c r="G45" s="124"/>
      <c r="H45" s="131"/>
      <c r="I45" s="131"/>
      <c r="J45" s="131">
        <v>3133</v>
      </c>
      <c r="K45" s="131"/>
      <c r="L45" s="132"/>
      <c r="M45" s="127" t="s">
        <v>260</v>
      </c>
      <c r="N45" s="133">
        <f t="shared" ref="N45:AA46" si="48">N46</f>
        <v>0</v>
      </c>
      <c r="O45" s="133">
        <f t="shared" si="48"/>
        <v>0</v>
      </c>
      <c r="P45" s="133">
        <f t="shared" si="48"/>
        <v>0</v>
      </c>
      <c r="Q45" s="342">
        <f>+SUMIF('Programska klasifikacija VI'!$L:$L,$J45,'Programska klasifikacija VI'!T:T)</f>
        <v>0</v>
      </c>
      <c r="R45" s="133">
        <f t="shared" si="48"/>
        <v>0</v>
      </c>
      <c r="S45" s="133">
        <f t="shared" si="48"/>
        <v>0</v>
      </c>
      <c r="T45" s="342">
        <f t="shared" si="48"/>
        <v>0</v>
      </c>
      <c r="U45" s="133">
        <f t="shared" si="48"/>
        <v>0</v>
      </c>
      <c r="V45" s="133">
        <f t="shared" si="48"/>
        <v>0</v>
      </c>
      <c r="W45" s="133">
        <f t="shared" si="48"/>
        <v>0</v>
      </c>
      <c r="X45" s="133">
        <f t="shared" si="48"/>
        <v>0</v>
      </c>
      <c r="Y45" s="133">
        <f t="shared" si="48"/>
        <v>0</v>
      </c>
      <c r="Z45" s="133">
        <f t="shared" si="48"/>
        <v>0</v>
      </c>
      <c r="AA45" s="133">
        <f t="shared" si="48"/>
        <v>0</v>
      </c>
      <c r="AB45" s="223"/>
      <c r="AC45" s="176"/>
      <c r="AE45" s="176"/>
    </row>
    <row r="46" spans="1:31" s="114" customFormat="1" ht="20.25" hidden="1" customHeight="1" x14ac:dyDescent="0.25">
      <c r="A46" s="183"/>
      <c r="B46" s="183"/>
      <c r="C46" s="183"/>
      <c r="D46" s="200"/>
      <c r="E46" s="200"/>
      <c r="F46" s="201"/>
      <c r="G46" s="124"/>
      <c r="H46" s="131"/>
      <c r="I46" s="131"/>
      <c r="J46" s="131"/>
      <c r="K46" s="194">
        <v>31332</v>
      </c>
      <c r="L46" s="195"/>
      <c r="M46" s="195" t="s">
        <v>260</v>
      </c>
      <c r="N46" s="197">
        <f>N47</f>
        <v>0</v>
      </c>
      <c r="O46" s="197">
        <f t="shared" si="48"/>
        <v>0</v>
      </c>
      <c r="P46" s="197">
        <f>P47</f>
        <v>0</v>
      </c>
      <c r="Q46" s="343">
        <f t="shared" si="48"/>
        <v>0</v>
      </c>
      <c r="R46" s="197">
        <f t="shared" si="48"/>
        <v>0</v>
      </c>
      <c r="S46" s="197">
        <f t="shared" si="48"/>
        <v>0</v>
      </c>
      <c r="T46" s="343">
        <f t="shared" si="48"/>
        <v>0</v>
      </c>
      <c r="U46" s="197">
        <f t="shared" si="48"/>
        <v>0</v>
      </c>
      <c r="V46" s="197">
        <f t="shared" si="48"/>
        <v>0</v>
      </c>
      <c r="W46" s="197">
        <f t="shared" si="48"/>
        <v>0</v>
      </c>
      <c r="X46" s="197">
        <f t="shared" si="48"/>
        <v>0</v>
      </c>
      <c r="Y46" s="197">
        <f t="shared" si="48"/>
        <v>0</v>
      </c>
      <c r="Z46" s="197">
        <f t="shared" si="48"/>
        <v>0</v>
      </c>
      <c r="AA46" s="197">
        <f t="shared" si="48"/>
        <v>0</v>
      </c>
      <c r="AB46" s="223"/>
      <c r="AC46" s="176"/>
      <c r="AE46" s="176"/>
    </row>
    <row r="47" spans="1:31" s="114" customFormat="1" ht="20.25" hidden="1" customHeight="1" x14ac:dyDescent="0.25">
      <c r="A47" s="183"/>
      <c r="B47" s="183"/>
      <c r="C47" s="183"/>
      <c r="D47" s="200"/>
      <c r="E47" s="200"/>
      <c r="F47" s="201"/>
      <c r="G47" s="124"/>
      <c r="H47" s="131"/>
      <c r="I47" s="131"/>
      <c r="J47" s="131"/>
      <c r="K47" s="11"/>
      <c r="L47" s="171">
        <v>313320</v>
      </c>
      <c r="M47" s="173" t="s">
        <v>260</v>
      </c>
      <c r="N47" s="174">
        <f>+SUMIF('Programska klasifikacija VI'!$N:$N,$L47,'Programska klasifikacija VI'!Q:Q)</f>
        <v>0</v>
      </c>
      <c r="O47" s="174">
        <f>P47-N47</f>
        <v>0</v>
      </c>
      <c r="P47" s="174">
        <f>+SUMIF('Programska klasifikacija VI'!$N:$N,$L47,'Programska klasifikacija VI'!S:S)</f>
        <v>0</v>
      </c>
      <c r="Q47" s="345">
        <f>+SUMIF('Programska klasifikacija VI'!$N:$N,$L47,'Programska klasifikacija VI'!T:T)</f>
        <v>0</v>
      </c>
      <c r="R47" s="174">
        <f>+SUMIF('Programska klasifikacija VI'!$N:$N,$L47,'Programska klasifikacija VI'!U:U)</f>
        <v>0</v>
      </c>
      <c r="S47" s="174">
        <f>+SUMIF('Programska klasifikacija VI'!$N:$N,$L47,'Programska klasifikacija VI'!V:V)</f>
        <v>0</v>
      </c>
      <c r="T47" s="345">
        <f>+SUMIF('Programska klasifikacija VI'!$N:$N,$L47,'Programska klasifikacija VI'!W:W)</f>
        <v>0</v>
      </c>
      <c r="U47" s="174"/>
      <c r="V47" s="174"/>
      <c r="W47" s="174">
        <f>+SUMIF('Programska klasifikacija VI'!$N:$N,$L47,'Programska klasifikacija VI'!Z:Z)</f>
        <v>0</v>
      </c>
      <c r="X47" s="174">
        <f>+SUMIF('Programska klasifikacija VI'!$N:$N,$L47,'Programska klasifikacija VI'!AA:AA)</f>
        <v>0</v>
      </c>
      <c r="Y47" s="174">
        <f>+SUMIF('Programska klasifikacija VI'!$N:$N,$L47,'Programska klasifikacija VI'!AB:AB)</f>
        <v>0</v>
      </c>
      <c r="Z47" s="174">
        <f>+SUMIF('Programska klasifikacija VI'!$N:$N,$L47,'Programska klasifikacija VI'!AC:AC)</f>
        <v>0</v>
      </c>
      <c r="AA47" s="174">
        <f>+SUMIF('Programska klasifikacija VI'!$N:$N,$L47,'Programska klasifikacija VI'!AD:AD)</f>
        <v>0</v>
      </c>
      <c r="AB47" s="223"/>
      <c r="AC47" s="176">
        <v>0</v>
      </c>
      <c r="AE47" s="176">
        <f t="shared" si="11"/>
        <v>0</v>
      </c>
    </row>
    <row r="48" spans="1:31" s="187" customFormat="1" ht="20.25" customHeight="1" x14ac:dyDescent="0.25">
      <c r="A48" s="183"/>
      <c r="B48" s="198"/>
      <c r="C48" s="198"/>
      <c r="D48" s="200"/>
      <c r="E48" s="200"/>
      <c r="F48" s="201"/>
      <c r="G48" s="263"/>
      <c r="H48" s="263">
        <v>32</v>
      </c>
      <c r="I48" s="263"/>
      <c r="J48" s="263"/>
      <c r="K48" s="121"/>
      <c r="L48" s="121"/>
      <c r="M48" s="264" t="s">
        <v>7</v>
      </c>
      <c r="N48" s="186">
        <f>N49+N76+N113+N179+N183</f>
        <v>1343990</v>
      </c>
      <c r="O48" s="186">
        <f t="shared" ref="O48:AA48" si="49">O49+O76+O113+O179+O183</f>
        <v>0</v>
      </c>
      <c r="P48" s="186">
        <f>P49+P76+P113+P179+P183</f>
        <v>1343990</v>
      </c>
      <c r="Q48" s="265">
        <f t="shared" ref="Q48:T48" si="50">Q49+Q76+Q113+Q179+Q183</f>
        <v>747234</v>
      </c>
      <c r="R48" s="265">
        <f t="shared" si="50"/>
        <v>1343530</v>
      </c>
      <c r="S48" s="265">
        <f t="shared" si="50"/>
        <v>1343830</v>
      </c>
      <c r="T48" s="265">
        <f t="shared" si="50"/>
        <v>753651.77999999991</v>
      </c>
      <c r="U48" s="261">
        <f t="shared" ref="U48:U50" si="51">T48/Q48*100</f>
        <v>100.85887151815895</v>
      </c>
      <c r="V48" s="261">
        <f t="shared" ref="V48:V50" si="52">T48/S48*100</f>
        <v>56.082375002790528</v>
      </c>
      <c r="W48" s="186">
        <f t="shared" si="49"/>
        <v>747234.54</v>
      </c>
      <c r="X48" s="186">
        <f t="shared" si="49"/>
        <v>1343990</v>
      </c>
      <c r="Y48" s="186">
        <f t="shared" si="49"/>
        <v>1021650</v>
      </c>
      <c r="Z48" s="186">
        <f t="shared" si="49"/>
        <v>628444</v>
      </c>
      <c r="AA48" s="186">
        <f t="shared" si="49"/>
        <v>659420</v>
      </c>
      <c r="AB48" s="223"/>
      <c r="AC48" s="254"/>
      <c r="AE48" s="176"/>
    </row>
    <row r="49" spans="1:31" s="214" customFormat="1" ht="20.25" customHeight="1" x14ac:dyDescent="0.25">
      <c r="A49" s="188"/>
      <c r="B49" s="188"/>
      <c r="C49" s="188"/>
      <c r="D49" s="207"/>
      <c r="E49" s="207"/>
      <c r="F49" s="208"/>
      <c r="G49" s="209"/>
      <c r="H49" s="210"/>
      <c r="I49" s="131">
        <v>321</v>
      </c>
      <c r="J49" s="131"/>
      <c r="K49" s="131"/>
      <c r="L49" s="132"/>
      <c r="M49" s="127" t="s">
        <v>140</v>
      </c>
      <c r="N49" s="133">
        <f>N50+N65+N70</f>
        <v>78305</v>
      </c>
      <c r="O49" s="133">
        <f t="shared" ref="O49:AA49" si="53">O50+O65+O70</f>
        <v>0</v>
      </c>
      <c r="P49" s="133">
        <f>P50+P65+P70</f>
        <v>78305</v>
      </c>
      <c r="Q49" s="342">
        <f t="shared" ref="Q49:T49" si="54">Q50+Q65+Q70</f>
        <v>49704</v>
      </c>
      <c r="R49" s="293">
        <f t="shared" si="54"/>
        <v>75105</v>
      </c>
      <c r="S49" s="293">
        <f t="shared" si="54"/>
        <v>78305</v>
      </c>
      <c r="T49" s="342">
        <f t="shared" si="54"/>
        <v>51631</v>
      </c>
      <c r="U49" s="260">
        <f t="shared" si="51"/>
        <v>103.87695155319491</v>
      </c>
      <c r="V49" s="297">
        <f t="shared" si="52"/>
        <v>65.935763999744594</v>
      </c>
      <c r="W49" s="213">
        <f t="shared" si="53"/>
        <v>49704.319999999992</v>
      </c>
      <c r="X49" s="213">
        <f t="shared" si="53"/>
        <v>78305</v>
      </c>
      <c r="Y49" s="213">
        <f t="shared" si="53"/>
        <v>61798</v>
      </c>
      <c r="Z49" s="213">
        <f t="shared" si="53"/>
        <v>42818</v>
      </c>
      <c r="AA49" s="213">
        <f t="shared" si="53"/>
        <v>45518</v>
      </c>
      <c r="AB49" s="223"/>
      <c r="AC49" s="242"/>
      <c r="AE49" s="176"/>
    </row>
    <row r="50" spans="1:31" s="114" customFormat="1" ht="20.25" customHeight="1" x14ac:dyDescent="0.25">
      <c r="A50" s="183"/>
      <c r="B50" s="183"/>
      <c r="C50" s="183"/>
      <c r="D50" s="200"/>
      <c r="E50" s="200"/>
      <c r="F50" s="201"/>
      <c r="G50" s="124"/>
      <c r="H50" s="131"/>
      <c r="I50" s="131"/>
      <c r="J50" s="131">
        <v>3211</v>
      </c>
      <c r="K50" s="131"/>
      <c r="L50" s="132"/>
      <c r="M50" s="127" t="s">
        <v>141</v>
      </c>
      <c r="N50" s="133">
        <f t="shared" ref="N50:O50" si="55">N51+N55+N59+N63+N53+N61+N57</f>
        <v>9470</v>
      </c>
      <c r="O50" s="133">
        <f t="shared" si="55"/>
        <v>0</v>
      </c>
      <c r="P50" s="133">
        <f t="shared" ref="P50:T50" si="56">P51+P55+P59+P63+P53+P61+P57</f>
        <v>9470</v>
      </c>
      <c r="Q50" s="342">
        <f>+SUMIF('Programska klasifikacija VI'!$L:$L,$J50,'Programska klasifikacija VI'!T:T)</f>
        <v>3223</v>
      </c>
      <c r="R50" s="293">
        <f t="shared" si="56"/>
        <v>8500</v>
      </c>
      <c r="S50" s="293">
        <f t="shared" si="56"/>
        <v>9470</v>
      </c>
      <c r="T50" s="342">
        <f t="shared" si="56"/>
        <v>5419.41</v>
      </c>
      <c r="U50" s="260">
        <f t="shared" si="51"/>
        <v>168.14799875892027</v>
      </c>
      <c r="V50" s="297">
        <f t="shared" si="52"/>
        <v>57.227138331573393</v>
      </c>
      <c r="W50" s="133">
        <f t="shared" ref="W50:AA50" si="57">W51+W55+W59+W63+W53+W61+W57</f>
        <v>3223.19</v>
      </c>
      <c r="X50" s="133">
        <f t="shared" si="57"/>
        <v>9470</v>
      </c>
      <c r="Y50" s="133">
        <f t="shared" si="57"/>
        <v>5368</v>
      </c>
      <c r="Z50" s="133">
        <f t="shared" si="57"/>
        <v>4868</v>
      </c>
      <c r="AA50" s="133">
        <f t="shared" si="57"/>
        <v>4368</v>
      </c>
      <c r="AB50" s="223"/>
      <c r="AC50" s="176"/>
      <c r="AE50" s="176"/>
    </row>
    <row r="51" spans="1:31" s="114" customFormat="1" ht="20.25" hidden="1" customHeight="1" x14ac:dyDescent="0.25">
      <c r="A51" s="183"/>
      <c r="B51" s="183"/>
      <c r="C51" s="183"/>
      <c r="D51" s="200"/>
      <c r="E51" s="200"/>
      <c r="F51" s="201"/>
      <c r="G51" s="124"/>
      <c r="H51" s="131"/>
      <c r="I51" s="131"/>
      <c r="J51" s="131"/>
      <c r="K51" s="194">
        <v>32111</v>
      </c>
      <c r="L51" s="195"/>
      <c r="M51" s="195" t="s">
        <v>142</v>
      </c>
      <c r="N51" s="197">
        <f>N52</f>
        <v>2010</v>
      </c>
      <c r="O51" s="197">
        <f>O52</f>
        <v>0</v>
      </c>
      <c r="P51" s="197">
        <f>P52</f>
        <v>2010</v>
      </c>
      <c r="Q51" s="343">
        <f t="shared" ref="Q51:T51" si="58">Q52</f>
        <v>0</v>
      </c>
      <c r="R51" s="294">
        <f t="shared" si="58"/>
        <v>2010</v>
      </c>
      <c r="S51" s="294">
        <f t="shared" si="58"/>
        <v>2010</v>
      </c>
      <c r="T51" s="343">
        <f t="shared" si="58"/>
        <v>1180.5</v>
      </c>
      <c r="U51" s="197">
        <f t="shared" ref="U51:AA51" si="59">U52</f>
        <v>0</v>
      </c>
      <c r="V51" s="294">
        <f t="shared" si="59"/>
        <v>0</v>
      </c>
      <c r="W51" s="197">
        <f t="shared" si="59"/>
        <v>1404.58</v>
      </c>
      <c r="X51" s="197">
        <f t="shared" si="59"/>
        <v>2010</v>
      </c>
      <c r="Y51" s="197">
        <f t="shared" si="59"/>
        <v>1620</v>
      </c>
      <c r="Z51" s="197">
        <f t="shared" si="59"/>
        <v>1520</v>
      </c>
      <c r="AA51" s="197">
        <f t="shared" si="59"/>
        <v>1320</v>
      </c>
      <c r="AB51" s="223"/>
      <c r="AC51" s="176"/>
      <c r="AE51" s="176"/>
    </row>
    <row r="52" spans="1:31" s="114" customFormat="1" ht="20.25" hidden="1" customHeight="1" x14ac:dyDescent="0.25">
      <c r="A52" s="183"/>
      <c r="B52" s="183"/>
      <c r="C52" s="183"/>
      <c r="D52" s="200"/>
      <c r="E52" s="200"/>
      <c r="F52" s="201"/>
      <c r="G52" s="124"/>
      <c r="H52" s="131"/>
      <c r="I52" s="131"/>
      <c r="J52" s="131"/>
      <c r="K52" s="11"/>
      <c r="L52" s="171">
        <v>321110</v>
      </c>
      <c r="M52" s="173" t="s">
        <v>142</v>
      </c>
      <c r="N52" s="174">
        <f>+SUMIF('Programska klasifikacija VI'!$N:$N,$L52,'Programska klasifikacija VI'!Q:Q)</f>
        <v>2010</v>
      </c>
      <c r="O52" s="174">
        <f>P52-N52</f>
        <v>0</v>
      </c>
      <c r="P52" s="174">
        <f>+SUMIF('Programska klasifikacija VI'!$N:$N,$L52,'Programska klasifikacija VI'!S:S)</f>
        <v>2010</v>
      </c>
      <c r="Q52" s="345">
        <f>+SUMIF('Programska klasifikacija VI'!$N:$N,$L52,'Programska klasifikacija VI'!T:T)</f>
        <v>0</v>
      </c>
      <c r="R52" s="295">
        <f>+SUMIF('Programska klasifikacija VI'!$N:$N,$L52,'Programska klasifikacija VI'!U:U)</f>
        <v>2010</v>
      </c>
      <c r="S52" s="295">
        <f>+SUMIF('Programska klasifikacija VI'!$N:$N,$L52,'Programska klasifikacija VI'!V:V)</f>
        <v>2010</v>
      </c>
      <c r="T52" s="344">
        <f>+SUMIF('Programska klasifikacija VI'!$N:$N,$L52,'Programska klasifikacija VI'!W:W)</f>
        <v>1180.5</v>
      </c>
      <c r="U52" s="174"/>
      <c r="V52" s="295"/>
      <c r="W52" s="174">
        <f>+SUMIF('Programska klasifikacija VI'!$N:$N,$L52,'Programska klasifikacija VI'!Z:Z)</f>
        <v>1404.58</v>
      </c>
      <c r="X52" s="174">
        <f>+SUMIF('Programska klasifikacija VI'!$N:$N,$L52,'Programska klasifikacija VI'!AA:AA)</f>
        <v>2010</v>
      </c>
      <c r="Y52" s="174">
        <f>+SUMIF('Programska klasifikacija VI'!$N:$N,$L52,'Programska klasifikacija VI'!AB:AB)</f>
        <v>1620</v>
      </c>
      <c r="Z52" s="174">
        <f>+SUMIF('Programska klasifikacija VI'!$N:$N,$L52,'Programska klasifikacija VI'!AC:AC)</f>
        <v>1520</v>
      </c>
      <c r="AA52" s="174">
        <f>+SUMIF('Programska klasifikacija VI'!$N:$N,$L52,'Programska klasifikacija VI'!AD:AD)</f>
        <v>1320</v>
      </c>
      <c r="AB52" s="223"/>
      <c r="AC52" s="176">
        <v>1180.5</v>
      </c>
      <c r="AE52" s="176">
        <f t="shared" si="11"/>
        <v>0</v>
      </c>
    </row>
    <row r="53" spans="1:31" s="114" customFormat="1" ht="20.25" hidden="1" customHeight="1" x14ac:dyDescent="0.25">
      <c r="A53" s="183"/>
      <c r="B53" s="183"/>
      <c r="C53" s="183"/>
      <c r="D53" s="200"/>
      <c r="E53" s="200"/>
      <c r="F53" s="201"/>
      <c r="G53" s="124"/>
      <c r="H53" s="131"/>
      <c r="I53" s="131"/>
      <c r="J53" s="131"/>
      <c r="K53" s="194">
        <v>32112</v>
      </c>
      <c r="L53" s="195"/>
      <c r="M53" s="195" t="s">
        <v>303</v>
      </c>
      <c r="N53" s="197">
        <f>N54</f>
        <v>500</v>
      </c>
      <c r="O53" s="197">
        <f>O54</f>
        <v>0</v>
      </c>
      <c r="P53" s="197">
        <f>P54</f>
        <v>500</v>
      </c>
      <c r="Q53" s="343">
        <f t="shared" ref="Q53:T53" si="60">Q54</f>
        <v>0</v>
      </c>
      <c r="R53" s="294">
        <f t="shared" si="60"/>
        <v>0</v>
      </c>
      <c r="S53" s="294">
        <f t="shared" si="60"/>
        <v>500</v>
      </c>
      <c r="T53" s="343">
        <f t="shared" si="60"/>
        <v>480</v>
      </c>
      <c r="U53" s="197">
        <f t="shared" ref="U53:AA53" si="61">U54</f>
        <v>0</v>
      </c>
      <c r="V53" s="294">
        <f t="shared" si="61"/>
        <v>0</v>
      </c>
      <c r="W53" s="197">
        <f t="shared" si="61"/>
        <v>0</v>
      </c>
      <c r="X53" s="197">
        <f t="shared" si="61"/>
        <v>500</v>
      </c>
      <c r="Y53" s="197">
        <f t="shared" si="61"/>
        <v>0</v>
      </c>
      <c r="Z53" s="197">
        <f t="shared" si="61"/>
        <v>0</v>
      </c>
      <c r="AA53" s="197">
        <f t="shared" si="61"/>
        <v>0</v>
      </c>
      <c r="AB53" s="223"/>
      <c r="AC53" s="176"/>
      <c r="AE53" s="176"/>
    </row>
    <row r="54" spans="1:31" s="114" customFormat="1" ht="20.25" hidden="1" customHeight="1" x14ac:dyDescent="0.25">
      <c r="A54" s="183"/>
      <c r="B54" s="183"/>
      <c r="C54" s="183"/>
      <c r="D54" s="200"/>
      <c r="E54" s="200"/>
      <c r="F54" s="201"/>
      <c r="G54" s="124"/>
      <c r="H54" s="131"/>
      <c r="I54" s="131"/>
      <c r="J54" s="131"/>
      <c r="K54" s="11"/>
      <c r="L54" s="171">
        <v>321120</v>
      </c>
      <c r="M54" s="173" t="s">
        <v>303</v>
      </c>
      <c r="N54" s="174">
        <f>+SUMIF('Programska klasifikacija VI'!$N:$N,$L54,'Programska klasifikacija VI'!Q:Q)</f>
        <v>500</v>
      </c>
      <c r="O54" s="174">
        <f>P54-N54</f>
        <v>0</v>
      </c>
      <c r="P54" s="174">
        <f>+SUMIF('Programska klasifikacija VI'!$N:$N,$L54,'Programska klasifikacija VI'!S:S)</f>
        <v>500</v>
      </c>
      <c r="Q54" s="345">
        <f>+SUMIF('Programska klasifikacija VI'!$N:$N,$L54,'Programska klasifikacija VI'!T:T)</f>
        <v>0</v>
      </c>
      <c r="R54" s="295">
        <f>+SUMIF('Programska klasifikacija VI'!$N:$N,$L54,'Programska klasifikacija VI'!U:U)</f>
        <v>0</v>
      </c>
      <c r="S54" s="295">
        <f>+SUMIF('Programska klasifikacija VI'!$N:$N,$L54,'Programska klasifikacija VI'!V:V)</f>
        <v>500</v>
      </c>
      <c r="T54" s="344">
        <f>+SUMIF('Programska klasifikacija VI'!$N:$N,$L54,'Programska klasifikacija VI'!W:W)</f>
        <v>480</v>
      </c>
      <c r="U54" s="174"/>
      <c r="V54" s="295"/>
      <c r="W54" s="174">
        <f>+SUMIF('Programska klasifikacija VI'!$N:$N,$L54,'Programska klasifikacija VI'!Z:Z)</f>
        <v>0</v>
      </c>
      <c r="X54" s="174">
        <f>+SUMIF('Programska klasifikacija VI'!$N:$N,$L54,'Programska klasifikacija VI'!AA:AA)</f>
        <v>500</v>
      </c>
      <c r="Y54" s="174">
        <f>+SUMIF('Programska klasifikacija VI'!$N:$N,$L54,'Programska klasifikacija VI'!AB:AB)</f>
        <v>0</v>
      </c>
      <c r="Z54" s="174">
        <f>+SUMIF('Programska klasifikacija VI'!$N:$N,$L54,'Programska klasifikacija VI'!AC:AC)</f>
        <v>0</v>
      </c>
      <c r="AA54" s="174">
        <f>+SUMIF('Programska klasifikacija VI'!$N:$N,$L54,'Programska klasifikacija VI'!AD:AD)</f>
        <v>0</v>
      </c>
      <c r="AB54" s="223"/>
      <c r="AC54" s="176">
        <v>480</v>
      </c>
      <c r="AE54" s="176">
        <f t="shared" si="11"/>
        <v>0</v>
      </c>
    </row>
    <row r="55" spans="1:31" s="114" customFormat="1" ht="20.25" hidden="1" customHeight="1" x14ac:dyDescent="0.25">
      <c r="A55" s="183"/>
      <c r="B55" s="183"/>
      <c r="C55" s="183"/>
      <c r="D55" s="200"/>
      <c r="E55" s="200"/>
      <c r="F55" s="201"/>
      <c r="G55" s="124"/>
      <c r="H55" s="131"/>
      <c r="I55" s="131"/>
      <c r="J55" s="131"/>
      <c r="K55" s="194">
        <v>32113</v>
      </c>
      <c r="L55" s="195"/>
      <c r="M55" s="195" t="s">
        <v>143</v>
      </c>
      <c r="N55" s="197">
        <f>N56</f>
        <v>4930</v>
      </c>
      <c r="O55" s="197">
        <f>O56</f>
        <v>0</v>
      </c>
      <c r="P55" s="197">
        <f>P56</f>
        <v>4930</v>
      </c>
      <c r="Q55" s="343">
        <f t="shared" ref="Q55:T55" si="62">Q56</f>
        <v>0</v>
      </c>
      <c r="R55" s="294">
        <f t="shared" si="62"/>
        <v>5070</v>
      </c>
      <c r="S55" s="294">
        <f t="shared" si="62"/>
        <v>4930</v>
      </c>
      <c r="T55" s="343">
        <f t="shared" si="62"/>
        <v>2324.61</v>
      </c>
      <c r="U55" s="197">
        <f t="shared" ref="U55:AA55" si="63">U56</f>
        <v>0</v>
      </c>
      <c r="V55" s="294">
        <f t="shared" si="63"/>
        <v>0</v>
      </c>
      <c r="W55" s="197">
        <f t="shared" si="63"/>
        <v>1634.97</v>
      </c>
      <c r="X55" s="197">
        <f t="shared" si="63"/>
        <v>4930</v>
      </c>
      <c r="Y55" s="197">
        <f t="shared" si="63"/>
        <v>3008</v>
      </c>
      <c r="Z55" s="197">
        <f t="shared" si="63"/>
        <v>2608</v>
      </c>
      <c r="AA55" s="197">
        <f t="shared" si="63"/>
        <v>2358</v>
      </c>
      <c r="AB55" s="223"/>
      <c r="AC55" s="176"/>
      <c r="AE55" s="176"/>
    </row>
    <row r="56" spans="1:31" s="114" customFormat="1" ht="20.25" hidden="1" customHeight="1" x14ac:dyDescent="0.25">
      <c r="A56" s="183"/>
      <c r="B56" s="183"/>
      <c r="C56" s="183"/>
      <c r="D56" s="200"/>
      <c r="E56" s="200"/>
      <c r="F56" s="201"/>
      <c r="G56" s="124"/>
      <c r="H56" s="131"/>
      <c r="I56" s="131"/>
      <c r="J56" s="131"/>
      <c r="K56" s="11"/>
      <c r="L56" s="171">
        <v>321130</v>
      </c>
      <c r="M56" s="173" t="s">
        <v>143</v>
      </c>
      <c r="N56" s="174">
        <f>+SUMIF('Programska klasifikacija VI'!$N:$N,$L56,'Programska klasifikacija VI'!Q:Q)</f>
        <v>4930</v>
      </c>
      <c r="O56" s="174">
        <f>P56-N56</f>
        <v>0</v>
      </c>
      <c r="P56" s="174">
        <f>+SUMIF('Programska klasifikacija VI'!$N:$N,$L56,'Programska klasifikacija VI'!S:S)</f>
        <v>4930</v>
      </c>
      <c r="Q56" s="345">
        <f>+SUMIF('Programska klasifikacija VI'!$N:$N,$L56,'Programska klasifikacija VI'!T:T)</f>
        <v>0</v>
      </c>
      <c r="R56" s="295">
        <f>+SUMIF('Programska klasifikacija VI'!$N:$N,$L56,'Programska klasifikacija VI'!U:U)</f>
        <v>5070</v>
      </c>
      <c r="S56" s="295">
        <f>+SUMIF('Programska klasifikacija VI'!$N:$N,$L56,'Programska klasifikacija VI'!V:V)</f>
        <v>4930</v>
      </c>
      <c r="T56" s="344">
        <f>+SUMIF('Programska klasifikacija VI'!$N:$N,$L56,'Programska klasifikacija VI'!W:W)</f>
        <v>2324.61</v>
      </c>
      <c r="U56" s="174"/>
      <c r="V56" s="295"/>
      <c r="W56" s="174">
        <f>+SUMIF('Programska klasifikacija VI'!$N:$N,$L56,'Programska klasifikacija VI'!Z:Z)</f>
        <v>1634.97</v>
      </c>
      <c r="X56" s="174">
        <f>+SUMIF('Programska klasifikacija VI'!$N:$N,$L56,'Programska klasifikacija VI'!AA:AA)</f>
        <v>4930</v>
      </c>
      <c r="Y56" s="174">
        <f>+SUMIF('Programska klasifikacija VI'!$N:$N,$L56,'Programska klasifikacija VI'!AB:AB)</f>
        <v>3008</v>
      </c>
      <c r="Z56" s="174">
        <f>+SUMIF('Programska klasifikacija VI'!$N:$N,$L56,'Programska klasifikacija VI'!AC:AC)</f>
        <v>2608</v>
      </c>
      <c r="AA56" s="174">
        <f>+SUMIF('Programska klasifikacija VI'!$N:$N,$L56,'Programska klasifikacija VI'!AD:AD)</f>
        <v>2358</v>
      </c>
      <c r="AB56" s="223"/>
      <c r="AC56" s="176">
        <v>2324.61</v>
      </c>
      <c r="AE56" s="176">
        <f t="shared" si="11"/>
        <v>0</v>
      </c>
    </row>
    <row r="57" spans="1:31" s="114" customFormat="1" ht="20.25" hidden="1" customHeight="1" x14ac:dyDescent="0.25">
      <c r="A57" s="183"/>
      <c r="B57" s="183"/>
      <c r="C57" s="183"/>
      <c r="D57" s="200"/>
      <c r="E57" s="200"/>
      <c r="F57" s="201"/>
      <c r="G57" s="124"/>
      <c r="H57" s="131"/>
      <c r="I57" s="131"/>
      <c r="J57" s="131"/>
      <c r="K57" s="194">
        <v>32114</v>
      </c>
      <c r="L57" s="195"/>
      <c r="M57" s="195" t="s">
        <v>304</v>
      </c>
      <c r="N57" s="197">
        <f t="shared" ref="N57:AA57" si="64">N58</f>
        <v>650</v>
      </c>
      <c r="O57" s="197">
        <f t="shared" si="64"/>
        <v>0</v>
      </c>
      <c r="P57" s="197">
        <f t="shared" si="64"/>
        <v>650</v>
      </c>
      <c r="Q57" s="343">
        <f t="shared" si="64"/>
        <v>0</v>
      </c>
      <c r="R57" s="294">
        <f t="shared" si="64"/>
        <v>0</v>
      </c>
      <c r="S57" s="294">
        <f t="shared" si="64"/>
        <v>650</v>
      </c>
      <c r="T57" s="343">
        <f t="shared" si="64"/>
        <v>625</v>
      </c>
      <c r="U57" s="197">
        <f t="shared" si="64"/>
        <v>0</v>
      </c>
      <c r="V57" s="294">
        <f t="shared" si="64"/>
        <v>0</v>
      </c>
      <c r="W57" s="197">
        <f t="shared" si="64"/>
        <v>0</v>
      </c>
      <c r="X57" s="197">
        <f t="shared" si="64"/>
        <v>650</v>
      </c>
      <c r="Y57" s="197">
        <f t="shared" si="64"/>
        <v>0</v>
      </c>
      <c r="Z57" s="197">
        <f t="shared" si="64"/>
        <v>0</v>
      </c>
      <c r="AA57" s="197">
        <f t="shared" si="64"/>
        <v>0</v>
      </c>
      <c r="AB57" s="223"/>
      <c r="AC57" s="176"/>
      <c r="AE57" s="176"/>
    </row>
    <row r="58" spans="1:31" s="114" customFormat="1" ht="20.25" hidden="1" customHeight="1" x14ac:dyDescent="0.25">
      <c r="A58" s="183"/>
      <c r="B58" s="183"/>
      <c r="C58" s="183"/>
      <c r="D58" s="200"/>
      <c r="E58" s="200"/>
      <c r="F58" s="201"/>
      <c r="G58" s="124"/>
      <c r="H58" s="131"/>
      <c r="I58" s="131"/>
      <c r="J58" s="131"/>
      <c r="K58" s="11"/>
      <c r="L58" s="171">
        <v>321140</v>
      </c>
      <c r="M58" s="173" t="s">
        <v>304</v>
      </c>
      <c r="N58" s="174">
        <f>+SUMIF('Programska klasifikacija VI'!$N:$N,$L58,'Programska klasifikacija VI'!Q:Q)</f>
        <v>650</v>
      </c>
      <c r="O58" s="174">
        <f>P58-N58</f>
        <v>0</v>
      </c>
      <c r="P58" s="174">
        <f>+SUMIF('Programska klasifikacija VI'!$N:$N,$L58,'Programska klasifikacija VI'!S:S)</f>
        <v>650</v>
      </c>
      <c r="Q58" s="345">
        <f>+SUMIF('Programska klasifikacija VI'!$N:$N,$L58,'Programska klasifikacija VI'!T:T)</f>
        <v>0</v>
      </c>
      <c r="R58" s="295">
        <f>+SUMIF('Programska klasifikacija VI'!$N:$N,$L58,'Programska klasifikacija VI'!U:U)</f>
        <v>0</v>
      </c>
      <c r="S58" s="295">
        <f>+SUMIF('Programska klasifikacija VI'!$N:$N,$L58,'Programska klasifikacija VI'!V:V)</f>
        <v>650</v>
      </c>
      <c r="T58" s="344">
        <f>+SUMIF('Programska klasifikacija VI'!$N:$N,$L58,'Programska klasifikacija VI'!W:W)</f>
        <v>625</v>
      </c>
      <c r="U58" s="174"/>
      <c r="V58" s="295"/>
      <c r="W58" s="174">
        <f>+SUMIF('Programska klasifikacija VI'!$N:$N,$L58,'Programska klasifikacija VI'!Z:Z)</f>
        <v>0</v>
      </c>
      <c r="X58" s="174">
        <f>+SUMIF('Programska klasifikacija VI'!$N:$N,$L58,'Programska klasifikacija VI'!AA:AA)</f>
        <v>650</v>
      </c>
      <c r="Y58" s="174">
        <f>+SUMIF('Programska klasifikacija VI'!$N:$N,$L58,'Programska klasifikacija VI'!AB:AB)</f>
        <v>0</v>
      </c>
      <c r="Z58" s="174">
        <f>+SUMIF('Programska klasifikacija VI'!$N:$N,$L58,'Programska klasifikacija VI'!AC:AC)</f>
        <v>0</v>
      </c>
      <c r="AA58" s="174">
        <f>+SUMIF('Programska klasifikacija VI'!$N:$N,$L58,'Programska klasifikacija VI'!AD:AD)</f>
        <v>0</v>
      </c>
      <c r="AB58" s="223"/>
      <c r="AC58" s="176">
        <v>625</v>
      </c>
      <c r="AE58" s="176">
        <f t="shared" si="11"/>
        <v>0</v>
      </c>
    </row>
    <row r="59" spans="1:31" s="114" customFormat="1" ht="20.25" hidden="1" customHeight="1" x14ac:dyDescent="0.25">
      <c r="A59" s="183"/>
      <c r="B59" s="183"/>
      <c r="C59" s="183"/>
      <c r="D59" s="200"/>
      <c r="E59" s="200"/>
      <c r="F59" s="201"/>
      <c r="G59" s="124"/>
      <c r="H59" s="131"/>
      <c r="I59" s="131"/>
      <c r="J59" s="131"/>
      <c r="K59" s="194">
        <v>32115</v>
      </c>
      <c r="L59" s="195"/>
      <c r="M59" s="195" t="s">
        <v>144</v>
      </c>
      <c r="N59" s="197">
        <f>N60</f>
        <v>490</v>
      </c>
      <c r="O59" s="197">
        <f>O60</f>
        <v>0</v>
      </c>
      <c r="P59" s="197">
        <f>P60</f>
        <v>490</v>
      </c>
      <c r="Q59" s="343">
        <f t="shared" ref="Q59:T59" si="65">Q60</f>
        <v>0</v>
      </c>
      <c r="R59" s="294">
        <f t="shared" si="65"/>
        <v>940</v>
      </c>
      <c r="S59" s="294">
        <f t="shared" si="65"/>
        <v>490</v>
      </c>
      <c r="T59" s="343">
        <f t="shared" si="65"/>
        <v>248.57</v>
      </c>
      <c r="U59" s="197">
        <f t="shared" ref="U59:AA59" si="66">U60</f>
        <v>0</v>
      </c>
      <c r="V59" s="294">
        <f t="shared" si="66"/>
        <v>0</v>
      </c>
      <c r="W59" s="197">
        <f t="shared" si="66"/>
        <v>65.66</v>
      </c>
      <c r="X59" s="197">
        <f t="shared" si="66"/>
        <v>490</v>
      </c>
      <c r="Y59" s="197">
        <f t="shared" si="66"/>
        <v>440</v>
      </c>
      <c r="Z59" s="197">
        <f t="shared" si="66"/>
        <v>440</v>
      </c>
      <c r="AA59" s="197">
        <f t="shared" si="66"/>
        <v>390</v>
      </c>
      <c r="AB59" s="223"/>
      <c r="AC59" s="176"/>
      <c r="AE59" s="176"/>
    </row>
    <row r="60" spans="1:31" s="114" customFormat="1" ht="20.25" hidden="1" customHeight="1" x14ac:dyDescent="0.25">
      <c r="A60" s="183"/>
      <c r="B60" s="183"/>
      <c r="C60" s="183"/>
      <c r="D60" s="200"/>
      <c r="E60" s="200"/>
      <c r="F60" s="201"/>
      <c r="G60" s="124"/>
      <c r="H60" s="131"/>
      <c r="I60" s="131"/>
      <c r="J60" s="131"/>
      <c r="K60" s="11"/>
      <c r="L60" s="171">
        <v>321150</v>
      </c>
      <c r="M60" s="173" t="s">
        <v>144</v>
      </c>
      <c r="N60" s="174">
        <f>+SUMIF('Programska klasifikacija VI'!$N:$N,$L60,'Programska klasifikacija VI'!Q:Q)</f>
        <v>490</v>
      </c>
      <c r="O60" s="174">
        <f>P60-N60</f>
        <v>0</v>
      </c>
      <c r="P60" s="174">
        <f>+SUMIF('Programska klasifikacija VI'!$N:$N,$L60,'Programska klasifikacija VI'!S:S)</f>
        <v>490</v>
      </c>
      <c r="Q60" s="345">
        <f>+SUMIF('Programska klasifikacija VI'!$N:$N,$L60,'Programska klasifikacija VI'!T:T)</f>
        <v>0</v>
      </c>
      <c r="R60" s="295">
        <f>+SUMIF('Programska klasifikacija VI'!$N:$N,$L60,'Programska klasifikacija VI'!U:U)</f>
        <v>940</v>
      </c>
      <c r="S60" s="295">
        <f>+SUMIF('Programska klasifikacija VI'!$N:$N,$L60,'Programska klasifikacija VI'!V:V)</f>
        <v>490</v>
      </c>
      <c r="T60" s="344">
        <f>+SUMIF('Programska klasifikacija VI'!$N:$N,$L60,'Programska klasifikacija VI'!W:W)</f>
        <v>248.57</v>
      </c>
      <c r="U60" s="174"/>
      <c r="V60" s="295"/>
      <c r="W60" s="174">
        <f>+SUMIF('Programska klasifikacija VI'!$N:$N,$L60,'Programska klasifikacija VI'!Z:Z)</f>
        <v>65.66</v>
      </c>
      <c r="X60" s="174">
        <f>+SUMIF('Programska klasifikacija VI'!$N:$N,$L60,'Programska klasifikacija VI'!AA:AA)</f>
        <v>490</v>
      </c>
      <c r="Y60" s="174">
        <f>+SUMIF('Programska klasifikacija VI'!$N:$N,$L60,'Programska klasifikacija VI'!AB:AB)</f>
        <v>440</v>
      </c>
      <c r="Z60" s="174">
        <f>+SUMIF('Programska klasifikacija VI'!$N:$N,$L60,'Programska klasifikacija VI'!AC:AC)</f>
        <v>440</v>
      </c>
      <c r="AA60" s="174">
        <f>+SUMIF('Programska klasifikacija VI'!$N:$N,$L60,'Programska klasifikacija VI'!AD:AD)</f>
        <v>390</v>
      </c>
      <c r="AB60" s="223"/>
      <c r="AC60" s="176">
        <v>248.57</v>
      </c>
      <c r="AE60" s="176">
        <f t="shared" si="11"/>
        <v>0</v>
      </c>
    </row>
    <row r="61" spans="1:31" s="114" customFormat="1" ht="20.25" hidden="1" customHeight="1" x14ac:dyDescent="0.25">
      <c r="A61" s="183"/>
      <c r="B61" s="183"/>
      <c r="C61" s="183"/>
      <c r="D61" s="200"/>
      <c r="E61" s="200"/>
      <c r="F61" s="201"/>
      <c r="G61" s="124"/>
      <c r="H61" s="131"/>
      <c r="I61" s="131"/>
      <c r="J61" s="131"/>
      <c r="K61" s="194">
        <v>32116</v>
      </c>
      <c r="L61" s="195"/>
      <c r="M61" s="195" t="s">
        <v>305</v>
      </c>
      <c r="N61" s="197">
        <f>N62</f>
        <v>450</v>
      </c>
      <c r="O61" s="197">
        <f>O62</f>
        <v>0</v>
      </c>
      <c r="P61" s="197">
        <f>P62</f>
        <v>450</v>
      </c>
      <c r="Q61" s="343">
        <f t="shared" ref="Q61:T61" si="67">Q62</f>
        <v>0</v>
      </c>
      <c r="R61" s="294">
        <f t="shared" si="67"/>
        <v>0</v>
      </c>
      <c r="S61" s="294">
        <f t="shared" si="67"/>
        <v>450</v>
      </c>
      <c r="T61" s="343">
        <f t="shared" si="67"/>
        <v>446.25</v>
      </c>
      <c r="U61" s="197">
        <f t="shared" ref="U61:AA61" si="68">U62</f>
        <v>0</v>
      </c>
      <c r="V61" s="294">
        <f t="shared" si="68"/>
        <v>0</v>
      </c>
      <c r="W61" s="197">
        <f t="shared" si="68"/>
        <v>0</v>
      </c>
      <c r="X61" s="197">
        <f t="shared" si="68"/>
        <v>450</v>
      </c>
      <c r="Y61" s="197">
        <f t="shared" si="68"/>
        <v>0</v>
      </c>
      <c r="Z61" s="197">
        <f t="shared" si="68"/>
        <v>0</v>
      </c>
      <c r="AA61" s="197">
        <f t="shared" si="68"/>
        <v>0</v>
      </c>
      <c r="AB61" s="223"/>
      <c r="AC61" s="176"/>
      <c r="AE61" s="176"/>
    </row>
    <row r="62" spans="1:31" s="114" customFormat="1" ht="20.25" hidden="1" customHeight="1" x14ac:dyDescent="0.25">
      <c r="A62" s="183"/>
      <c r="B62" s="183"/>
      <c r="C62" s="183"/>
      <c r="D62" s="200"/>
      <c r="E62" s="200"/>
      <c r="F62" s="201"/>
      <c r="G62" s="124"/>
      <c r="H62" s="131"/>
      <c r="I62" s="131"/>
      <c r="J62" s="131"/>
      <c r="K62" s="11"/>
      <c r="L62" s="171">
        <v>321160</v>
      </c>
      <c r="M62" s="173" t="s">
        <v>305</v>
      </c>
      <c r="N62" s="174">
        <f>+SUMIF('Programska klasifikacija VI'!$N:$N,$L62,'Programska klasifikacija VI'!Q:Q)</f>
        <v>450</v>
      </c>
      <c r="O62" s="174">
        <f>P62-N62</f>
        <v>0</v>
      </c>
      <c r="P62" s="174">
        <f>+SUMIF('Programska klasifikacija VI'!$N:$N,$L62,'Programska klasifikacija VI'!S:S)</f>
        <v>450</v>
      </c>
      <c r="Q62" s="345">
        <f>+SUMIF('Programska klasifikacija VI'!$N:$N,$L62,'Programska klasifikacija VI'!T:T)</f>
        <v>0</v>
      </c>
      <c r="R62" s="295">
        <f>+SUMIF('Programska klasifikacija VI'!$N:$N,$L62,'Programska klasifikacija VI'!U:U)</f>
        <v>0</v>
      </c>
      <c r="S62" s="295">
        <f>+SUMIF('Programska klasifikacija VI'!$N:$N,$L62,'Programska klasifikacija VI'!V:V)</f>
        <v>450</v>
      </c>
      <c r="T62" s="345">
        <f>+SUMIF('Programska klasifikacija VI'!$N:$N,$L62,'Programska klasifikacija VI'!W:W)</f>
        <v>446.25</v>
      </c>
      <c r="U62" s="174"/>
      <c r="V62" s="295"/>
      <c r="W62" s="174">
        <f>+SUMIF('Programska klasifikacija VI'!$N:$N,$L62,'Programska klasifikacija VI'!Z:Z)</f>
        <v>0</v>
      </c>
      <c r="X62" s="174">
        <f>+SUMIF('Programska klasifikacija VI'!$N:$N,$L62,'Programska klasifikacija VI'!AA:AA)</f>
        <v>450</v>
      </c>
      <c r="Y62" s="174">
        <f>+SUMIF('Programska klasifikacija VI'!$N:$N,$L62,'Programska klasifikacija VI'!AB:AB)</f>
        <v>0</v>
      </c>
      <c r="Z62" s="174">
        <f>+SUMIF('Programska klasifikacija VI'!$N:$N,$L62,'Programska klasifikacija VI'!AC:AC)</f>
        <v>0</v>
      </c>
      <c r="AA62" s="174">
        <f>+SUMIF('Programska klasifikacija VI'!$N:$N,$L62,'Programska klasifikacija VI'!AD:AD)</f>
        <v>0</v>
      </c>
      <c r="AB62" s="223"/>
      <c r="AC62" s="176">
        <v>446.25</v>
      </c>
      <c r="AE62" s="176">
        <f t="shared" si="11"/>
        <v>0</v>
      </c>
    </row>
    <row r="63" spans="1:31" s="114" customFormat="1" ht="20.25" hidden="1" customHeight="1" x14ac:dyDescent="0.25">
      <c r="A63" s="183"/>
      <c r="B63" s="183"/>
      <c r="C63" s="183"/>
      <c r="D63" s="200"/>
      <c r="E63" s="200"/>
      <c r="F63" s="201"/>
      <c r="G63" s="124"/>
      <c r="H63" s="131"/>
      <c r="I63" s="131"/>
      <c r="J63" s="131"/>
      <c r="K63" s="194">
        <v>32119</v>
      </c>
      <c r="L63" s="195"/>
      <c r="M63" s="195" t="s">
        <v>145</v>
      </c>
      <c r="N63" s="197">
        <f>N64</f>
        <v>440</v>
      </c>
      <c r="O63" s="197">
        <f>O64</f>
        <v>0</v>
      </c>
      <c r="P63" s="197">
        <f>P64</f>
        <v>440</v>
      </c>
      <c r="Q63" s="343">
        <f t="shared" ref="Q63:T63" si="69">Q64</f>
        <v>0</v>
      </c>
      <c r="R63" s="294">
        <f t="shared" si="69"/>
        <v>480</v>
      </c>
      <c r="S63" s="294">
        <f t="shared" si="69"/>
        <v>440</v>
      </c>
      <c r="T63" s="343">
        <f t="shared" si="69"/>
        <v>114.48</v>
      </c>
      <c r="U63" s="197">
        <f t="shared" ref="U63:AA63" si="70">U64</f>
        <v>0</v>
      </c>
      <c r="V63" s="294">
        <f t="shared" si="70"/>
        <v>0</v>
      </c>
      <c r="W63" s="197">
        <f t="shared" si="70"/>
        <v>117.98</v>
      </c>
      <c r="X63" s="197">
        <f t="shared" si="70"/>
        <v>440</v>
      </c>
      <c r="Y63" s="197">
        <f t="shared" si="70"/>
        <v>300</v>
      </c>
      <c r="Z63" s="197">
        <f t="shared" si="70"/>
        <v>300</v>
      </c>
      <c r="AA63" s="197">
        <f t="shared" si="70"/>
        <v>300</v>
      </c>
      <c r="AB63" s="223"/>
      <c r="AC63" s="176"/>
      <c r="AE63" s="176"/>
    </row>
    <row r="64" spans="1:31" s="114" customFormat="1" ht="20.25" hidden="1" customHeight="1" x14ac:dyDescent="0.25">
      <c r="A64" s="183"/>
      <c r="B64" s="183"/>
      <c r="C64" s="183"/>
      <c r="D64" s="200"/>
      <c r="E64" s="200"/>
      <c r="F64" s="201"/>
      <c r="G64" s="124"/>
      <c r="H64" s="131"/>
      <c r="I64" s="131"/>
      <c r="J64" s="131"/>
      <c r="K64" s="11"/>
      <c r="L64" s="171">
        <v>321190</v>
      </c>
      <c r="M64" s="173" t="s">
        <v>145</v>
      </c>
      <c r="N64" s="174">
        <f>+SUMIF('Programska klasifikacija VI'!$N:$N,$L64,'Programska klasifikacija VI'!Q:Q)</f>
        <v>440</v>
      </c>
      <c r="O64" s="174">
        <f>P64-N64</f>
        <v>0</v>
      </c>
      <c r="P64" s="174">
        <f>+SUMIF('Programska klasifikacija VI'!$N:$N,$L64,'Programska klasifikacija VI'!S:S)</f>
        <v>440</v>
      </c>
      <c r="Q64" s="345">
        <f>+SUMIF('Programska klasifikacija VI'!$N:$N,$L64,'Programska klasifikacija VI'!T:T)</f>
        <v>0</v>
      </c>
      <c r="R64" s="295">
        <f>+SUMIF('Programska klasifikacija VI'!$N:$N,$L64,'Programska klasifikacija VI'!U:U)</f>
        <v>480</v>
      </c>
      <c r="S64" s="295">
        <f>+SUMIF('Programska klasifikacija VI'!$N:$N,$L64,'Programska klasifikacija VI'!V:V)</f>
        <v>440</v>
      </c>
      <c r="T64" s="344">
        <f>+SUMIF('Programska klasifikacija VI'!$N:$N,$L64,'Programska klasifikacija VI'!W:W)</f>
        <v>114.48</v>
      </c>
      <c r="U64" s="174"/>
      <c r="V64" s="295"/>
      <c r="W64" s="174">
        <f>+SUMIF('Programska klasifikacija VI'!$N:$N,$L64,'Programska klasifikacija VI'!Z:Z)</f>
        <v>117.98</v>
      </c>
      <c r="X64" s="174">
        <f>+SUMIF('Programska klasifikacija VI'!$N:$N,$L64,'Programska klasifikacija VI'!AA:AA)</f>
        <v>440</v>
      </c>
      <c r="Y64" s="174">
        <f>+SUMIF('Programska klasifikacija VI'!$N:$N,$L64,'Programska klasifikacija VI'!AB:AB)</f>
        <v>300</v>
      </c>
      <c r="Z64" s="174">
        <f>+SUMIF('Programska klasifikacija VI'!$N:$N,$L64,'Programska klasifikacija VI'!AC:AC)</f>
        <v>300</v>
      </c>
      <c r="AA64" s="174">
        <f>+SUMIF('Programska klasifikacija VI'!$N:$N,$L64,'Programska klasifikacija VI'!AD:AD)</f>
        <v>300</v>
      </c>
      <c r="AB64" s="223"/>
      <c r="AC64" s="176">
        <v>114.48</v>
      </c>
      <c r="AE64" s="176">
        <f t="shared" si="11"/>
        <v>0</v>
      </c>
    </row>
    <row r="65" spans="1:31" s="114" customFormat="1" ht="20.25" customHeight="1" x14ac:dyDescent="0.25">
      <c r="A65" s="183"/>
      <c r="B65" s="183"/>
      <c r="C65" s="183"/>
      <c r="D65" s="200"/>
      <c r="E65" s="200"/>
      <c r="F65" s="201"/>
      <c r="G65" s="124"/>
      <c r="H65" s="131"/>
      <c r="I65" s="131"/>
      <c r="J65" s="131">
        <v>3212</v>
      </c>
      <c r="K65" s="131"/>
      <c r="L65" s="132"/>
      <c r="M65" s="127" t="s">
        <v>146</v>
      </c>
      <c r="N65" s="133">
        <f>N66+N68</f>
        <v>54035</v>
      </c>
      <c r="O65" s="133">
        <f>O66+O68</f>
        <v>0</v>
      </c>
      <c r="P65" s="133">
        <f>P66+P68</f>
        <v>54035</v>
      </c>
      <c r="Q65" s="342">
        <f>+SUMIF('Programska klasifikacija VI'!$L:$L,$J65,'Programska klasifikacija VI'!T:T)</f>
        <v>40661</v>
      </c>
      <c r="R65" s="293">
        <f t="shared" ref="R65:T65" si="71">R66+R68</f>
        <v>48005</v>
      </c>
      <c r="S65" s="293">
        <f t="shared" si="71"/>
        <v>54035</v>
      </c>
      <c r="T65" s="342">
        <f t="shared" si="71"/>
        <v>39849.11</v>
      </c>
      <c r="U65" s="260">
        <f t="shared" ref="U65" si="72">T65/Q65*100</f>
        <v>98.003270947591062</v>
      </c>
      <c r="V65" s="297">
        <f>T65/S65*100</f>
        <v>73.746849264365693</v>
      </c>
      <c r="W65" s="133">
        <f t="shared" ref="W65:AA65" si="73">W66+W68</f>
        <v>40661.149999999994</v>
      </c>
      <c r="X65" s="133">
        <f t="shared" si="73"/>
        <v>54035</v>
      </c>
      <c r="Y65" s="133">
        <f t="shared" si="73"/>
        <v>44530</v>
      </c>
      <c r="Z65" s="133">
        <f t="shared" si="73"/>
        <v>27650</v>
      </c>
      <c r="AA65" s="133">
        <f t="shared" si="73"/>
        <v>32500</v>
      </c>
      <c r="AB65" s="223"/>
      <c r="AC65" s="176"/>
      <c r="AE65" s="176"/>
    </row>
    <row r="66" spans="1:31" s="114" customFormat="1" ht="20.25" hidden="1" customHeight="1" x14ac:dyDescent="0.25">
      <c r="A66" s="183"/>
      <c r="B66" s="183"/>
      <c r="C66" s="183"/>
      <c r="D66" s="200"/>
      <c r="E66" s="200"/>
      <c r="F66" s="201"/>
      <c r="G66" s="124"/>
      <c r="H66" s="131"/>
      <c r="I66" s="131"/>
      <c r="J66" s="131"/>
      <c r="K66" s="194">
        <v>32121</v>
      </c>
      <c r="L66" s="195"/>
      <c r="M66" s="195" t="s">
        <v>147</v>
      </c>
      <c r="N66" s="197">
        <f>N67</f>
        <v>42035</v>
      </c>
      <c r="O66" s="197">
        <f t="shared" ref="O66:AA66" si="74">O67</f>
        <v>0</v>
      </c>
      <c r="P66" s="197">
        <f>P67</f>
        <v>42035</v>
      </c>
      <c r="Q66" s="343">
        <f t="shared" ref="Q66:T66" si="75">Q67</f>
        <v>0</v>
      </c>
      <c r="R66" s="294">
        <f t="shared" si="75"/>
        <v>39005</v>
      </c>
      <c r="S66" s="294">
        <f t="shared" si="75"/>
        <v>42035</v>
      </c>
      <c r="T66" s="343">
        <f t="shared" si="75"/>
        <v>31920.400000000001</v>
      </c>
      <c r="U66" s="197">
        <f t="shared" si="74"/>
        <v>0</v>
      </c>
      <c r="V66" s="294">
        <f t="shared" si="74"/>
        <v>0</v>
      </c>
      <c r="W66" s="197">
        <f t="shared" si="74"/>
        <v>32440.859999999997</v>
      </c>
      <c r="X66" s="197">
        <f t="shared" si="74"/>
        <v>42035</v>
      </c>
      <c r="Y66" s="197">
        <f t="shared" si="74"/>
        <v>35530</v>
      </c>
      <c r="Z66" s="197">
        <f t="shared" si="74"/>
        <v>21650</v>
      </c>
      <c r="AA66" s="197">
        <f t="shared" si="74"/>
        <v>26000</v>
      </c>
      <c r="AB66" s="223"/>
      <c r="AC66" s="176"/>
      <c r="AE66" s="176"/>
    </row>
    <row r="67" spans="1:31" s="114" customFormat="1" ht="20.25" hidden="1" customHeight="1" x14ac:dyDescent="0.25">
      <c r="A67" s="183"/>
      <c r="B67" s="183"/>
      <c r="C67" s="183"/>
      <c r="D67" s="200"/>
      <c r="E67" s="200"/>
      <c r="F67" s="201"/>
      <c r="G67" s="124"/>
      <c r="H67" s="131"/>
      <c r="I67" s="131"/>
      <c r="J67" s="131"/>
      <c r="K67" s="11"/>
      <c r="L67" s="171">
        <v>321210</v>
      </c>
      <c r="M67" s="173" t="s">
        <v>147</v>
      </c>
      <c r="N67" s="174">
        <f>+SUMIF('Programska klasifikacija VI'!$N:$N,$L67,'Programska klasifikacija VI'!Q:Q)</f>
        <v>42035</v>
      </c>
      <c r="O67" s="174">
        <f>P67-N67</f>
        <v>0</v>
      </c>
      <c r="P67" s="174">
        <f>+SUMIF('Programska klasifikacija VI'!$N:$N,$L67,'Programska klasifikacija VI'!S:S)</f>
        <v>42035</v>
      </c>
      <c r="Q67" s="345">
        <f>+SUMIF('Programska klasifikacija VI'!$N:$N,$L67,'Programska klasifikacija VI'!T:T)</f>
        <v>0</v>
      </c>
      <c r="R67" s="295">
        <f>+SUMIF('Programska klasifikacija VI'!$N:$N,$L67,'Programska klasifikacija VI'!U:U)</f>
        <v>39005</v>
      </c>
      <c r="S67" s="295">
        <f>+SUMIF('Programska klasifikacija VI'!$N:$N,$L67,'Programska klasifikacija VI'!V:V)</f>
        <v>42035</v>
      </c>
      <c r="T67" s="344">
        <f>+SUMIF('Programska klasifikacija VI'!$N:$N,$L67,'Programska klasifikacija VI'!W:W)</f>
        <v>31920.400000000001</v>
      </c>
      <c r="U67" s="174"/>
      <c r="V67" s="295"/>
      <c r="W67" s="174">
        <f>+SUMIF('Programska klasifikacija VI'!$N:$N,$L67,'Programska klasifikacija VI'!Z:Z)</f>
        <v>32440.859999999997</v>
      </c>
      <c r="X67" s="174">
        <f>+SUMIF('Programska klasifikacija VI'!$N:$N,$L67,'Programska klasifikacija VI'!AA:AA)</f>
        <v>42035</v>
      </c>
      <c r="Y67" s="222">
        <f>+SUMIF('Programska klasifikacija VI'!$N:$N,$L67,'Programska klasifikacija VI'!AB:AB)</f>
        <v>35530</v>
      </c>
      <c r="Z67" s="174">
        <f>+SUMIF('Programska klasifikacija VI'!$N:$N,$L67,'Programska klasifikacija VI'!AC:AC)</f>
        <v>21650</v>
      </c>
      <c r="AA67" s="174">
        <f>+SUMIF('Programska klasifikacija VI'!$N:$N,$L67,'Programska klasifikacija VI'!AD:AD)</f>
        <v>26000</v>
      </c>
      <c r="AB67" s="223"/>
      <c r="AC67" s="176">
        <v>31920.400000000001</v>
      </c>
      <c r="AE67" s="176">
        <f t="shared" si="11"/>
        <v>0</v>
      </c>
    </row>
    <row r="68" spans="1:31" s="114" customFormat="1" ht="20.25" hidden="1" customHeight="1" x14ac:dyDescent="0.25">
      <c r="A68" s="183"/>
      <c r="B68" s="183"/>
      <c r="C68" s="183"/>
      <c r="D68" s="200"/>
      <c r="E68" s="200"/>
      <c r="F68" s="201"/>
      <c r="G68" s="124"/>
      <c r="H68" s="131"/>
      <c r="I68" s="131"/>
      <c r="J68" s="131"/>
      <c r="K68" s="194">
        <v>32123</v>
      </c>
      <c r="L68" s="195"/>
      <c r="M68" s="195" t="s">
        <v>148</v>
      </c>
      <c r="N68" s="197">
        <f>N69</f>
        <v>12000</v>
      </c>
      <c r="O68" s="197">
        <f>O69</f>
        <v>0</v>
      </c>
      <c r="P68" s="197">
        <f>P69</f>
        <v>12000</v>
      </c>
      <c r="Q68" s="343">
        <f t="shared" ref="Q68:T68" si="76">Q69</f>
        <v>0</v>
      </c>
      <c r="R68" s="294">
        <f t="shared" si="76"/>
        <v>9000</v>
      </c>
      <c r="S68" s="294">
        <f t="shared" si="76"/>
        <v>12000</v>
      </c>
      <c r="T68" s="343">
        <f t="shared" si="76"/>
        <v>7928.71</v>
      </c>
      <c r="U68" s="197">
        <f t="shared" ref="U68:AA68" si="77">U69</f>
        <v>0</v>
      </c>
      <c r="V68" s="294">
        <f t="shared" si="77"/>
        <v>0</v>
      </c>
      <c r="W68" s="197">
        <f t="shared" si="77"/>
        <v>8220.2900000000009</v>
      </c>
      <c r="X68" s="197">
        <f t="shared" si="77"/>
        <v>12000</v>
      </c>
      <c r="Y68" s="197">
        <f t="shared" si="77"/>
        <v>9000</v>
      </c>
      <c r="Z68" s="197">
        <f t="shared" si="77"/>
        <v>6000</v>
      </c>
      <c r="AA68" s="197">
        <f t="shared" si="77"/>
        <v>6500</v>
      </c>
      <c r="AB68" s="223"/>
      <c r="AC68" s="176"/>
      <c r="AE68" s="176"/>
    </row>
    <row r="69" spans="1:31" s="114" customFormat="1" ht="20.25" hidden="1" customHeight="1" x14ac:dyDescent="0.25">
      <c r="A69" s="183"/>
      <c r="B69" s="183"/>
      <c r="C69" s="183"/>
      <c r="D69" s="200"/>
      <c r="E69" s="200"/>
      <c r="F69" s="201"/>
      <c r="G69" s="124"/>
      <c r="H69" s="131"/>
      <c r="I69" s="131"/>
      <c r="J69" s="131"/>
      <c r="K69" s="11"/>
      <c r="L69" s="171">
        <v>321230</v>
      </c>
      <c r="M69" s="173" t="s">
        <v>148</v>
      </c>
      <c r="N69" s="174">
        <f>+SUMIF('Programska klasifikacija VI'!$N:$N,$L69,'Programska klasifikacija VI'!Q:Q)</f>
        <v>12000</v>
      </c>
      <c r="O69" s="174">
        <f>P69-N69</f>
        <v>0</v>
      </c>
      <c r="P69" s="174">
        <f>+SUMIF('Programska klasifikacija VI'!$N:$N,$L69,'Programska klasifikacija VI'!S:S)</f>
        <v>12000</v>
      </c>
      <c r="Q69" s="345">
        <f>+SUMIF('Programska klasifikacija VI'!$N:$N,$L69,'Programska klasifikacija VI'!T:T)</f>
        <v>0</v>
      </c>
      <c r="R69" s="295">
        <f>+SUMIF('Programska klasifikacija VI'!$N:$N,$L69,'Programska klasifikacija VI'!U:U)</f>
        <v>9000</v>
      </c>
      <c r="S69" s="295">
        <f>+SUMIF('Programska klasifikacija VI'!$N:$N,$L69,'Programska klasifikacija VI'!V:V)</f>
        <v>12000</v>
      </c>
      <c r="T69" s="344">
        <f>+SUMIF('Programska klasifikacija VI'!$N:$N,$L69,'Programska klasifikacija VI'!W:W)</f>
        <v>7928.71</v>
      </c>
      <c r="U69" s="174"/>
      <c r="V69" s="295"/>
      <c r="W69" s="174">
        <f>+SUMIF('Programska klasifikacija VI'!$N:$N,$L69,'Programska klasifikacija VI'!Z:Z)</f>
        <v>8220.2900000000009</v>
      </c>
      <c r="X69" s="174">
        <f>+SUMIF('Programska klasifikacija VI'!$N:$N,$L69,'Programska klasifikacija VI'!AA:AA)</f>
        <v>12000</v>
      </c>
      <c r="Y69" s="174">
        <f>+SUMIF('Programska klasifikacija VI'!$N:$N,$L69,'Programska klasifikacija VI'!AB:AB)</f>
        <v>9000</v>
      </c>
      <c r="Z69" s="174">
        <f>+SUMIF('Programska klasifikacija VI'!$N:$N,$L69,'Programska klasifikacija VI'!AC:AC)</f>
        <v>6000</v>
      </c>
      <c r="AA69" s="174">
        <f>+SUMIF('Programska klasifikacija VI'!$N:$N,$L69,'Programska klasifikacija VI'!AD:AD)</f>
        <v>6500</v>
      </c>
      <c r="AB69" s="223"/>
      <c r="AC69" s="176">
        <v>7928.71</v>
      </c>
      <c r="AE69" s="176">
        <f t="shared" si="11"/>
        <v>0</v>
      </c>
    </row>
    <row r="70" spans="1:31" s="114" customFormat="1" ht="20.25" customHeight="1" x14ac:dyDescent="0.25">
      <c r="A70" s="183"/>
      <c r="B70" s="183"/>
      <c r="C70" s="183"/>
      <c r="D70" s="200"/>
      <c r="E70" s="200"/>
      <c r="F70" s="201"/>
      <c r="G70" s="124"/>
      <c r="H70" s="131"/>
      <c r="I70" s="131"/>
      <c r="J70" s="131">
        <v>3213</v>
      </c>
      <c r="K70" s="131"/>
      <c r="L70" s="132"/>
      <c r="M70" s="127" t="s">
        <v>149</v>
      </c>
      <c r="N70" s="133">
        <f>N71+N74</f>
        <v>14800</v>
      </c>
      <c r="O70" s="133">
        <f>O71+O74</f>
        <v>0</v>
      </c>
      <c r="P70" s="133">
        <f>P71+P74</f>
        <v>14800</v>
      </c>
      <c r="Q70" s="342">
        <f>+SUMIF('Programska klasifikacija VI'!$L:$L,$J70,'Programska klasifikacija VI'!T:T)</f>
        <v>5820</v>
      </c>
      <c r="R70" s="293">
        <f t="shared" ref="R70:T70" si="78">R71+R74</f>
        <v>18600</v>
      </c>
      <c r="S70" s="293">
        <f t="shared" si="78"/>
        <v>14800</v>
      </c>
      <c r="T70" s="342">
        <f t="shared" si="78"/>
        <v>6362.48</v>
      </c>
      <c r="U70" s="260">
        <f t="shared" ref="U70" si="79">T70/Q70*100</f>
        <v>109.3209621993127</v>
      </c>
      <c r="V70" s="297">
        <f>T70/S70*100</f>
        <v>42.989729729729724</v>
      </c>
      <c r="W70" s="133">
        <f t="shared" ref="W70:AA70" si="80">W71+W74</f>
        <v>5819.98</v>
      </c>
      <c r="X70" s="133">
        <f t="shared" si="80"/>
        <v>14800</v>
      </c>
      <c r="Y70" s="133">
        <f t="shared" si="80"/>
        <v>11900</v>
      </c>
      <c r="Z70" s="133">
        <f t="shared" si="80"/>
        <v>10300</v>
      </c>
      <c r="AA70" s="133">
        <f t="shared" si="80"/>
        <v>8650</v>
      </c>
      <c r="AB70" s="223"/>
      <c r="AC70" s="176"/>
      <c r="AE70" s="176"/>
    </row>
    <row r="71" spans="1:31" s="114" customFormat="1" ht="20.25" hidden="1" customHeight="1" x14ac:dyDescent="0.25">
      <c r="A71" s="183"/>
      <c r="B71" s="183"/>
      <c r="C71" s="183"/>
      <c r="D71" s="200"/>
      <c r="E71" s="200"/>
      <c r="F71" s="201"/>
      <c r="G71" s="124"/>
      <c r="H71" s="131"/>
      <c r="I71" s="131"/>
      <c r="J71" s="131"/>
      <c r="K71" s="194">
        <v>32131</v>
      </c>
      <c r="L71" s="195"/>
      <c r="M71" s="195" t="s">
        <v>150</v>
      </c>
      <c r="N71" s="197">
        <f>N73+N72</f>
        <v>11800</v>
      </c>
      <c r="O71" s="197">
        <f>O73+O72</f>
        <v>0</v>
      </c>
      <c r="P71" s="197">
        <f>P73+P72</f>
        <v>11800</v>
      </c>
      <c r="Q71" s="343">
        <f t="shared" ref="Q71:T71" si="81">Q73+Q72</f>
        <v>0</v>
      </c>
      <c r="R71" s="294">
        <f t="shared" si="81"/>
        <v>14600</v>
      </c>
      <c r="S71" s="294">
        <f t="shared" si="81"/>
        <v>11800</v>
      </c>
      <c r="T71" s="343">
        <f t="shared" si="81"/>
        <v>4181.24</v>
      </c>
      <c r="U71" s="197">
        <f t="shared" ref="U71:AA71" si="82">U73+U72</f>
        <v>0</v>
      </c>
      <c r="V71" s="294">
        <f t="shared" si="82"/>
        <v>0</v>
      </c>
      <c r="W71" s="197">
        <f t="shared" si="82"/>
        <v>5683.65</v>
      </c>
      <c r="X71" s="197">
        <f t="shared" si="82"/>
        <v>11800</v>
      </c>
      <c r="Y71" s="197">
        <f t="shared" si="82"/>
        <v>7900</v>
      </c>
      <c r="Z71" s="197">
        <f t="shared" si="82"/>
        <v>6800</v>
      </c>
      <c r="AA71" s="197">
        <f t="shared" si="82"/>
        <v>5650</v>
      </c>
      <c r="AB71" s="223"/>
      <c r="AC71" s="176"/>
      <c r="AE71" s="176"/>
    </row>
    <row r="72" spans="1:31" s="114" customFormat="1" ht="20.25" hidden="1" customHeight="1" x14ac:dyDescent="0.25">
      <c r="A72" s="183"/>
      <c r="B72" s="183"/>
      <c r="C72" s="183"/>
      <c r="D72" s="200"/>
      <c r="E72" s="200"/>
      <c r="F72" s="201"/>
      <c r="G72" s="124"/>
      <c r="H72" s="131"/>
      <c r="I72" s="131"/>
      <c r="J72" s="131"/>
      <c r="K72" s="11"/>
      <c r="L72" s="171">
        <v>321310</v>
      </c>
      <c r="M72" s="173" t="s">
        <v>151</v>
      </c>
      <c r="N72" s="174">
        <f>+SUMIF('Programska klasifikacija VI'!$N:$N,$L72,'Programska klasifikacija VI'!Q:Q)</f>
        <v>11800</v>
      </c>
      <c r="O72" s="174">
        <f>P72-N72</f>
        <v>0</v>
      </c>
      <c r="P72" s="174">
        <f>+SUMIF('Programska klasifikacija VI'!$N:$N,$L72,'Programska klasifikacija VI'!S:S)</f>
        <v>11800</v>
      </c>
      <c r="Q72" s="345">
        <f>+SUMIF('Programska klasifikacija VI'!$N:$N,$L72,'Programska klasifikacija VI'!T:T)</f>
        <v>0</v>
      </c>
      <c r="R72" s="295">
        <f>+SUMIF('Programska klasifikacija VI'!$N:$N,$L72,'Programska klasifikacija VI'!U:U)</f>
        <v>14600</v>
      </c>
      <c r="S72" s="295">
        <f>+SUMIF('Programska klasifikacija VI'!$N:$N,$L72,'Programska klasifikacija VI'!V:V)</f>
        <v>11800</v>
      </c>
      <c r="T72" s="344">
        <f>+SUMIF('Programska klasifikacija VI'!$N:$N,$L72,'Programska klasifikacija VI'!W:W)</f>
        <v>4181.24</v>
      </c>
      <c r="U72" s="174"/>
      <c r="V72" s="295"/>
      <c r="W72" s="174">
        <f>+SUMIF('Programska klasifikacija VI'!$N:$N,$L72,'Programska klasifikacija VI'!Z:Z)</f>
        <v>5683.65</v>
      </c>
      <c r="X72" s="174">
        <f>+SUMIF('Programska klasifikacija VI'!$N:$N,$L72,'Programska klasifikacija VI'!AA:AA)</f>
        <v>11800</v>
      </c>
      <c r="Y72" s="174">
        <f>+SUMIF('Programska klasifikacija VI'!$N:$N,$L72,'Programska klasifikacija VI'!AB:AB)</f>
        <v>7900</v>
      </c>
      <c r="Z72" s="174">
        <f>+SUMIF('Programska klasifikacija VI'!$N:$N,$L72,'Programska klasifikacija VI'!AC:AC)</f>
        <v>6800</v>
      </c>
      <c r="AA72" s="174">
        <f>+SUMIF('Programska klasifikacija VI'!$N:$N,$L72,'Programska klasifikacija VI'!AD:AD)</f>
        <v>5650</v>
      </c>
      <c r="AB72" s="223"/>
      <c r="AC72" s="176">
        <v>4181.24</v>
      </c>
      <c r="AE72" s="176">
        <f t="shared" si="11"/>
        <v>0</v>
      </c>
    </row>
    <row r="73" spans="1:31" s="114" customFormat="1" ht="20.25" hidden="1" customHeight="1" x14ac:dyDescent="0.25">
      <c r="A73" s="183"/>
      <c r="B73" s="183"/>
      <c r="C73" s="183"/>
      <c r="D73" s="200"/>
      <c r="E73" s="200"/>
      <c r="F73" s="201"/>
      <c r="G73" s="124"/>
      <c r="H73" s="131"/>
      <c r="I73" s="131"/>
      <c r="J73" s="131"/>
      <c r="K73" s="11"/>
      <c r="L73" s="171">
        <v>321311</v>
      </c>
      <c r="M73" s="173" t="s">
        <v>152</v>
      </c>
      <c r="N73" s="174">
        <f>+SUMIF('Programska klasifikacija VI'!$N:$N,$L73,'Programska klasifikacija VI'!Q:Q)</f>
        <v>0</v>
      </c>
      <c r="O73" s="174">
        <f>P73-N73</f>
        <v>0</v>
      </c>
      <c r="P73" s="174">
        <f>+SUMIF('Programska klasifikacija VI'!$N:$N,$L73,'Programska klasifikacija VI'!S:S)</f>
        <v>0</v>
      </c>
      <c r="Q73" s="345">
        <f>+SUMIF('Programska klasifikacija VI'!$N:$N,$L73,'Programska klasifikacija VI'!T:T)</f>
        <v>0</v>
      </c>
      <c r="R73" s="295">
        <f>+SUMIF('Programska klasifikacija VI'!$N:$N,$L73,'Programska klasifikacija VI'!U:U)</f>
        <v>0</v>
      </c>
      <c r="S73" s="295">
        <f>+SUMIF('Programska klasifikacija VI'!$N:$N,$L73,'Programska klasifikacija VI'!V:V)</f>
        <v>0</v>
      </c>
      <c r="T73" s="344">
        <f>+SUMIF('Programska klasifikacija VI'!$N:$N,$L73,'Programska klasifikacija VI'!W:W)</f>
        <v>0</v>
      </c>
      <c r="U73" s="174"/>
      <c r="V73" s="295"/>
      <c r="W73" s="174">
        <f>+SUMIF('Programska klasifikacija VI'!$N:$N,$L73,'Programska klasifikacija VI'!Z:Z)</f>
        <v>0</v>
      </c>
      <c r="X73" s="174">
        <f>+SUMIF('Programska klasifikacija VI'!$N:$N,$L73,'Programska klasifikacija VI'!AA:AA)</f>
        <v>0</v>
      </c>
      <c r="Y73" s="174">
        <f>+SUMIF('Programska klasifikacija VI'!$N:$N,$L73,'Programska klasifikacija VI'!AB:AB)</f>
        <v>0</v>
      </c>
      <c r="Z73" s="174">
        <f>+SUMIF('Programska klasifikacija VI'!$N:$N,$L73,'Programska klasifikacija VI'!AC:AC)</f>
        <v>0</v>
      </c>
      <c r="AA73" s="174">
        <f>+SUMIF('Programska klasifikacija VI'!$N:$N,$L73,'Programska klasifikacija VI'!AD:AD)</f>
        <v>0</v>
      </c>
      <c r="AB73" s="223"/>
      <c r="AC73" s="176">
        <v>0</v>
      </c>
      <c r="AE73" s="176">
        <f t="shared" si="11"/>
        <v>0</v>
      </c>
    </row>
    <row r="74" spans="1:31" s="114" customFormat="1" ht="20.25" hidden="1" customHeight="1" x14ac:dyDescent="0.25">
      <c r="A74" s="183"/>
      <c r="B74" s="183"/>
      <c r="C74" s="183"/>
      <c r="D74" s="200"/>
      <c r="E74" s="200"/>
      <c r="F74" s="201"/>
      <c r="G74" s="124"/>
      <c r="H74" s="131"/>
      <c r="I74" s="131"/>
      <c r="J74" s="131"/>
      <c r="K74" s="194">
        <v>32132</v>
      </c>
      <c r="L74" s="195"/>
      <c r="M74" s="195" t="s">
        <v>153</v>
      </c>
      <c r="N74" s="197">
        <f>N75</f>
        <v>3000</v>
      </c>
      <c r="O74" s="197">
        <f>O75</f>
        <v>0</v>
      </c>
      <c r="P74" s="197">
        <f>P75</f>
        <v>3000</v>
      </c>
      <c r="Q74" s="343">
        <f t="shared" ref="Q74:T74" si="83">Q75</f>
        <v>0</v>
      </c>
      <c r="R74" s="294">
        <f t="shared" si="83"/>
        <v>4000</v>
      </c>
      <c r="S74" s="294">
        <f t="shared" si="83"/>
        <v>3000</v>
      </c>
      <c r="T74" s="343">
        <f t="shared" si="83"/>
        <v>2181.2399999999998</v>
      </c>
      <c r="U74" s="197">
        <f t="shared" ref="U74:AA74" si="84">U75</f>
        <v>0</v>
      </c>
      <c r="V74" s="294">
        <f t="shared" si="84"/>
        <v>0</v>
      </c>
      <c r="W74" s="197">
        <f t="shared" si="84"/>
        <v>136.33000000000001</v>
      </c>
      <c r="X74" s="197">
        <f t="shared" si="84"/>
        <v>3000</v>
      </c>
      <c r="Y74" s="197">
        <f t="shared" si="84"/>
        <v>4000</v>
      </c>
      <c r="Z74" s="197">
        <f t="shared" si="84"/>
        <v>3500</v>
      </c>
      <c r="AA74" s="197">
        <f t="shared" si="84"/>
        <v>3000</v>
      </c>
      <c r="AB74" s="223"/>
      <c r="AC74" s="176"/>
      <c r="AE74" s="176"/>
    </row>
    <row r="75" spans="1:31" s="114" customFormat="1" ht="20.25" hidden="1" customHeight="1" x14ac:dyDescent="0.25">
      <c r="A75" s="183"/>
      <c r="B75" s="183"/>
      <c r="C75" s="183"/>
      <c r="D75" s="200"/>
      <c r="E75" s="200"/>
      <c r="F75" s="201"/>
      <c r="G75" s="124"/>
      <c r="H75" s="131"/>
      <c r="I75" s="131"/>
      <c r="J75" s="131"/>
      <c r="K75" s="11"/>
      <c r="L75" s="171">
        <v>321320</v>
      </c>
      <c r="M75" s="173" t="s">
        <v>153</v>
      </c>
      <c r="N75" s="174">
        <f>+SUMIF('Programska klasifikacija VI'!$N:$N,$L75,'Programska klasifikacija VI'!Q:Q)</f>
        <v>3000</v>
      </c>
      <c r="O75" s="174">
        <f>P75-N75</f>
        <v>0</v>
      </c>
      <c r="P75" s="174">
        <f>+SUMIF('Programska klasifikacija VI'!$N:$N,$L75,'Programska klasifikacija VI'!S:S)</f>
        <v>3000</v>
      </c>
      <c r="Q75" s="345">
        <f>+SUMIF('Programska klasifikacija VI'!$N:$N,$L75,'Programska klasifikacija VI'!T:T)</f>
        <v>0</v>
      </c>
      <c r="R75" s="295">
        <f>+SUMIF('Programska klasifikacija VI'!$N:$N,$L75,'Programska klasifikacija VI'!U:U)</f>
        <v>4000</v>
      </c>
      <c r="S75" s="295">
        <f>+SUMIF('Programska klasifikacija VI'!$N:$N,$L75,'Programska klasifikacija VI'!V:V)</f>
        <v>3000</v>
      </c>
      <c r="T75" s="345">
        <f>+SUMIF('Programska klasifikacija VI'!$N:$N,$L75,'Programska klasifikacija VI'!W:W)</f>
        <v>2181.2399999999998</v>
      </c>
      <c r="U75" s="174"/>
      <c r="V75" s="295"/>
      <c r="W75" s="174">
        <f>+SUMIF('Programska klasifikacija VI'!$N:$N,$L75,'Programska klasifikacija VI'!Z:Z)</f>
        <v>136.33000000000001</v>
      </c>
      <c r="X75" s="174">
        <f>+SUMIF('Programska klasifikacija VI'!$N:$N,$L75,'Programska klasifikacija VI'!AA:AA)</f>
        <v>3000</v>
      </c>
      <c r="Y75" s="174">
        <f>+SUMIF('Programska klasifikacija VI'!$N:$N,$L75,'Programska klasifikacija VI'!AB:AB)</f>
        <v>4000</v>
      </c>
      <c r="Z75" s="174">
        <f>+SUMIF('Programska klasifikacija VI'!$N:$N,$L75,'Programska klasifikacija VI'!AC:AC)</f>
        <v>3500</v>
      </c>
      <c r="AA75" s="174">
        <f>+SUMIF('Programska klasifikacija VI'!$N:$N,$L75,'Programska klasifikacija VI'!AD:AD)</f>
        <v>3000</v>
      </c>
      <c r="AB75" s="223"/>
      <c r="AC75" s="176">
        <v>2181.2399999999998</v>
      </c>
      <c r="AE75" s="176">
        <f t="shared" si="11"/>
        <v>0</v>
      </c>
    </row>
    <row r="76" spans="1:31" s="214" customFormat="1" ht="20.25" customHeight="1" x14ac:dyDescent="0.25">
      <c r="A76" s="188"/>
      <c r="B76" s="188"/>
      <c r="C76" s="188"/>
      <c r="D76" s="207"/>
      <c r="E76" s="207"/>
      <c r="F76" s="208"/>
      <c r="G76" s="209"/>
      <c r="H76" s="210"/>
      <c r="I76" s="131">
        <v>322</v>
      </c>
      <c r="J76" s="131"/>
      <c r="K76" s="131"/>
      <c r="L76" s="132"/>
      <c r="M76" s="127" t="s">
        <v>154</v>
      </c>
      <c r="N76" s="133">
        <f>N77+N89+N94+N102+N105+N110</f>
        <v>738110</v>
      </c>
      <c r="O76" s="133">
        <f t="shared" ref="O76:AA76" si="85">O77+O89+O94+O102+O105+O110</f>
        <v>-42140</v>
      </c>
      <c r="P76" s="133">
        <f>P77+P89+P94+P102+P105+P110</f>
        <v>695970</v>
      </c>
      <c r="Q76" s="342">
        <f t="shared" ref="Q76:T76" si="86">Q77+Q89+Q94+Q102+Q105+Q110</f>
        <v>313446</v>
      </c>
      <c r="R76" s="293">
        <f t="shared" si="86"/>
        <v>737950</v>
      </c>
      <c r="S76" s="293">
        <f t="shared" si="86"/>
        <v>737950</v>
      </c>
      <c r="T76" s="342">
        <f t="shared" si="86"/>
        <v>329687.28999999992</v>
      </c>
      <c r="U76" s="260">
        <f t="shared" ref="U76:U77" si="87">T76/Q76*100</f>
        <v>105.18152728061609</v>
      </c>
      <c r="V76" s="297">
        <f t="shared" ref="V76:V77" si="88">T76/S76*100</f>
        <v>44.676101361880875</v>
      </c>
      <c r="W76" s="213">
        <f t="shared" si="85"/>
        <v>313444.47000000003</v>
      </c>
      <c r="X76" s="213">
        <f t="shared" si="85"/>
        <v>738110</v>
      </c>
      <c r="Y76" s="213">
        <f t="shared" si="85"/>
        <v>504502</v>
      </c>
      <c r="Z76" s="213">
        <f t="shared" si="85"/>
        <v>286153</v>
      </c>
      <c r="AA76" s="213">
        <f t="shared" si="85"/>
        <v>283849</v>
      </c>
      <c r="AB76" s="223"/>
      <c r="AC76" s="242"/>
      <c r="AE76" s="176"/>
    </row>
    <row r="77" spans="1:31" s="114" customFormat="1" ht="20.25" customHeight="1" x14ac:dyDescent="0.25">
      <c r="A77" s="183"/>
      <c r="B77" s="183"/>
      <c r="C77" s="183"/>
      <c r="D77" s="200"/>
      <c r="E77" s="200"/>
      <c r="F77" s="201"/>
      <c r="G77" s="124"/>
      <c r="H77" s="131"/>
      <c r="I77" s="131"/>
      <c r="J77" s="131">
        <v>3221</v>
      </c>
      <c r="K77" s="131"/>
      <c r="L77" s="132"/>
      <c r="M77" s="127" t="s">
        <v>358</v>
      </c>
      <c r="N77" s="133">
        <f>N78+N81+N83+N85+N87</f>
        <v>33240</v>
      </c>
      <c r="O77" s="133">
        <f>O78+O81+O83+O85+O87</f>
        <v>0</v>
      </c>
      <c r="P77" s="133">
        <f>P78+P81+P83+P85+P87</f>
        <v>33240</v>
      </c>
      <c r="Q77" s="342">
        <f>+SUMIF('Programska klasifikacija VI'!$L:$L,$J77,'Programska klasifikacija VI'!T:T)</f>
        <v>19698</v>
      </c>
      <c r="R77" s="293">
        <f t="shared" ref="R77:T77" si="89">R78+R81+R83+R85+R87</f>
        <v>28910</v>
      </c>
      <c r="S77" s="293">
        <f t="shared" si="89"/>
        <v>33240</v>
      </c>
      <c r="T77" s="342">
        <f t="shared" si="89"/>
        <v>18465.11</v>
      </c>
      <c r="U77" s="260">
        <f t="shared" si="87"/>
        <v>93.741039699461879</v>
      </c>
      <c r="V77" s="297">
        <f t="shared" si="88"/>
        <v>55.550872442839946</v>
      </c>
      <c r="W77" s="133">
        <f t="shared" ref="W77:AA77" si="90">W78+W81+W83+W85+W87</f>
        <v>19697.62</v>
      </c>
      <c r="X77" s="133">
        <f t="shared" si="90"/>
        <v>33240</v>
      </c>
      <c r="Y77" s="133">
        <f t="shared" si="90"/>
        <v>33460</v>
      </c>
      <c r="Z77" s="133">
        <f t="shared" si="90"/>
        <v>28730</v>
      </c>
      <c r="AA77" s="133">
        <f t="shared" si="90"/>
        <v>26930</v>
      </c>
      <c r="AB77" s="223"/>
      <c r="AC77" s="176"/>
      <c r="AE77" s="176"/>
    </row>
    <row r="78" spans="1:31" s="114" customFormat="1" ht="20.25" hidden="1" customHeight="1" x14ac:dyDescent="0.25">
      <c r="A78" s="183"/>
      <c r="B78" s="183"/>
      <c r="C78" s="183"/>
      <c r="D78" s="200"/>
      <c r="E78" s="200"/>
      <c r="F78" s="201"/>
      <c r="G78" s="124"/>
      <c r="H78" s="131"/>
      <c r="I78" s="131"/>
      <c r="J78" s="131"/>
      <c r="K78" s="194">
        <v>32211</v>
      </c>
      <c r="L78" s="195"/>
      <c r="M78" s="195" t="s">
        <v>296</v>
      </c>
      <c r="N78" s="197">
        <f>N79+N80</f>
        <v>16810</v>
      </c>
      <c r="O78" s="197">
        <f>O79+O80</f>
        <v>0</v>
      </c>
      <c r="P78" s="197">
        <f>P79+P80</f>
        <v>16810</v>
      </c>
      <c r="Q78" s="343">
        <f t="shared" ref="Q78:T78" si="91">Q79+Q80</f>
        <v>0</v>
      </c>
      <c r="R78" s="294">
        <f t="shared" si="91"/>
        <v>13000</v>
      </c>
      <c r="S78" s="294">
        <f t="shared" si="91"/>
        <v>16810</v>
      </c>
      <c r="T78" s="343">
        <f t="shared" si="91"/>
        <v>9643.7700000000023</v>
      </c>
      <c r="U78" s="197">
        <f t="shared" ref="U78:AA78" si="92">U79+U80</f>
        <v>0</v>
      </c>
      <c r="V78" s="294">
        <f t="shared" si="92"/>
        <v>0</v>
      </c>
      <c r="W78" s="197">
        <f t="shared" si="92"/>
        <v>10489.14</v>
      </c>
      <c r="X78" s="197">
        <f t="shared" si="92"/>
        <v>16810</v>
      </c>
      <c r="Y78" s="197">
        <f t="shared" si="92"/>
        <v>14530</v>
      </c>
      <c r="Z78" s="197">
        <f t="shared" si="92"/>
        <v>11800</v>
      </c>
      <c r="AA78" s="197">
        <f t="shared" si="92"/>
        <v>11000</v>
      </c>
      <c r="AB78" s="223"/>
      <c r="AC78" s="176"/>
      <c r="AE78" s="176"/>
    </row>
    <row r="79" spans="1:31" s="114" customFormat="1" ht="20.25" hidden="1" customHeight="1" x14ac:dyDescent="0.25">
      <c r="A79" s="183"/>
      <c r="B79" s="183"/>
      <c r="C79" s="183"/>
      <c r="D79" s="200"/>
      <c r="E79" s="200"/>
      <c r="F79" s="201"/>
      <c r="G79" s="124"/>
      <c r="H79" s="131"/>
      <c r="I79" s="131"/>
      <c r="J79" s="131"/>
      <c r="K79" s="11"/>
      <c r="L79" s="171">
        <v>322110</v>
      </c>
      <c r="M79" s="173" t="s">
        <v>296</v>
      </c>
      <c r="N79" s="174">
        <f>+SUMIF('Programska klasifikacija VI'!$N:$N,$L79,'Programska klasifikacija VI'!Q:Q)</f>
        <v>9960</v>
      </c>
      <c r="O79" s="174">
        <f>P79-N79</f>
        <v>0</v>
      </c>
      <c r="P79" s="174">
        <f>+SUMIF('Programska klasifikacija VI'!$N:$N,$L79,'Programska klasifikacija VI'!S:S)</f>
        <v>9960</v>
      </c>
      <c r="Q79" s="345">
        <f>+SUMIF('Programska klasifikacija VI'!$N:$N,$L79,'Programska klasifikacija VI'!T:T)</f>
        <v>0</v>
      </c>
      <c r="R79" s="295">
        <f>+SUMIF('Programska klasifikacija VI'!$N:$N,$L79,'Programska klasifikacija VI'!U:U)</f>
        <v>8600</v>
      </c>
      <c r="S79" s="295">
        <f>+SUMIF('Programska klasifikacija VI'!$N:$N,$L79,'Programska klasifikacija VI'!V:V)</f>
        <v>9960</v>
      </c>
      <c r="T79" s="344">
        <f>+SUMIF('Programska klasifikacija VI'!$N:$N,$L79,'Programska klasifikacija VI'!W:W)</f>
        <v>6313.8100000000013</v>
      </c>
      <c r="U79" s="174"/>
      <c r="V79" s="295"/>
      <c r="W79" s="174">
        <f>+SUMIF('Programska klasifikacija VI'!$N:$N,$L79,'Programska klasifikacija VI'!Z:Z)</f>
        <v>6773.55</v>
      </c>
      <c r="X79" s="174">
        <f>+SUMIF('Programska klasifikacija VI'!$N:$N,$L79,'Programska klasifikacija VI'!AA:AA)</f>
        <v>9960</v>
      </c>
      <c r="Y79" s="174">
        <f>+SUMIF('Programska klasifikacija VI'!$N:$N,$L79,'Programska klasifikacija VI'!AB:AB)</f>
        <v>9080</v>
      </c>
      <c r="Z79" s="174">
        <f>+SUMIF('Programska klasifikacija VI'!$N:$N,$L79,'Programska klasifikacija VI'!AC:AC)</f>
        <v>7580</v>
      </c>
      <c r="AA79" s="174">
        <f>+SUMIF('Programska klasifikacija VI'!$N:$N,$L79,'Programska klasifikacija VI'!AD:AD)</f>
        <v>7080</v>
      </c>
      <c r="AB79" s="223"/>
      <c r="AC79" s="176">
        <v>6313.81</v>
      </c>
      <c r="AE79" s="176">
        <f t="shared" ref="AE79:AE141" si="93">T79-AC79</f>
        <v>0</v>
      </c>
    </row>
    <row r="80" spans="1:31" s="114" customFormat="1" ht="20.25" hidden="1" customHeight="1" x14ac:dyDescent="0.25">
      <c r="A80" s="183"/>
      <c r="B80" s="183"/>
      <c r="C80" s="183"/>
      <c r="D80" s="200"/>
      <c r="E80" s="200"/>
      <c r="F80" s="201"/>
      <c r="G80" s="124"/>
      <c r="H80" s="131"/>
      <c r="I80" s="131"/>
      <c r="J80" s="131"/>
      <c r="K80" s="11"/>
      <c r="L80" s="171">
        <v>322111</v>
      </c>
      <c r="M80" s="173" t="s">
        <v>158</v>
      </c>
      <c r="N80" s="174">
        <f>+SUMIF('Programska klasifikacija VI'!$N:$N,$L80,'Programska klasifikacija VI'!Q:Q)</f>
        <v>6850</v>
      </c>
      <c r="O80" s="174">
        <f>P80-N80</f>
        <v>0</v>
      </c>
      <c r="P80" s="174">
        <f>+SUMIF('Programska klasifikacija VI'!$N:$N,$L80,'Programska klasifikacija VI'!S:S)</f>
        <v>6850</v>
      </c>
      <c r="Q80" s="345">
        <f>+SUMIF('Programska klasifikacija VI'!$N:$N,$L80,'Programska klasifikacija VI'!T:T)</f>
        <v>0</v>
      </c>
      <c r="R80" s="295">
        <f>+SUMIF('Programska klasifikacija VI'!$N:$N,$L80,'Programska klasifikacija VI'!U:U)</f>
        <v>4400</v>
      </c>
      <c r="S80" s="295">
        <f>+SUMIF('Programska klasifikacija VI'!$N:$N,$L80,'Programska klasifikacija VI'!V:V)</f>
        <v>6850</v>
      </c>
      <c r="T80" s="344">
        <f>+SUMIF('Programska klasifikacija VI'!$N:$N,$L80,'Programska klasifikacija VI'!W:W)</f>
        <v>3329.9600000000005</v>
      </c>
      <c r="U80" s="174"/>
      <c r="V80" s="295"/>
      <c r="W80" s="174">
        <f>+SUMIF('Programska klasifikacija VI'!$N:$N,$L80,'Programska klasifikacija VI'!Z:Z)</f>
        <v>3715.59</v>
      </c>
      <c r="X80" s="174">
        <f>+SUMIF('Programska klasifikacija VI'!$N:$N,$L80,'Programska klasifikacija VI'!AA:AA)</f>
        <v>6850</v>
      </c>
      <c r="Y80" s="174">
        <f>+SUMIF('Programska klasifikacija VI'!$N:$N,$L80,'Programska klasifikacija VI'!AB:AB)</f>
        <v>5450</v>
      </c>
      <c r="Z80" s="174">
        <f>+SUMIF('Programska klasifikacija VI'!$N:$N,$L80,'Programska klasifikacija VI'!AC:AC)</f>
        <v>4220</v>
      </c>
      <c r="AA80" s="174">
        <f>+SUMIF('Programska klasifikacija VI'!$N:$N,$L80,'Programska klasifikacija VI'!AD:AD)</f>
        <v>3920</v>
      </c>
      <c r="AB80" s="223"/>
      <c r="AC80" s="176">
        <v>3329.96</v>
      </c>
      <c r="AE80" s="176">
        <f t="shared" si="93"/>
        <v>0</v>
      </c>
    </row>
    <row r="81" spans="1:31" s="114" customFormat="1" ht="20.25" hidden="1" customHeight="1" x14ac:dyDescent="0.25">
      <c r="A81" s="183"/>
      <c r="B81" s="183"/>
      <c r="C81" s="183"/>
      <c r="D81" s="200"/>
      <c r="E81" s="200"/>
      <c r="F81" s="201"/>
      <c r="G81" s="124"/>
      <c r="H81" s="131"/>
      <c r="I81" s="131"/>
      <c r="J81" s="131"/>
      <c r="K81" s="194">
        <v>32212</v>
      </c>
      <c r="L81" s="195"/>
      <c r="M81" s="195" t="s">
        <v>163</v>
      </c>
      <c r="N81" s="197">
        <f>N82</f>
        <v>1870</v>
      </c>
      <c r="O81" s="197">
        <f>O82</f>
        <v>-500</v>
      </c>
      <c r="P81" s="197">
        <f>P82</f>
        <v>1370</v>
      </c>
      <c r="Q81" s="343">
        <f t="shared" ref="Q81:T81" si="94">Q82</f>
        <v>0</v>
      </c>
      <c r="R81" s="294">
        <f t="shared" si="94"/>
        <v>2000</v>
      </c>
      <c r="S81" s="294">
        <f t="shared" si="94"/>
        <v>1870</v>
      </c>
      <c r="T81" s="343">
        <f t="shared" si="94"/>
        <v>0</v>
      </c>
      <c r="U81" s="197">
        <f t="shared" ref="U81:AA81" si="95">U82</f>
        <v>0</v>
      </c>
      <c r="V81" s="294">
        <f t="shared" si="95"/>
        <v>0</v>
      </c>
      <c r="W81" s="197">
        <f t="shared" si="95"/>
        <v>588.22</v>
      </c>
      <c r="X81" s="197">
        <f t="shared" si="95"/>
        <v>1870</v>
      </c>
      <c r="Y81" s="197">
        <f t="shared" si="95"/>
        <v>1870</v>
      </c>
      <c r="Z81" s="197">
        <f t="shared" si="95"/>
        <v>1870</v>
      </c>
      <c r="AA81" s="197">
        <f t="shared" si="95"/>
        <v>1870</v>
      </c>
      <c r="AB81" s="223"/>
      <c r="AC81" s="176"/>
      <c r="AE81" s="176"/>
    </row>
    <row r="82" spans="1:31" s="114" customFormat="1" ht="20.25" hidden="1" customHeight="1" x14ac:dyDescent="0.25">
      <c r="A82" s="183"/>
      <c r="B82" s="183"/>
      <c r="C82" s="183"/>
      <c r="D82" s="200"/>
      <c r="E82" s="200"/>
      <c r="F82" s="201"/>
      <c r="G82" s="124"/>
      <c r="H82" s="131"/>
      <c r="I82" s="131"/>
      <c r="J82" s="131"/>
      <c r="K82" s="11"/>
      <c r="L82" s="171">
        <v>322120</v>
      </c>
      <c r="M82" s="173" t="s">
        <v>163</v>
      </c>
      <c r="N82" s="174">
        <f>+SUMIF('Programska klasifikacija VI'!$N:$N,$L82,'Programska klasifikacija VI'!Q:Q)</f>
        <v>1870</v>
      </c>
      <c r="O82" s="174">
        <f>P82-N82</f>
        <v>-500</v>
      </c>
      <c r="P82" s="174">
        <f>+SUMIF('Programska klasifikacija VI'!$N:$N,$L82,'Programska klasifikacija VI'!S:S)</f>
        <v>1370</v>
      </c>
      <c r="Q82" s="345">
        <f>+SUMIF('Programska klasifikacija VI'!$N:$N,$L82,'Programska klasifikacija VI'!T:T)</f>
        <v>0</v>
      </c>
      <c r="R82" s="295">
        <f>+SUMIF('Programska klasifikacija VI'!$N:$N,$L82,'Programska klasifikacija VI'!U:U)</f>
        <v>2000</v>
      </c>
      <c r="S82" s="295">
        <f>+SUMIF('Programska klasifikacija VI'!$N:$N,$L82,'Programska klasifikacija VI'!V:V)</f>
        <v>1870</v>
      </c>
      <c r="T82" s="344">
        <f>+SUMIF('Programska klasifikacija VI'!$N:$N,$L82,'Programska klasifikacija VI'!W:W)</f>
        <v>0</v>
      </c>
      <c r="U82" s="174"/>
      <c r="V82" s="295"/>
      <c r="W82" s="174">
        <f>+SUMIF('Programska klasifikacija VI'!$N:$N,$L82,'Programska klasifikacija VI'!Z:Z)</f>
        <v>588.22</v>
      </c>
      <c r="X82" s="174">
        <f>+SUMIF('Programska klasifikacija VI'!$N:$N,$L82,'Programska klasifikacija VI'!AA:AA)</f>
        <v>1870</v>
      </c>
      <c r="Y82" s="174">
        <f>+SUMIF('Programska klasifikacija VI'!$N:$N,$L82,'Programska klasifikacija VI'!AB:AB)</f>
        <v>1870</v>
      </c>
      <c r="Z82" s="174">
        <f>+SUMIF('Programska klasifikacija VI'!$N:$N,$L82,'Programska klasifikacija VI'!AC:AC)</f>
        <v>1870</v>
      </c>
      <c r="AA82" s="174">
        <f>+SUMIF('Programska klasifikacija VI'!$N:$N,$L82,'Programska klasifikacija VI'!AD:AD)</f>
        <v>1870</v>
      </c>
      <c r="AB82" s="223"/>
      <c r="AC82" s="176">
        <v>0</v>
      </c>
      <c r="AE82" s="176">
        <f t="shared" si="93"/>
        <v>0</v>
      </c>
    </row>
    <row r="83" spans="1:31" s="114" customFormat="1" ht="20.25" hidden="1" customHeight="1" x14ac:dyDescent="0.25">
      <c r="A83" s="183"/>
      <c r="B83" s="183"/>
      <c r="C83" s="183"/>
      <c r="D83" s="200"/>
      <c r="E83" s="200"/>
      <c r="F83" s="201"/>
      <c r="G83" s="124"/>
      <c r="H83" s="131"/>
      <c r="I83" s="131"/>
      <c r="J83" s="131"/>
      <c r="K83" s="194">
        <v>32214</v>
      </c>
      <c r="L83" s="195"/>
      <c r="M83" s="195" t="s">
        <v>164</v>
      </c>
      <c r="N83" s="197">
        <f>N84</f>
        <v>3330</v>
      </c>
      <c r="O83" s="197">
        <f>O84</f>
        <v>500</v>
      </c>
      <c r="P83" s="197">
        <f>P84</f>
        <v>3830</v>
      </c>
      <c r="Q83" s="343">
        <f t="shared" ref="Q83:T83" si="96">Q84</f>
        <v>0</v>
      </c>
      <c r="R83" s="294">
        <f t="shared" si="96"/>
        <v>3430</v>
      </c>
      <c r="S83" s="294">
        <f t="shared" si="96"/>
        <v>3330</v>
      </c>
      <c r="T83" s="343">
        <f t="shared" si="96"/>
        <v>2672.38</v>
      </c>
      <c r="U83" s="197">
        <f t="shared" ref="U83:AA83" si="97">U84</f>
        <v>0</v>
      </c>
      <c r="V83" s="294">
        <f t="shared" si="97"/>
        <v>0</v>
      </c>
      <c r="W83" s="197">
        <f t="shared" si="97"/>
        <v>2397.62</v>
      </c>
      <c r="X83" s="197">
        <f t="shared" si="97"/>
        <v>3330</v>
      </c>
      <c r="Y83" s="197">
        <f t="shared" si="97"/>
        <v>4830</v>
      </c>
      <c r="Z83" s="197">
        <f t="shared" si="97"/>
        <v>3830</v>
      </c>
      <c r="AA83" s="197">
        <f t="shared" si="97"/>
        <v>2830</v>
      </c>
      <c r="AB83" s="223"/>
      <c r="AC83" s="176"/>
      <c r="AE83" s="176"/>
    </row>
    <row r="84" spans="1:31" s="114" customFormat="1" ht="20.25" hidden="1" customHeight="1" x14ac:dyDescent="0.25">
      <c r="A84" s="183"/>
      <c r="B84" s="183"/>
      <c r="C84" s="183"/>
      <c r="D84" s="200"/>
      <c r="E84" s="200"/>
      <c r="F84" s="201"/>
      <c r="G84" s="124"/>
      <c r="H84" s="131"/>
      <c r="I84" s="131"/>
      <c r="J84" s="131"/>
      <c r="K84" s="11"/>
      <c r="L84" s="171">
        <v>322140</v>
      </c>
      <c r="M84" s="173" t="s">
        <v>164</v>
      </c>
      <c r="N84" s="174">
        <f>+SUMIF('Programska klasifikacija VI'!$N:$N,$L84,'Programska klasifikacija VI'!Q:Q)</f>
        <v>3330</v>
      </c>
      <c r="O84" s="174">
        <f>P84-N84</f>
        <v>500</v>
      </c>
      <c r="P84" s="174">
        <f>+SUMIF('Programska klasifikacija VI'!$N:$N,$L84,'Programska klasifikacija VI'!S:S)</f>
        <v>3830</v>
      </c>
      <c r="Q84" s="345">
        <f>+SUMIF('Programska klasifikacija VI'!$N:$N,$L84,'Programska klasifikacija VI'!T:T)</f>
        <v>0</v>
      </c>
      <c r="R84" s="295">
        <f>+SUMIF('Programska klasifikacija VI'!$N:$N,$L84,'Programska klasifikacija VI'!U:U)</f>
        <v>3430</v>
      </c>
      <c r="S84" s="295">
        <f>+SUMIF('Programska klasifikacija VI'!$N:$N,$L84,'Programska klasifikacija VI'!V:V)</f>
        <v>3330</v>
      </c>
      <c r="T84" s="344">
        <f>+SUMIF('Programska klasifikacija VI'!$N:$N,$L84,'Programska klasifikacija VI'!W:W)</f>
        <v>2672.38</v>
      </c>
      <c r="U84" s="174"/>
      <c r="V84" s="295"/>
      <c r="W84" s="174">
        <f>+SUMIF('Programska klasifikacija VI'!$N:$N,$L84,'Programska klasifikacija VI'!Z:Z)</f>
        <v>2397.62</v>
      </c>
      <c r="X84" s="174">
        <f>+SUMIF('Programska klasifikacija VI'!$N:$N,$L84,'Programska klasifikacija VI'!AA:AA)</f>
        <v>3330</v>
      </c>
      <c r="Y84" s="174">
        <f>+SUMIF('Programska klasifikacija VI'!$N:$N,$L84,'Programska klasifikacija VI'!AB:AB)</f>
        <v>4830</v>
      </c>
      <c r="Z84" s="174">
        <f>+SUMIF('Programska klasifikacija VI'!$N:$N,$L84,'Programska klasifikacija VI'!AC:AC)</f>
        <v>3830</v>
      </c>
      <c r="AA84" s="174">
        <f>+SUMIF('Programska klasifikacija VI'!$N:$N,$L84,'Programska klasifikacija VI'!AD:AD)</f>
        <v>2830</v>
      </c>
      <c r="AB84" s="223"/>
      <c r="AC84" s="176">
        <v>2672.38</v>
      </c>
      <c r="AE84" s="176">
        <f t="shared" si="93"/>
        <v>0</v>
      </c>
    </row>
    <row r="85" spans="1:31" s="114" customFormat="1" ht="20.25" hidden="1" customHeight="1" x14ac:dyDescent="0.25">
      <c r="A85" s="183"/>
      <c r="B85" s="183"/>
      <c r="C85" s="183"/>
      <c r="D85" s="200"/>
      <c r="E85" s="200"/>
      <c r="F85" s="201"/>
      <c r="G85" s="124"/>
      <c r="H85" s="131"/>
      <c r="I85" s="131"/>
      <c r="J85" s="131"/>
      <c r="K85" s="194">
        <v>32216</v>
      </c>
      <c r="L85" s="195"/>
      <c r="M85" s="195" t="s">
        <v>165</v>
      </c>
      <c r="N85" s="197">
        <f>N86</f>
        <v>8230</v>
      </c>
      <c r="O85" s="197">
        <f>O86</f>
        <v>0</v>
      </c>
      <c r="P85" s="197">
        <f>P86</f>
        <v>8230</v>
      </c>
      <c r="Q85" s="343">
        <f t="shared" ref="Q85:T85" si="98">Q86</f>
        <v>0</v>
      </c>
      <c r="R85" s="294">
        <f t="shared" si="98"/>
        <v>7480</v>
      </c>
      <c r="S85" s="294">
        <f t="shared" si="98"/>
        <v>8230</v>
      </c>
      <c r="T85" s="343">
        <f t="shared" si="98"/>
        <v>5288.85</v>
      </c>
      <c r="U85" s="197">
        <f t="shared" ref="U85:AA85" si="99">U86</f>
        <v>0</v>
      </c>
      <c r="V85" s="294">
        <f t="shared" si="99"/>
        <v>0</v>
      </c>
      <c r="W85" s="197">
        <f t="shared" si="99"/>
        <v>5226.62</v>
      </c>
      <c r="X85" s="197">
        <f t="shared" si="99"/>
        <v>8230</v>
      </c>
      <c r="Y85" s="197">
        <f t="shared" si="99"/>
        <v>9230</v>
      </c>
      <c r="Z85" s="197">
        <f t="shared" si="99"/>
        <v>8730</v>
      </c>
      <c r="AA85" s="197">
        <f t="shared" si="99"/>
        <v>8730</v>
      </c>
      <c r="AB85" s="223"/>
      <c r="AC85" s="176"/>
      <c r="AE85" s="176"/>
    </row>
    <row r="86" spans="1:31" s="114" customFormat="1" ht="20.25" hidden="1" customHeight="1" x14ac:dyDescent="0.25">
      <c r="A86" s="183"/>
      <c r="B86" s="183"/>
      <c r="C86" s="183"/>
      <c r="D86" s="200"/>
      <c r="E86" s="200"/>
      <c r="F86" s="201"/>
      <c r="G86" s="124"/>
      <c r="H86" s="131"/>
      <c r="I86" s="131"/>
      <c r="J86" s="131"/>
      <c r="K86" s="11"/>
      <c r="L86" s="171">
        <v>322160</v>
      </c>
      <c r="M86" s="173" t="s">
        <v>165</v>
      </c>
      <c r="N86" s="174">
        <f>+SUMIF('Programska klasifikacija VI'!$N:$N,$L86,'Programska klasifikacija VI'!Q:Q)</f>
        <v>8230</v>
      </c>
      <c r="O86" s="174">
        <f>P86-N86</f>
        <v>0</v>
      </c>
      <c r="P86" s="174">
        <f>+SUMIF('Programska klasifikacija VI'!$N:$N,$L86,'Programska klasifikacija VI'!S:S)</f>
        <v>8230</v>
      </c>
      <c r="Q86" s="345">
        <f>+SUMIF('Programska klasifikacija VI'!$N:$N,$L86,'Programska klasifikacija VI'!T:T)</f>
        <v>0</v>
      </c>
      <c r="R86" s="295">
        <f>+SUMIF('Programska klasifikacija VI'!$N:$N,$L86,'Programska klasifikacija VI'!U:U)</f>
        <v>7480</v>
      </c>
      <c r="S86" s="295">
        <f>+SUMIF('Programska klasifikacija VI'!$N:$N,$L86,'Programska klasifikacija VI'!V:V)</f>
        <v>8230</v>
      </c>
      <c r="T86" s="344">
        <f>+SUMIF('Programska klasifikacija VI'!$N:$N,$L86,'Programska klasifikacija VI'!W:W)</f>
        <v>5288.85</v>
      </c>
      <c r="U86" s="174"/>
      <c r="V86" s="295"/>
      <c r="W86" s="174">
        <f>+SUMIF('Programska klasifikacija VI'!$N:$N,$L86,'Programska klasifikacija VI'!Z:Z)</f>
        <v>5226.62</v>
      </c>
      <c r="X86" s="174">
        <f>+SUMIF('Programska klasifikacija VI'!$N:$N,$L86,'Programska klasifikacija VI'!AA:AA)</f>
        <v>8230</v>
      </c>
      <c r="Y86" s="174">
        <f>+SUMIF('Programska klasifikacija VI'!$N:$N,$L86,'Programska klasifikacija VI'!AB:AB)</f>
        <v>9230</v>
      </c>
      <c r="Z86" s="174">
        <f>+SUMIF('Programska klasifikacija VI'!$N:$N,$L86,'Programska klasifikacija VI'!AC:AC)</f>
        <v>8730</v>
      </c>
      <c r="AA86" s="174">
        <f>+SUMIF('Programska klasifikacija VI'!$N:$N,$L86,'Programska klasifikacija VI'!AD:AD)</f>
        <v>8730</v>
      </c>
      <c r="AB86" s="223"/>
      <c r="AC86" s="176">
        <v>5288.85</v>
      </c>
      <c r="AE86" s="176">
        <f t="shared" si="93"/>
        <v>0</v>
      </c>
    </row>
    <row r="87" spans="1:31" s="114" customFormat="1" ht="20.25" hidden="1" customHeight="1" x14ac:dyDescent="0.25">
      <c r="A87" s="183"/>
      <c r="B87" s="183"/>
      <c r="C87" s="183"/>
      <c r="D87" s="200"/>
      <c r="E87" s="200"/>
      <c r="F87" s="201"/>
      <c r="G87" s="124"/>
      <c r="H87" s="131"/>
      <c r="I87" s="131"/>
      <c r="J87" s="131"/>
      <c r="K87" s="194">
        <v>32219</v>
      </c>
      <c r="L87" s="195"/>
      <c r="M87" s="195" t="s">
        <v>166</v>
      </c>
      <c r="N87" s="197">
        <f>N88</f>
        <v>3000</v>
      </c>
      <c r="O87" s="197">
        <f>O88</f>
        <v>0</v>
      </c>
      <c r="P87" s="197">
        <f>P88</f>
        <v>3000</v>
      </c>
      <c r="Q87" s="343">
        <f t="shared" ref="Q87:T87" si="100">Q88</f>
        <v>0</v>
      </c>
      <c r="R87" s="294">
        <f t="shared" si="100"/>
        <v>3000</v>
      </c>
      <c r="S87" s="294">
        <f t="shared" si="100"/>
        <v>3000</v>
      </c>
      <c r="T87" s="343">
        <f t="shared" si="100"/>
        <v>860.11</v>
      </c>
      <c r="U87" s="197">
        <f t="shared" ref="U87:AA87" si="101">U88</f>
        <v>0</v>
      </c>
      <c r="V87" s="294">
        <f t="shared" si="101"/>
        <v>0</v>
      </c>
      <c r="W87" s="197">
        <f t="shared" si="101"/>
        <v>996.02</v>
      </c>
      <c r="X87" s="197">
        <f t="shared" si="101"/>
        <v>3000</v>
      </c>
      <c r="Y87" s="197">
        <f t="shared" si="101"/>
        <v>3000</v>
      </c>
      <c r="Z87" s="197">
        <f t="shared" si="101"/>
        <v>2500</v>
      </c>
      <c r="AA87" s="197">
        <f t="shared" si="101"/>
        <v>2500</v>
      </c>
      <c r="AB87" s="223"/>
      <c r="AC87" s="176"/>
      <c r="AE87" s="176"/>
    </row>
    <row r="88" spans="1:31" s="114" customFormat="1" ht="20.25" hidden="1" customHeight="1" x14ac:dyDescent="0.25">
      <c r="A88" s="183"/>
      <c r="B88" s="183"/>
      <c r="C88" s="183"/>
      <c r="D88" s="200"/>
      <c r="E88" s="200"/>
      <c r="F88" s="201"/>
      <c r="G88" s="124"/>
      <c r="H88" s="131"/>
      <c r="I88" s="131"/>
      <c r="J88" s="131"/>
      <c r="K88" s="11"/>
      <c r="L88" s="171">
        <v>322190</v>
      </c>
      <c r="M88" s="173" t="s">
        <v>166</v>
      </c>
      <c r="N88" s="174">
        <f>+SUMIF('Programska klasifikacija VI'!$N:$N,$L88,'Programska klasifikacija VI'!Q:Q)</f>
        <v>3000</v>
      </c>
      <c r="O88" s="174">
        <f>P88-N88</f>
        <v>0</v>
      </c>
      <c r="P88" s="174">
        <f>+SUMIF('Programska klasifikacija VI'!$N:$N,$L88,'Programska klasifikacija VI'!S:S)</f>
        <v>3000</v>
      </c>
      <c r="Q88" s="345">
        <f>+SUMIF('Programska klasifikacija VI'!$N:$N,$L88,'Programska klasifikacija VI'!T:T)</f>
        <v>0</v>
      </c>
      <c r="R88" s="295">
        <f>+SUMIF('Programska klasifikacija VI'!$N:$N,$L88,'Programska klasifikacija VI'!U:U)</f>
        <v>3000</v>
      </c>
      <c r="S88" s="295">
        <f>+SUMIF('Programska klasifikacija VI'!$N:$N,$L88,'Programska klasifikacija VI'!V:V)</f>
        <v>3000</v>
      </c>
      <c r="T88" s="344">
        <f>+SUMIF('Programska klasifikacija VI'!$N:$N,$L88,'Programska klasifikacija VI'!W:W)</f>
        <v>860.11</v>
      </c>
      <c r="U88" s="174"/>
      <c r="V88" s="295"/>
      <c r="W88" s="174">
        <f>+SUMIF('Programska klasifikacija VI'!$N:$N,$L88,'Programska klasifikacija VI'!Z:Z)</f>
        <v>996.02</v>
      </c>
      <c r="X88" s="174">
        <f>+SUMIF('Programska klasifikacija VI'!$N:$N,$L88,'Programska klasifikacija VI'!AA:AA)</f>
        <v>3000</v>
      </c>
      <c r="Y88" s="174">
        <f>+SUMIF('Programska klasifikacija VI'!$N:$N,$L88,'Programska klasifikacija VI'!AB:AB)</f>
        <v>3000</v>
      </c>
      <c r="Z88" s="174">
        <f>+SUMIF('Programska klasifikacija VI'!$N:$N,$L88,'Programska klasifikacija VI'!AC:AC)</f>
        <v>2500</v>
      </c>
      <c r="AA88" s="174">
        <f>+SUMIF('Programska klasifikacija VI'!$N:$N,$L88,'Programska klasifikacija VI'!AD:AD)</f>
        <v>2500</v>
      </c>
      <c r="AB88" s="223"/>
      <c r="AC88" s="176">
        <v>860.11</v>
      </c>
      <c r="AE88" s="176">
        <f t="shared" si="93"/>
        <v>0</v>
      </c>
    </row>
    <row r="89" spans="1:31" s="114" customFormat="1" ht="20.25" customHeight="1" x14ac:dyDescent="0.25">
      <c r="A89" s="183"/>
      <c r="B89" s="183"/>
      <c r="C89" s="183"/>
      <c r="D89" s="200"/>
      <c r="E89" s="200"/>
      <c r="F89" s="201"/>
      <c r="G89" s="124"/>
      <c r="H89" s="131"/>
      <c r="I89" s="131"/>
      <c r="J89" s="131">
        <v>3222</v>
      </c>
      <c r="K89" s="131"/>
      <c r="L89" s="132"/>
      <c r="M89" s="127" t="s">
        <v>167</v>
      </c>
      <c r="N89" s="133">
        <f>N90+N92</f>
        <v>621580</v>
      </c>
      <c r="O89" s="133">
        <f>O90+O92</f>
        <v>-38500</v>
      </c>
      <c r="P89" s="133">
        <f>P90+P92</f>
        <v>583080</v>
      </c>
      <c r="Q89" s="342">
        <f>+SUMIF('Programska klasifikacija VI'!$L:$L,$J89,'Programska klasifikacija VI'!T:T)</f>
        <v>253467</v>
      </c>
      <c r="R89" s="293">
        <f t="shared" ref="R89:T89" si="102">R90+R92</f>
        <v>625550</v>
      </c>
      <c r="S89" s="293">
        <f t="shared" si="102"/>
        <v>621420</v>
      </c>
      <c r="T89" s="342">
        <f t="shared" si="102"/>
        <v>273328.70999999996</v>
      </c>
      <c r="U89" s="260">
        <f t="shared" ref="U89" si="103">T89/Q89*100</f>
        <v>107.83601415568889</v>
      </c>
      <c r="V89" s="297">
        <f>T89/S89*100</f>
        <v>43.984537028096931</v>
      </c>
      <c r="W89" s="133">
        <f t="shared" ref="W89:AA89" si="104">W90+W92</f>
        <v>253466.32</v>
      </c>
      <c r="X89" s="133">
        <f t="shared" si="104"/>
        <v>621580</v>
      </c>
      <c r="Y89" s="133">
        <f t="shared" si="104"/>
        <v>408650</v>
      </c>
      <c r="Z89" s="133">
        <f t="shared" si="104"/>
        <v>197091</v>
      </c>
      <c r="AA89" s="133">
        <f t="shared" si="104"/>
        <v>196797</v>
      </c>
      <c r="AB89" s="223"/>
      <c r="AC89" s="176"/>
      <c r="AE89" s="176"/>
    </row>
    <row r="90" spans="1:31" s="114" customFormat="1" ht="20.25" hidden="1" customHeight="1" x14ac:dyDescent="0.25">
      <c r="A90" s="183"/>
      <c r="B90" s="183"/>
      <c r="C90" s="183"/>
      <c r="D90" s="200"/>
      <c r="E90" s="200"/>
      <c r="F90" s="201"/>
      <c r="G90" s="124"/>
      <c r="H90" s="131"/>
      <c r="I90" s="131"/>
      <c r="J90" s="131"/>
      <c r="K90" s="194">
        <v>32221</v>
      </c>
      <c r="L90" s="195"/>
      <c r="M90" s="195" t="s">
        <v>168</v>
      </c>
      <c r="N90" s="197">
        <f>N91</f>
        <v>465910</v>
      </c>
      <c r="O90" s="197">
        <f>O91</f>
        <v>-30000</v>
      </c>
      <c r="P90" s="197">
        <f>P91</f>
        <v>435910</v>
      </c>
      <c r="Q90" s="343">
        <f t="shared" ref="Q90:T90" si="105">Q91</f>
        <v>0</v>
      </c>
      <c r="R90" s="294">
        <f t="shared" si="105"/>
        <v>473340</v>
      </c>
      <c r="S90" s="294">
        <f t="shared" si="105"/>
        <v>465750</v>
      </c>
      <c r="T90" s="343">
        <f t="shared" si="105"/>
        <v>176800.99</v>
      </c>
      <c r="U90" s="197">
        <f t="shared" ref="U90:AA90" si="106">U91</f>
        <v>0</v>
      </c>
      <c r="V90" s="294">
        <f t="shared" si="106"/>
        <v>0</v>
      </c>
      <c r="W90" s="197">
        <f t="shared" si="106"/>
        <v>185430.21</v>
      </c>
      <c r="X90" s="197">
        <f t="shared" si="106"/>
        <v>465910</v>
      </c>
      <c r="Y90" s="197">
        <f t="shared" si="106"/>
        <v>261340</v>
      </c>
      <c r="Z90" s="197">
        <f t="shared" si="106"/>
        <v>121340</v>
      </c>
      <c r="AA90" s="197">
        <f t="shared" si="106"/>
        <v>125637</v>
      </c>
      <c r="AB90" s="223"/>
      <c r="AC90" s="176"/>
      <c r="AE90" s="176"/>
    </row>
    <row r="91" spans="1:31" s="114" customFormat="1" ht="20.25" hidden="1" customHeight="1" x14ac:dyDescent="0.25">
      <c r="A91" s="183"/>
      <c r="B91" s="183"/>
      <c r="C91" s="183"/>
      <c r="D91" s="200"/>
      <c r="E91" s="200"/>
      <c r="F91" s="201"/>
      <c r="G91" s="124"/>
      <c r="H91" s="131"/>
      <c r="I91" s="131"/>
      <c r="J91" s="131"/>
      <c r="K91" s="11"/>
      <c r="L91" s="171">
        <v>322210</v>
      </c>
      <c r="M91" s="173" t="s">
        <v>168</v>
      </c>
      <c r="N91" s="174">
        <f>+SUMIF('Programska klasifikacija VI'!$N:$N,$L91,'Programska klasifikacija VI'!Q:Q)</f>
        <v>465910</v>
      </c>
      <c r="O91" s="174">
        <f>P91-N91</f>
        <v>-30000</v>
      </c>
      <c r="P91" s="174">
        <f>+SUMIF('Programska klasifikacija VI'!$N:$N,$L91,'Programska klasifikacija VI'!S:S)</f>
        <v>435910</v>
      </c>
      <c r="Q91" s="345">
        <f>+SUMIF('Programska klasifikacija VI'!$N:$N,$L91,'Programska klasifikacija VI'!T:T)</f>
        <v>0</v>
      </c>
      <c r="R91" s="295">
        <f>+SUMIF('Programska klasifikacija VI'!$N:$N,$L91,'Programska klasifikacija VI'!U:U)</f>
        <v>473340</v>
      </c>
      <c r="S91" s="295">
        <f>+SUMIF('Programska klasifikacija VI'!$N:$N,$L91,'Programska klasifikacija VI'!V:V)</f>
        <v>465750</v>
      </c>
      <c r="T91" s="344">
        <f>+SUMIF('Programska klasifikacija VI'!$N:$N,$L91,'Programska klasifikacija VI'!W:W)</f>
        <v>176800.99</v>
      </c>
      <c r="U91" s="174"/>
      <c r="V91" s="295"/>
      <c r="W91" s="174">
        <f>+SUMIF('Programska klasifikacija VI'!$N:$N,$L91,'Programska klasifikacija VI'!Z:Z)</f>
        <v>185430.21</v>
      </c>
      <c r="X91" s="174">
        <f>+SUMIF('Programska klasifikacija VI'!$N:$N,$L91,'Programska klasifikacija VI'!AA:AA)</f>
        <v>465910</v>
      </c>
      <c r="Y91" s="174">
        <f>+SUMIF('Programska klasifikacija VI'!$N:$N,$L91,'Programska klasifikacija VI'!AB:AB)</f>
        <v>261340</v>
      </c>
      <c r="Z91" s="174">
        <f>+SUMIF('Programska klasifikacija VI'!$N:$N,$L91,'Programska klasifikacija VI'!AC:AC)</f>
        <v>121340</v>
      </c>
      <c r="AA91" s="174">
        <f>+SUMIF('Programska klasifikacija VI'!$N:$N,$L91,'Programska klasifikacija VI'!AD:AD)</f>
        <v>125637</v>
      </c>
      <c r="AB91" s="223"/>
      <c r="AC91" s="176">
        <v>176800.99</v>
      </c>
      <c r="AE91" s="176">
        <f t="shared" si="93"/>
        <v>0</v>
      </c>
    </row>
    <row r="92" spans="1:31" s="114" customFormat="1" ht="20.25" hidden="1" customHeight="1" x14ac:dyDescent="0.25">
      <c r="A92" s="183"/>
      <c r="B92" s="183"/>
      <c r="C92" s="183"/>
      <c r="D92" s="200"/>
      <c r="E92" s="200"/>
      <c r="F92" s="201"/>
      <c r="G92" s="124"/>
      <c r="H92" s="131"/>
      <c r="I92" s="131"/>
      <c r="J92" s="131"/>
      <c r="K92" s="194">
        <v>32222</v>
      </c>
      <c r="L92" s="195"/>
      <c r="M92" s="195" t="s">
        <v>170</v>
      </c>
      <c r="N92" s="197">
        <f>N93</f>
        <v>155670</v>
      </c>
      <c r="O92" s="197">
        <f>O93</f>
        <v>-8500</v>
      </c>
      <c r="P92" s="197">
        <f>P93</f>
        <v>147170</v>
      </c>
      <c r="Q92" s="343">
        <f t="shared" ref="Q92:T92" si="107">Q93</f>
        <v>0</v>
      </c>
      <c r="R92" s="294">
        <f t="shared" si="107"/>
        <v>152210</v>
      </c>
      <c r="S92" s="294">
        <f t="shared" si="107"/>
        <v>155670</v>
      </c>
      <c r="T92" s="343">
        <f t="shared" si="107"/>
        <v>96527.72</v>
      </c>
      <c r="U92" s="197">
        <f t="shared" ref="U92:AA92" si="108">U93</f>
        <v>0</v>
      </c>
      <c r="V92" s="294">
        <f t="shared" si="108"/>
        <v>0</v>
      </c>
      <c r="W92" s="197">
        <f t="shared" si="108"/>
        <v>68036.11</v>
      </c>
      <c r="X92" s="197">
        <f t="shared" si="108"/>
        <v>155670</v>
      </c>
      <c r="Y92" s="197">
        <f t="shared" si="108"/>
        <v>147310</v>
      </c>
      <c r="Z92" s="197">
        <f t="shared" si="108"/>
        <v>75751</v>
      </c>
      <c r="AA92" s="197">
        <f t="shared" si="108"/>
        <v>71160</v>
      </c>
      <c r="AB92" s="223"/>
      <c r="AC92" s="176"/>
      <c r="AE92" s="176"/>
    </row>
    <row r="93" spans="1:31" s="114" customFormat="1" ht="20.25" hidden="1" customHeight="1" x14ac:dyDescent="0.25">
      <c r="A93" s="183"/>
      <c r="B93" s="183"/>
      <c r="C93" s="183"/>
      <c r="D93" s="200"/>
      <c r="E93" s="200"/>
      <c r="F93" s="201"/>
      <c r="G93" s="124"/>
      <c r="H93" s="131"/>
      <c r="I93" s="131"/>
      <c r="J93" s="131"/>
      <c r="K93" s="11"/>
      <c r="L93" s="171">
        <v>322220</v>
      </c>
      <c r="M93" s="173" t="s">
        <v>170</v>
      </c>
      <c r="N93" s="174">
        <f>+SUMIF('Programska klasifikacija VI'!$N:$N,$L93,'Programska klasifikacija VI'!Q:Q)</f>
        <v>155670</v>
      </c>
      <c r="O93" s="174">
        <f>P93-N93</f>
        <v>-8500</v>
      </c>
      <c r="P93" s="174">
        <f>+SUMIF('Programska klasifikacija VI'!$N:$N,$L93,'Programska klasifikacija VI'!S:S)</f>
        <v>147170</v>
      </c>
      <c r="Q93" s="345">
        <f>+SUMIF('Programska klasifikacija VI'!$N:$N,$L93,'Programska klasifikacija VI'!T:T)</f>
        <v>0</v>
      </c>
      <c r="R93" s="295">
        <f>+SUMIF('Programska klasifikacija VI'!$N:$N,$L93,'Programska klasifikacija VI'!U:U)</f>
        <v>152210</v>
      </c>
      <c r="S93" s="295">
        <f>+SUMIF('Programska klasifikacija VI'!$N:$N,$L93,'Programska klasifikacija VI'!V:V)</f>
        <v>155670</v>
      </c>
      <c r="T93" s="344">
        <f>+SUMIF('Programska klasifikacija VI'!$N:$N,$L93,'Programska klasifikacija VI'!W:W)</f>
        <v>96527.72</v>
      </c>
      <c r="U93" s="174"/>
      <c r="V93" s="295"/>
      <c r="W93" s="174">
        <f>+SUMIF('Programska klasifikacija VI'!$N:$N,$L93,'Programska klasifikacija VI'!Z:Z)</f>
        <v>68036.11</v>
      </c>
      <c r="X93" s="174">
        <f>+SUMIF('Programska klasifikacija VI'!$N:$N,$L93,'Programska klasifikacija VI'!AA:AA)</f>
        <v>155670</v>
      </c>
      <c r="Y93" s="174">
        <f>+SUMIF('Programska klasifikacija VI'!$N:$N,$L93,'Programska klasifikacija VI'!AB:AB)</f>
        <v>147310</v>
      </c>
      <c r="Z93" s="174">
        <f>+SUMIF('Programska klasifikacija VI'!$N:$N,$L93,'Programska klasifikacija VI'!AC:AC)</f>
        <v>75751</v>
      </c>
      <c r="AA93" s="174">
        <f>+SUMIF('Programska klasifikacija VI'!$N:$N,$L93,'Programska klasifikacija VI'!AD:AD)</f>
        <v>71160</v>
      </c>
      <c r="AB93" s="223"/>
      <c r="AC93" s="176">
        <v>96527.72</v>
      </c>
      <c r="AE93" s="176">
        <f t="shared" si="93"/>
        <v>0</v>
      </c>
    </row>
    <row r="94" spans="1:31" s="114" customFormat="1" ht="20.25" customHeight="1" x14ac:dyDescent="0.25">
      <c r="A94" s="183"/>
      <c r="B94" s="183"/>
      <c r="C94" s="183"/>
      <c r="D94" s="200"/>
      <c r="E94" s="200"/>
      <c r="F94" s="201"/>
      <c r="G94" s="124"/>
      <c r="H94" s="131"/>
      <c r="I94" s="131"/>
      <c r="J94" s="131">
        <v>3223</v>
      </c>
      <c r="K94" s="131"/>
      <c r="L94" s="132"/>
      <c r="M94" s="127" t="s">
        <v>173</v>
      </c>
      <c r="N94" s="133">
        <f>N95+N98+N100</f>
        <v>59840</v>
      </c>
      <c r="O94" s="133">
        <f>O95+O98+O100</f>
        <v>360</v>
      </c>
      <c r="P94" s="133">
        <f>P95+P98+P100</f>
        <v>60200</v>
      </c>
      <c r="Q94" s="342">
        <f>+SUMIF('Programska klasifikacija VI'!$L:$L,$J94,'Programska klasifikacija VI'!T:T)</f>
        <v>31366</v>
      </c>
      <c r="R94" s="293">
        <f t="shared" ref="R94:T94" si="109">R95+R98+R100</f>
        <v>61040</v>
      </c>
      <c r="S94" s="293">
        <f t="shared" si="109"/>
        <v>59840</v>
      </c>
      <c r="T94" s="342">
        <f t="shared" si="109"/>
        <v>29895.809999999998</v>
      </c>
      <c r="U94" s="260">
        <f t="shared" ref="U94" si="110">T94/Q94*100</f>
        <v>95.312790920104561</v>
      </c>
      <c r="V94" s="297">
        <f>T94/S94*100</f>
        <v>49.959575534759352</v>
      </c>
      <c r="W94" s="133">
        <f t="shared" ref="W94:AA94" si="111">W95+W98+W100</f>
        <v>31365.899999999998</v>
      </c>
      <c r="X94" s="133">
        <f t="shared" si="111"/>
        <v>59840</v>
      </c>
      <c r="Y94" s="133">
        <f t="shared" si="111"/>
        <v>44642</v>
      </c>
      <c r="Z94" s="133">
        <f t="shared" si="111"/>
        <v>42582</v>
      </c>
      <c r="AA94" s="133">
        <f t="shared" si="111"/>
        <v>42372</v>
      </c>
      <c r="AB94" s="223"/>
      <c r="AC94" s="176"/>
      <c r="AE94" s="176"/>
    </row>
    <row r="95" spans="1:31" s="114" customFormat="1" ht="20.25" hidden="1" customHeight="1" x14ac:dyDescent="0.25">
      <c r="A95" s="183"/>
      <c r="B95" s="183"/>
      <c r="C95" s="183"/>
      <c r="D95" s="200"/>
      <c r="E95" s="200"/>
      <c r="F95" s="201"/>
      <c r="G95" s="124"/>
      <c r="H95" s="131"/>
      <c r="I95" s="131"/>
      <c r="J95" s="131"/>
      <c r="K95" s="194">
        <v>32231</v>
      </c>
      <c r="L95" s="195"/>
      <c r="M95" s="195" t="s">
        <v>174</v>
      </c>
      <c r="N95" s="197">
        <f>N96+N97</f>
        <v>28640</v>
      </c>
      <c r="O95" s="197">
        <f>O96+O97</f>
        <v>160</v>
      </c>
      <c r="P95" s="197">
        <f>P96+P97</f>
        <v>28800</v>
      </c>
      <c r="Q95" s="343">
        <f t="shared" ref="Q95:T95" si="112">Q96+Q97</f>
        <v>0</v>
      </c>
      <c r="R95" s="294">
        <f t="shared" si="112"/>
        <v>29990</v>
      </c>
      <c r="S95" s="294">
        <f t="shared" si="112"/>
        <v>28640</v>
      </c>
      <c r="T95" s="343">
        <f t="shared" si="112"/>
        <v>15304.18</v>
      </c>
      <c r="U95" s="197">
        <f t="shared" ref="U95:AA95" si="113">U96+U97</f>
        <v>0</v>
      </c>
      <c r="V95" s="294">
        <f t="shared" si="113"/>
        <v>0</v>
      </c>
      <c r="W95" s="197">
        <f t="shared" si="113"/>
        <v>15036.98</v>
      </c>
      <c r="X95" s="197">
        <f t="shared" si="113"/>
        <v>28640</v>
      </c>
      <c r="Y95" s="197">
        <f t="shared" si="113"/>
        <v>20592</v>
      </c>
      <c r="Z95" s="197">
        <f t="shared" si="113"/>
        <v>18592</v>
      </c>
      <c r="AA95" s="197">
        <f t="shared" si="113"/>
        <v>18462</v>
      </c>
      <c r="AB95" s="223"/>
      <c r="AC95" s="176"/>
      <c r="AE95" s="176"/>
    </row>
    <row r="96" spans="1:31" s="114" customFormat="1" ht="20.25" hidden="1" customHeight="1" x14ac:dyDescent="0.25">
      <c r="A96" s="183"/>
      <c r="B96" s="183"/>
      <c r="C96" s="183"/>
      <c r="D96" s="200"/>
      <c r="E96" s="200"/>
      <c r="F96" s="201"/>
      <c r="G96" s="124"/>
      <c r="H96" s="131"/>
      <c r="I96" s="131"/>
      <c r="J96" s="131"/>
      <c r="K96" s="11"/>
      <c r="L96" s="171">
        <v>322310</v>
      </c>
      <c r="M96" s="173" t="s">
        <v>174</v>
      </c>
      <c r="N96" s="174">
        <f>+SUMIF('Programska klasifikacija VI'!$N:$N,$L96,'Programska klasifikacija VI'!Q:Q)</f>
        <v>12700</v>
      </c>
      <c r="O96" s="174">
        <f>P96-N96</f>
        <v>60</v>
      </c>
      <c r="P96" s="174">
        <f>+SUMIF('Programska klasifikacija VI'!$N:$N,$L96,'Programska klasifikacija VI'!S:S)</f>
        <v>12760</v>
      </c>
      <c r="Q96" s="345">
        <f>+SUMIF('Programska klasifikacija VI'!$N:$N,$L96,'Programska klasifikacija VI'!T:T)</f>
        <v>0</v>
      </c>
      <c r="R96" s="295">
        <f>+SUMIF('Programska klasifikacija VI'!$N:$N,$L96,'Programska klasifikacija VI'!U:U)</f>
        <v>12700</v>
      </c>
      <c r="S96" s="295">
        <f>+SUMIF('Programska klasifikacija VI'!$N:$N,$L96,'Programska klasifikacija VI'!V:V)</f>
        <v>12700</v>
      </c>
      <c r="T96" s="344">
        <f>+SUMIF('Programska klasifikacija VI'!$N:$N,$L96,'Programska klasifikacija VI'!W:W)</f>
        <v>4497.7700000000004</v>
      </c>
      <c r="U96" s="174"/>
      <c r="V96" s="295"/>
      <c r="W96" s="174">
        <f>+SUMIF('Programska klasifikacija VI'!$N:$N,$L96,'Programska klasifikacija VI'!Z:Z)</f>
        <v>4306.75</v>
      </c>
      <c r="X96" s="174">
        <f>+SUMIF('Programska klasifikacija VI'!$N:$N,$L96,'Programska klasifikacija VI'!AA:AA)</f>
        <v>12700</v>
      </c>
      <c r="Y96" s="174">
        <f>+SUMIF('Programska klasifikacija VI'!$N:$N,$L96,'Programska klasifikacija VI'!AB:AB)</f>
        <v>6852</v>
      </c>
      <c r="Z96" s="174">
        <f>+SUMIF('Programska klasifikacija VI'!$N:$N,$L96,'Programska klasifikacija VI'!AC:AC)</f>
        <v>6852</v>
      </c>
      <c r="AA96" s="174">
        <f>+SUMIF('Programska klasifikacija VI'!$N:$N,$L96,'Programska klasifikacija VI'!AD:AD)</f>
        <v>6792</v>
      </c>
      <c r="AB96" s="223"/>
      <c r="AC96" s="176">
        <v>4497.7700000000004</v>
      </c>
      <c r="AE96" s="176">
        <f t="shared" si="93"/>
        <v>0</v>
      </c>
    </row>
    <row r="97" spans="1:31" s="114" customFormat="1" ht="20.25" hidden="1" customHeight="1" x14ac:dyDescent="0.25">
      <c r="A97" s="183"/>
      <c r="B97" s="183"/>
      <c r="C97" s="183"/>
      <c r="D97" s="200"/>
      <c r="E97" s="200"/>
      <c r="F97" s="201"/>
      <c r="G97" s="124"/>
      <c r="H97" s="131"/>
      <c r="I97" s="131"/>
      <c r="J97" s="131"/>
      <c r="K97" s="11"/>
      <c r="L97" s="171">
        <v>322311</v>
      </c>
      <c r="M97" s="173" t="s">
        <v>265</v>
      </c>
      <c r="N97" s="174">
        <f>+SUMIF('Programska klasifikacija VI'!$N:$N,$L97,'Programska klasifikacija VI'!Q:Q)</f>
        <v>15940</v>
      </c>
      <c r="O97" s="174">
        <f>P97-N97</f>
        <v>100</v>
      </c>
      <c r="P97" s="174">
        <f>+SUMIF('Programska klasifikacija VI'!$N:$N,$L97,'Programska klasifikacija VI'!S:S)</f>
        <v>16040</v>
      </c>
      <c r="Q97" s="345">
        <f>+SUMIF('Programska klasifikacija VI'!$N:$N,$L97,'Programska klasifikacija VI'!T:T)</f>
        <v>0</v>
      </c>
      <c r="R97" s="295">
        <f>+SUMIF('Programska klasifikacija VI'!$N:$N,$L97,'Programska klasifikacija VI'!U:U)</f>
        <v>17290</v>
      </c>
      <c r="S97" s="295">
        <f>+SUMIF('Programska klasifikacija VI'!$N:$N,$L97,'Programska klasifikacija VI'!V:V)</f>
        <v>15940</v>
      </c>
      <c r="T97" s="344">
        <f>+SUMIF('Programska klasifikacija VI'!$N:$N,$L97,'Programska klasifikacija VI'!W:W)</f>
        <v>10806.41</v>
      </c>
      <c r="U97" s="174"/>
      <c r="V97" s="295"/>
      <c r="W97" s="174">
        <f>+SUMIF('Programska klasifikacija VI'!$N:$N,$L97,'Programska klasifikacija VI'!Z:Z)</f>
        <v>10730.23</v>
      </c>
      <c r="X97" s="174">
        <f>+SUMIF('Programska klasifikacija VI'!$N:$N,$L97,'Programska klasifikacija VI'!AA:AA)</f>
        <v>15940</v>
      </c>
      <c r="Y97" s="174">
        <f>+SUMIF('Programska klasifikacija VI'!$N:$N,$L97,'Programska klasifikacija VI'!AB:AB)</f>
        <v>13740</v>
      </c>
      <c r="Z97" s="174">
        <f>+SUMIF('Programska klasifikacija VI'!$N:$N,$L97,'Programska klasifikacija VI'!AC:AC)</f>
        <v>11740</v>
      </c>
      <c r="AA97" s="174">
        <f>+SUMIF('Programska klasifikacija VI'!$N:$N,$L97,'Programska klasifikacija VI'!AD:AD)</f>
        <v>11670</v>
      </c>
      <c r="AB97" s="223"/>
      <c r="AC97" s="176">
        <v>10806.41</v>
      </c>
      <c r="AE97" s="176">
        <f t="shared" si="93"/>
        <v>0</v>
      </c>
    </row>
    <row r="98" spans="1:31" s="114" customFormat="1" ht="20.25" hidden="1" customHeight="1" x14ac:dyDescent="0.25">
      <c r="A98" s="183"/>
      <c r="B98" s="183"/>
      <c r="C98" s="183"/>
      <c r="D98" s="200"/>
      <c r="E98" s="200"/>
      <c r="F98" s="201"/>
      <c r="G98" s="124"/>
      <c r="H98" s="131"/>
      <c r="I98" s="131"/>
      <c r="J98" s="131"/>
      <c r="K98" s="194">
        <v>32233</v>
      </c>
      <c r="L98" s="195"/>
      <c r="M98" s="195" t="s">
        <v>176</v>
      </c>
      <c r="N98" s="197">
        <f>N99</f>
        <v>16530</v>
      </c>
      <c r="O98" s="197">
        <f>O99</f>
        <v>200</v>
      </c>
      <c r="P98" s="197">
        <f>P99</f>
        <v>16730</v>
      </c>
      <c r="Q98" s="343">
        <f t="shared" ref="Q98:T98" si="114">Q99</f>
        <v>0</v>
      </c>
      <c r="R98" s="294">
        <f t="shared" si="114"/>
        <v>16530</v>
      </c>
      <c r="S98" s="294">
        <f t="shared" si="114"/>
        <v>16530</v>
      </c>
      <c r="T98" s="343">
        <f t="shared" si="114"/>
        <v>6345.78</v>
      </c>
      <c r="U98" s="197">
        <f t="shared" ref="U98:AA98" si="115">U99</f>
        <v>0</v>
      </c>
      <c r="V98" s="294">
        <f t="shared" si="115"/>
        <v>0</v>
      </c>
      <c r="W98" s="197">
        <f t="shared" si="115"/>
        <v>8064.37</v>
      </c>
      <c r="X98" s="197">
        <f t="shared" si="115"/>
        <v>16530</v>
      </c>
      <c r="Y98" s="197">
        <f t="shared" si="115"/>
        <v>11380</v>
      </c>
      <c r="Z98" s="197">
        <f t="shared" si="115"/>
        <v>11320</v>
      </c>
      <c r="AA98" s="197">
        <f t="shared" si="115"/>
        <v>11240</v>
      </c>
      <c r="AB98" s="223"/>
      <c r="AC98" s="176"/>
      <c r="AE98" s="176"/>
    </row>
    <row r="99" spans="1:31" s="114" customFormat="1" ht="20.25" hidden="1" customHeight="1" x14ac:dyDescent="0.25">
      <c r="A99" s="183"/>
      <c r="B99" s="183"/>
      <c r="C99" s="183"/>
      <c r="D99" s="200"/>
      <c r="E99" s="200"/>
      <c r="F99" s="201"/>
      <c r="G99" s="124"/>
      <c r="H99" s="131"/>
      <c r="I99" s="131"/>
      <c r="J99" s="131"/>
      <c r="K99" s="11"/>
      <c r="L99" s="171">
        <v>322330</v>
      </c>
      <c r="M99" s="173" t="s">
        <v>176</v>
      </c>
      <c r="N99" s="174">
        <f>+SUMIF('Programska klasifikacija VI'!$N:$N,$L99,'Programska klasifikacija VI'!Q:Q)</f>
        <v>16530</v>
      </c>
      <c r="O99" s="174">
        <f>P99-N99</f>
        <v>200</v>
      </c>
      <c r="P99" s="174">
        <f>+SUMIF('Programska klasifikacija VI'!$N:$N,$L99,'Programska klasifikacija VI'!S:S)</f>
        <v>16730</v>
      </c>
      <c r="Q99" s="345">
        <f>+SUMIF('Programska klasifikacija VI'!$N:$N,$L99,'Programska klasifikacija VI'!T:T)</f>
        <v>0</v>
      </c>
      <c r="R99" s="295">
        <f>+SUMIF('Programska klasifikacija VI'!$N:$N,$L99,'Programska klasifikacija VI'!U:U)</f>
        <v>16530</v>
      </c>
      <c r="S99" s="295">
        <f>+SUMIF('Programska klasifikacija VI'!$N:$N,$L99,'Programska klasifikacija VI'!V:V)</f>
        <v>16530</v>
      </c>
      <c r="T99" s="344">
        <f>+SUMIF('Programska klasifikacija VI'!$N:$N,$L99,'Programska klasifikacija VI'!W:W)</f>
        <v>6345.78</v>
      </c>
      <c r="U99" s="174"/>
      <c r="V99" s="295"/>
      <c r="W99" s="174">
        <f>+SUMIF('Programska klasifikacija VI'!$N:$N,$L99,'Programska klasifikacija VI'!Z:Z)</f>
        <v>8064.37</v>
      </c>
      <c r="X99" s="174">
        <f>+SUMIF('Programska klasifikacija VI'!$N:$N,$L99,'Programska klasifikacija VI'!AA:AA)</f>
        <v>16530</v>
      </c>
      <c r="Y99" s="174">
        <f>+SUMIF('Programska klasifikacija VI'!$N:$N,$L99,'Programska klasifikacija VI'!AB:AB)</f>
        <v>11380</v>
      </c>
      <c r="Z99" s="174">
        <f>+SUMIF('Programska klasifikacija VI'!$N:$N,$L99,'Programska klasifikacija VI'!AC:AC)</f>
        <v>11320</v>
      </c>
      <c r="AA99" s="174">
        <f>+SUMIF('Programska klasifikacija VI'!$N:$N,$L99,'Programska klasifikacija VI'!AD:AD)</f>
        <v>11240</v>
      </c>
      <c r="AB99" s="223"/>
      <c r="AC99" s="176">
        <v>6345.78</v>
      </c>
      <c r="AE99" s="176">
        <f t="shared" si="93"/>
        <v>0</v>
      </c>
    </row>
    <row r="100" spans="1:31" s="114" customFormat="1" ht="20.25" hidden="1" customHeight="1" x14ac:dyDescent="0.25">
      <c r="A100" s="183"/>
      <c r="B100" s="183"/>
      <c r="C100" s="183"/>
      <c r="D100" s="200"/>
      <c r="E100" s="200"/>
      <c r="F100" s="201"/>
      <c r="G100" s="124"/>
      <c r="H100" s="131"/>
      <c r="I100" s="131"/>
      <c r="J100" s="131"/>
      <c r="K100" s="194">
        <v>32234</v>
      </c>
      <c r="L100" s="195"/>
      <c r="M100" s="195" t="s">
        <v>177</v>
      </c>
      <c r="N100" s="197">
        <f>N101</f>
        <v>14670</v>
      </c>
      <c r="O100" s="197">
        <f>O101</f>
        <v>0</v>
      </c>
      <c r="P100" s="197">
        <f>P101</f>
        <v>14670</v>
      </c>
      <c r="Q100" s="343">
        <f t="shared" ref="Q100:T100" si="116">Q101</f>
        <v>0</v>
      </c>
      <c r="R100" s="294">
        <f t="shared" si="116"/>
        <v>14520</v>
      </c>
      <c r="S100" s="294">
        <f t="shared" si="116"/>
        <v>14670</v>
      </c>
      <c r="T100" s="343">
        <f t="shared" si="116"/>
        <v>8245.85</v>
      </c>
      <c r="U100" s="197">
        <f t="shared" ref="U100:AA100" si="117">U101</f>
        <v>0</v>
      </c>
      <c r="V100" s="294">
        <f t="shared" si="117"/>
        <v>0</v>
      </c>
      <c r="W100" s="197">
        <f t="shared" si="117"/>
        <v>8264.5499999999993</v>
      </c>
      <c r="X100" s="197">
        <f t="shared" si="117"/>
        <v>14670</v>
      </c>
      <c r="Y100" s="197">
        <f t="shared" si="117"/>
        <v>12670</v>
      </c>
      <c r="Z100" s="197">
        <f t="shared" si="117"/>
        <v>12670</v>
      </c>
      <c r="AA100" s="197">
        <f t="shared" si="117"/>
        <v>12670</v>
      </c>
      <c r="AB100" s="223"/>
      <c r="AC100" s="176"/>
      <c r="AE100" s="176"/>
    </row>
    <row r="101" spans="1:31" s="114" customFormat="1" ht="20.25" hidden="1" customHeight="1" x14ac:dyDescent="0.25">
      <c r="A101" s="183"/>
      <c r="B101" s="183"/>
      <c r="C101" s="183"/>
      <c r="D101" s="200"/>
      <c r="E101" s="200"/>
      <c r="F101" s="201"/>
      <c r="G101" s="124"/>
      <c r="H101" s="131"/>
      <c r="I101" s="131"/>
      <c r="J101" s="131"/>
      <c r="K101" s="11"/>
      <c r="L101" s="171">
        <v>322340</v>
      </c>
      <c r="M101" s="173" t="s">
        <v>177</v>
      </c>
      <c r="N101" s="174">
        <f>+SUMIF('Programska klasifikacija VI'!$N:$N,$L101,'Programska klasifikacija VI'!Q:Q)</f>
        <v>14670</v>
      </c>
      <c r="O101" s="174">
        <f>P101-N101</f>
        <v>0</v>
      </c>
      <c r="P101" s="174">
        <f>+SUMIF('Programska klasifikacija VI'!$N:$N,$L101,'Programska klasifikacija VI'!S:S)</f>
        <v>14670</v>
      </c>
      <c r="Q101" s="345">
        <f>+SUMIF('Programska klasifikacija VI'!$N:$N,$L101,'Programska klasifikacija VI'!T:T)</f>
        <v>0</v>
      </c>
      <c r="R101" s="295">
        <f>+SUMIF('Programska klasifikacija VI'!$N:$N,$L101,'Programska klasifikacija VI'!U:U)</f>
        <v>14520</v>
      </c>
      <c r="S101" s="295">
        <f>+SUMIF('Programska klasifikacija VI'!$N:$N,$L101,'Programska klasifikacija VI'!V:V)</f>
        <v>14670</v>
      </c>
      <c r="T101" s="344">
        <f>+SUMIF('Programska klasifikacija VI'!$N:$N,$L101,'Programska klasifikacija VI'!W:W)</f>
        <v>8245.85</v>
      </c>
      <c r="U101" s="174"/>
      <c r="V101" s="295"/>
      <c r="W101" s="174">
        <f>+SUMIF('Programska klasifikacija VI'!$N:$N,$L101,'Programska klasifikacija VI'!Z:Z)</f>
        <v>8264.5499999999993</v>
      </c>
      <c r="X101" s="174">
        <f>+SUMIF('Programska klasifikacija VI'!$N:$N,$L101,'Programska klasifikacija VI'!AA:AA)</f>
        <v>14670</v>
      </c>
      <c r="Y101" s="174">
        <f>+SUMIF('Programska klasifikacija VI'!$N:$N,$L101,'Programska klasifikacija VI'!AB:AB)</f>
        <v>12670</v>
      </c>
      <c r="Z101" s="174">
        <f>+SUMIF('Programska klasifikacija VI'!$N:$N,$L101,'Programska klasifikacija VI'!AC:AC)</f>
        <v>12670</v>
      </c>
      <c r="AA101" s="174">
        <f>+SUMIF('Programska klasifikacija VI'!$N:$N,$L101,'Programska klasifikacija VI'!AD:AD)</f>
        <v>12670</v>
      </c>
      <c r="AB101" s="223"/>
      <c r="AC101" s="176">
        <v>8245.85</v>
      </c>
      <c r="AE101" s="176">
        <f t="shared" si="93"/>
        <v>0</v>
      </c>
    </row>
    <row r="102" spans="1:31" s="114" customFormat="1" ht="20.25" hidden="1" customHeight="1" x14ac:dyDescent="0.25">
      <c r="A102" s="183"/>
      <c r="B102" s="183"/>
      <c r="C102" s="183"/>
      <c r="D102" s="200"/>
      <c r="E102" s="200"/>
      <c r="F102" s="201"/>
      <c r="G102" s="124"/>
      <c r="H102" s="131"/>
      <c r="I102" s="131"/>
      <c r="J102" s="131">
        <v>3224</v>
      </c>
      <c r="K102" s="131"/>
      <c r="L102" s="132"/>
      <c r="M102" s="127" t="s">
        <v>359</v>
      </c>
      <c r="N102" s="133">
        <f t="shared" ref="N102:AA103" si="118">N103</f>
        <v>9000</v>
      </c>
      <c r="O102" s="133">
        <f t="shared" si="118"/>
        <v>-6000</v>
      </c>
      <c r="P102" s="133">
        <f t="shared" si="118"/>
        <v>3000</v>
      </c>
      <c r="Q102" s="342">
        <f>+SUMIF('Programska klasifikacija VI'!$L:$L,$J102,'Programska klasifikacija VI'!T:T)</f>
        <v>0</v>
      </c>
      <c r="R102" s="293">
        <f t="shared" si="118"/>
        <v>9000</v>
      </c>
      <c r="S102" s="293">
        <f t="shared" si="118"/>
        <v>9000</v>
      </c>
      <c r="T102" s="342">
        <f t="shared" si="118"/>
        <v>0</v>
      </c>
      <c r="U102" s="260">
        <v>0</v>
      </c>
      <c r="V102" s="297">
        <f>T102/S102*100</f>
        <v>0</v>
      </c>
      <c r="W102" s="133">
        <f t="shared" si="118"/>
        <v>0</v>
      </c>
      <c r="X102" s="133">
        <f t="shared" si="118"/>
        <v>9000</v>
      </c>
      <c r="Y102" s="133">
        <f t="shared" si="118"/>
        <v>4000</v>
      </c>
      <c r="Z102" s="133">
        <f t="shared" si="118"/>
        <v>4000</v>
      </c>
      <c r="AA102" s="133">
        <f t="shared" si="118"/>
        <v>4000</v>
      </c>
      <c r="AB102" s="223"/>
      <c r="AC102" s="176"/>
      <c r="AE102" s="176"/>
    </row>
    <row r="103" spans="1:31" s="114" customFormat="1" ht="20.25" hidden="1" customHeight="1" x14ac:dyDescent="0.25">
      <c r="A103" s="183"/>
      <c r="B103" s="183"/>
      <c r="C103" s="183"/>
      <c r="D103" s="200"/>
      <c r="E103" s="200"/>
      <c r="F103" s="201"/>
      <c r="G103" s="124"/>
      <c r="H103" s="131"/>
      <c r="I103" s="131"/>
      <c r="J103" s="131"/>
      <c r="K103" s="194">
        <v>32242</v>
      </c>
      <c r="L103" s="195"/>
      <c r="M103" s="195" t="s">
        <v>360</v>
      </c>
      <c r="N103" s="197">
        <f>N104</f>
        <v>9000</v>
      </c>
      <c r="O103" s="197">
        <f t="shared" si="118"/>
        <v>-6000</v>
      </c>
      <c r="P103" s="197">
        <f>P104</f>
        <v>3000</v>
      </c>
      <c r="Q103" s="343">
        <f t="shared" si="118"/>
        <v>0</v>
      </c>
      <c r="R103" s="294">
        <f t="shared" si="118"/>
        <v>9000</v>
      </c>
      <c r="S103" s="294">
        <f t="shared" si="118"/>
        <v>9000</v>
      </c>
      <c r="T103" s="343">
        <f t="shared" si="118"/>
        <v>0</v>
      </c>
      <c r="U103" s="197">
        <f t="shared" ref="U103:V103" si="119">U104</f>
        <v>0</v>
      </c>
      <c r="V103" s="294">
        <f t="shared" si="119"/>
        <v>0</v>
      </c>
      <c r="W103" s="197">
        <f t="shared" si="118"/>
        <v>0</v>
      </c>
      <c r="X103" s="197">
        <f t="shared" si="118"/>
        <v>9000</v>
      </c>
      <c r="Y103" s="197">
        <f t="shared" si="118"/>
        <v>4000</v>
      </c>
      <c r="Z103" s="197">
        <f t="shared" si="118"/>
        <v>4000</v>
      </c>
      <c r="AA103" s="197">
        <f t="shared" si="118"/>
        <v>4000</v>
      </c>
      <c r="AB103" s="223"/>
      <c r="AC103" s="176"/>
      <c r="AE103" s="176"/>
    </row>
    <row r="104" spans="1:31" s="114" customFormat="1" ht="20.25" hidden="1" customHeight="1" x14ac:dyDescent="0.25">
      <c r="A104" s="183"/>
      <c r="B104" s="183"/>
      <c r="C104" s="183"/>
      <c r="D104" s="200"/>
      <c r="E104" s="200"/>
      <c r="F104" s="201"/>
      <c r="G104" s="124"/>
      <c r="H104" s="131"/>
      <c r="I104" s="131"/>
      <c r="J104" s="131"/>
      <c r="K104" s="11"/>
      <c r="L104" s="171">
        <v>322420</v>
      </c>
      <c r="M104" s="173" t="s">
        <v>360</v>
      </c>
      <c r="N104" s="174">
        <f>+SUMIF('Programska klasifikacija VI'!$N:$N,$L104,'Programska klasifikacija VI'!Q:Q)</f>
        <v>9000</v>
      </c>
      <c r="O104" s="174">
        <f>P104-N104</f>
        <v>-6000</v>
      </c>
      <c r="P104" s="174">
        <f>+SUMIF('Programska klasifikacija VI'!$N:$N,$L104,'Programska klasifikacija VI'!S:S)</f>
        <v>3000</v>
      </c>
      <c r="Q104" s="345">
        <f>+SUMIF('Programska klasifikacija VI'!$N:$N,$L104,'Programska klasifikacija VI'!T:T)</f>
        <v>0</v>
      </c>
      <c r="R104" s="295">
        <f>+SUMIF('Programska klasifikacija VI'!$N:$N,$L104,'Programska klasifikacija VI'!U:U)</f>
        <v>9000</v>
      </c>
      <c r="S104" s="295">
        <f>+SUMIF('Programska klasifikacija VI'!$N:$N,$L104,'Programska klasifikacija VI'!V:V)</f>
        <v>9000</v>
      </c>
      <c r="T104" s="344">
        <f>+SUMIF('Programska klasifikacija VI'!$N:$N,$L104,'Programska klasifikacija VI'!W:W)</f>
        <v>0</v>
      </c>
      <c r="U104" s="174"/>
      <c r="V104" s="295"/>
      <c r="W104" s="174">
        <f>+SUMIF('Programska klasifikacija VI'!$N:$N,$L104,'Programska klasifikacija VI'!Z:Z)</f>
        <v>0</v>
      </c>
      <c r="X104" s="174">
        <f>+SUMIF('Programska klasifikacija VI'!$N:$N,$L104,'Programska klasifikacija VI'!AA:AA)</f>
        <v>9000</v>
      </c>
      <c r="Y104" s="174">
        <f>+SUMIF('Programska klasifikacija VI'!$N:$N,$L104,'Programska klasifikacija VI'!AB:AB)</f>
        <v>4000</v>
      </c>
      <c r="Z104" s="174">
        <f>+SUMIF('Programska klasifikacija VI'!$N:$N,$L104,'Programska klasifikacija VI'!AC:AC)</f>
        <v>4000</v>
      </c>
      <c r="AA104" s="174">
        <f>+SUMIF('Programska klasifikacija VI'!$N:$N,$L104,'Programska klasifikacija VI'!AD:AD)</f>
        <v>4000</v>
      </c>
      <c r="AB104" s="223"/>
      <c r="AC104" s="176">
        <v>0</v>
      </c>
      <c r="AE104" s="176">
        <f t="shared" si="93"/>
        <v>0</v>
      </c>
    </row>
    <row r="105" spans="1:31" s="114" customFormat="1" ht="20.25" customHeight="1" x14ac:dyDescent="0.25">
      <c r="A105" s="183"/>
      <c r="B105" s="183"/>
      <c r="C105" s="183"/>
      <c r="D105" s="200"/>
      <c r="E105" s="200"/>
      <c r="F105" s="201"/>
      <c r="G105" s="124"/>
      <c r="H105" s="131"/>
      <c r="I105" s="131"/>
      <c r="J105" s="131">
        <v>3225</v>
      </c>
      <c r="K105" s="131"/>
      <c r="L105" s="132"/>
      <c r="M105" s="127" t="s">
        <v>361</v>
      </c>
      <c r="N105" s="133">
        <f>N106+N108</f>
        <v>10450</v>
      </c>
      <c r="O105" s="133">
        <f>O106+O108</f>
        <v>2000</v>
      </c>
      <c r="P105" s="133">
        <f>P106+P108</f>
        <v>12450</v>
      </c>
      <c r="Q105" s="342">
        <f>+SUMIF('Programska klasifikacija VI'!$L:$L,$J105,'Programska klasifikacija VI'!T:T)</f>
        <v>4997</v>
      </c>
      <c r="R105" s="293">
        <f t="shared" ref="R105:T105" si="120">R106+R108</f>
        <v>9450</v>
      </c>
      <c r="S105" s="293">
        <f t="shared" si="120"/>
        <v>10450</v>
      </c>
      <c r="T105" s="342">
        <f t="shared" si="120"/>
        <v>5907.3099999999995</v>
      </c>
      <c r="U105" s="260">
        <f t="shared" ref="U105" si="121">T105/Q105*100</f>
        <v>118.21713027816689</v>
      </c>
      <c r="V105" s="297">
        <f>T105/S105*100</f>
        <v>56.52928229665072</v>
      </c>
      <c r="W105" s="133">
        <f t="shared" ref="W105:AA105" si="122">W106+W108</f>
        <v>4996.87</v>
      </c>
      <c r="X105" s="133">
        <f t="shared" si="122"/>
        <v>10450</v>
      </c>
      <c r="Y105" s="133">
        <f t="shared" si="122"/>
        <v>7750</v>
      </c>
      <c r="Z105" s="133">
        <f t="shared" si="122"/>
        <v>7750</v>
      </c>
      <c r="AA105" s="133">
        <f t="shared" si="122"/>
        <v>7750</v>
      </c>
      <c r="AB105" s="223"/>
      <c r="AC105" s="176"/>
      <c r="AE105" s="176"/>
    </row>
    <row r="106" spans="1:31" s="114" customFormat="1" ht="20.25" hidden="1" customHeight="1" x14ac:dyDescent="0.25">
      <c r="A106" s="183"/>
      <c r="B106" s="183"/>
      <c r="C106" s="183"/>
      <c r="D106" s="200"/>
      <c r="E106" s="200"/>
      <c r="F106" s="201"/>
      <c r="G106" s="124"/>
      <c r="H106" s="131"/>
      <c r="I106" s="131"/>
      <c r="J106" s="131"/>
      <c r="K106" s="194">
        <v>32251</v>
      </c>
      <c r="L106" s="195"/>
      <c r="M106" s="195" t="s">
        <v>181</v>
      </c>
      <c r="N106" s="197">
        <f>N107</f>
        <v>6450</v>
      </c>
      <c r="O106" s="197">
        <f>O107</f>
        <v>0</v>
      </c>
      <c r="P106" s="197">
        <f>P107</f>
        <v>6450</v>
      </c>
      <c r="Q106" s="343">
        <f t="shared" ref="Q106:T106" si="123">Q107</f>
        <v>0</v>
      </c>
      <c r="R106" s="294">
        <f t="shared" si="123"/>
        <v>5450</v>
      </c>
      <c r="S106" s="294">
        <f t="shared" si="123"/>
        <v>6450</v>
      </c>
      <c r="T106" s="343">
        <f t="shared" si="123"/>
        <v>3117.6</v>
      </c>
      <c r="U106" s="197">
        <f t="shared" ref="U106:AA106" si="124">U107</f>
        <v>0</v>
      </c>
      <c r="V106" s="294">
        <f t="shared" si="124"/>
        <v>0</v>
      </c>
      <c r="W106" s="197">
        <f t="shared" si="124"/>
        <v>3955.57</v>
      </c>
      <c r="X106" s="197">
        <f t="shared" si="124"/>
        <v>6450</v>
      </c>
      <c r="Y106" s="197">
        <f t="shared" si="124"/>
        <v>3950</v>
      </c>
      <c r="Z106" s="197">
        <f t="shared" si="124"/>
        <v>3950</v>
      </c>
      <c r="AA106" s="197">
        <f t="shared" si="124"/>
        <v>3950</v>
      </c>
      <c r="AB106" s="223"/>
      <c r="AC106" s="176"/>
      <c r="AE106" s="176"/>
    </row>
    <row r="107" spans="1:31" s="114" customFormat="1" ht="20.25" hidden="1" customHeight="1" x14ac:dyDescent="0.25">
      <c r="A107" s="183"/>
      <c r="B107" s="183"/>
      <c r="C107" s="183"/>
      <c r="D107" s="200"/>
      <c r="E107" s="200"/>
      <c r="F107" s="201"/>
      <c r="G107" s="124"/>
      <c r="H107" s="131"/>
      <c r="I107" s="131"/>
      <c r="J107" s="131"/>
      <c r="K107" s="11"/>
      <c r="L107" s="171">
        <v>322510</v>
      </c>
      <c r="M107" s="173" t="s">
        <v>181</v>
      </c>
      <c r="N107" s="174">
        <f>+SUMIF('Programska klasifikacija VI'!$N:$N,$L107,'Programska klasifikacija VI'!Q:Q)</f>
        <v>6450</v>
      </c>
      <c r="O107" s="174">
        <f>P107-N107</f>
        <v>0</v>
      </c>
      <c r="P107" s="174">
        <f>+SUMIF('Programska klasifikacija VI'!$N:$N,$L107,'Programska klasifikacija VI'!S:S)</f>
        <v>6450</v>
      </c>
      <c r="Q107" s="345">
        <f>+SUMIF('Programska klasifikacija VI'!$N:$N,$L107,'Programska klasifikacija VI'!T:T)</f>
        <v>0</v>
      </c>
      <c r="R107" s="295">
        <f>+SUMIF('Programska klasifikacija VI'!$N:$N,$L107,'Programska klasifikacija VI'!U:U)</f>
        <v>5450</v>
      </c>
      <c r="S107" s="295">
        <f>+SUMIF('Programska klasifikacija VI'!$N:$N,$L107,'Programska klasifikacija VI'!V:V)</f>
        <v>6450</v>
      </c>
      <c r="T107" s="344">
        <f>+SUMIF('Programska klasifikacija VI'!$N:$N,$L107,'Programska klasifikacija VI'!W:W)</f>
        <v>3117.6</v>
      </c>
      <c r="U107" s="174"/>
      <c r="V107" s="295"/>
      <c r="W107" s="174">
        <f>+SUMIF('Programska klasifikacija VI'!$N:$N,$L107,'Programska klasifikacija VI'!Z:Z)</f>
        <v>3955.57</v>
      </c>
      <c r="X107" s="174">
        <f>+SUMIF('Programska klasifikacija VI'!$N:$N,$L107,'Programska klasifikacija VI'!AA:AA)</f>
        <v>6450</v>
      </c>
      <c r="Y107" s="174">
        <f>+SUMIF('Programska klasifikacija VI'!$N:$N,$L107,'Programska klasifikacija VI'!AB:AB)</f>
        <v>3950</v>
      </c>
      <c r="Z107" s="174">
        <f>+SUMIF('Programska klasifikacija VI'!$N:$N,$L107,'Programska klasifikacija VI'!AC:AC)</f>
        <v>3950</v>
      </c>
      <c r="AA107" s="174">
        <f>+SUMIF('Programska klasifikacija VI'!$N:$N,$L107,'Programska klasifikacija VI'!AD:AD)</f>
        <v>3950</v>
      </c>
      <c r="AB107" s="223"/>
      <c r="AC107" s="176">
        <v>3117.6</v>
      </c>
      <c r="AE107" s="176">
        <f t="shared" si="93"/>
        <v>0</v>
      </c>
    </row>
    <row r="108" spans="1:31" s="114" customFormat="1" ht="20.25" hidden="1" customHeight="1" x14ac:dyDescent="0.25">
      <c r="A108" s="183"/>
      <c r="B108" s="183"/>
      <c r="C108" s="183"/>
      <c r="D108" s="200"/>
      <c r="E108" s="200"/>
      <c r="F108" s="201"/>
      <c r="G108" s="124"/>
      <c r="H108" s="131"/>
      <c r="I108" s="131"/>
      <c r="J108" s="131"/>
      <c r="K108" s="194">
        <v>32252</v>
      </c>
      <c r="L108" s="195"/>
      <c r="M108" s="195" t="s">
        <v>182</v>
      </c>
      <c r="N108" s="197">
        <f>N109</f>
        <v>4000</v>
      </c>
      <c r="O108" s="197">
        <f>O109</f>
        <v>2000</v>
      </c>
      <c r="P108" s="197">
        <f>P109</f>
        <v>6000</v>
      </c>
      <c r="Q108" s="343">
        <f t="shared" ref="Q108:T108" si="125">Q109</f>
        <v>0</v>
      </c>
      <c r="R108" s="294">
        <f t="shared" si="125"/>
        <v>4000</v>
      </c>
      <c r="S108" s="294">
        <f t="shared" si="125"/>
        <v>4000</v>
      </c>
      <c r="T108" s="343">
        <f t="shared" si="125"/>
        <v>2789.71</v>
      </c>
      <c r="U108" s="197">
        <f t="shared" ref="U108:AA108" si="126">U109</f>
        <v>0</v>
      </c>
      <c r="V108" s="294">
        <f t="shared" si="126"/>
        <v>0</v>
      </c>
      <c r="W108" s="197">
        <f t="shared" si="126"/>
        <v>1041.3</v>
      </c>
      <c r="X108" s="197">
        <f t="shared" si="126"/>
        <v>4000</v>
      </c>
      <c r="Y108" s="197">
        <f t="shared" si="126"/>
        <v>3800</v>
      </c>
      <c r="Z108" s="197">
        <f t="shared" si="126"/>
        <v>3800</v>
      </c>
      <c r="AA108" s="197">
        <f t="shared" si="126"/>
        <v>3800</v>
      </c>
      <c r="AB108" s="223"/>
      <c r="AC108" s="176"/>
      <c r="AE108" s="176"/>
    </row>
    <row r="109" spans="1:31" s="114" customFormat="1" ht="20.25" hidden="1" customHeight="1" x14ac:dyDescent="0.25">
      <c r="A109" s="183"/>
      <c r="B109" s="183"/>
      <c r="C109" s="183"/>
      <c r="D109" s="200"/>
      <c r="E109" s="200"/>
      <c r="F109" s="201"/>
      <c r="G109" s="124"/>
      <c r="H109" s="131"/>
      <c r="I109" s="131"/>
      <c r="J109" s="131"/>
      <c r="K109" s="11"/>
      <c r="L109" s="171">
        <v>322520</v>
      </c>
      <c r="M109" s="173" t="s">
        <v>182</v>
      </c>
      <c r="N109" s="174">
        <f>+SUMIF('Programska klasifikacija VI'!$N:$N,$L109,'Programska klasifikacija VI'!Q:Q)</f>
        <v>4000</v>
      </c>
      <c r="O109" s="174">
        <f>P109-N109</f>
        <v>2000</v>
      </c>
      <c r="P109" s="174">
        <f>+SUMIF('Programska klasifikacija VI'!$N:$N,$L109,'Programska klasifikacija VI'!S:S)</f>
        <v>6000</v>
      </c>
      <c r="Q109" s="345">
        <f>+SUMIF('Programska klasifikacija VI'!$N:$N,$L109,'Programska klasifikacija VI'!T:T)</f>
        <v>0</v>
      </c>
      <c r="R109" s="295">
        <f>+SUMIF('Programska klasifikacija VI'!$N:$N,$L109,'Programska klasifikacija VI'!U:U)</f>
        <v>4000</v>
      </c>
      <c r="S109" s="295">
        <f>+SUMIF('Programska klasifikacija VI'!$N:$N,$L109,'Programska klasifikacija VI'!V:V)</f>
        <v>4000</v>
      </c>
      <c r="T109" s="344">
        <f>+SUMIF('Programska klasifikacija VI'!$N:$N,$L109,'Programska klasifikacija VI'!W:W)</f>
        <v>2789.71</v>
      </c>
      <c r="U109" s="174"/>
      <c r="V109" s="295"/>
      <c r="W109" s="174">
        <f>+SUMIF('Programska klasifikacija VI'!$N:$N,$L109,'Programska klasifikacija VI'!Z:Z)</f>
        <v>1041.3</v>
      </c>
      <c r="X109" s="174">
        <f>+SUMIF('Programska klasifikacija VI'!$N:$N,$L109,'Programska klasifikacija VI'!AA:AA)</f>
        <v>4000</v>
      </c>
      <c r="Y109" s="174">
        <f>+SUMIF('Programska klasifikacija VI'!$N:$N,$L109,'Programska klasifikacija VI'!AB:AB)</f>
        <v>3800</v>
      </c>
      <c r="Z109" s="174">
        <f>+SUMIF('Programska klasifikacija VI'!$N:$N,$L109,'Programska klasifikacija VI'!AC:AC)</f>
        <v>3800</v>
      </c>
      <c r="AA109" s="174">
        <f>+SUMIF('Programska klasifikacija VI'!$N:$N,$L109,'Programska klasifikacija VI'!AD:AD)</f>
        <v>3800</v>
      </c>
      <c r="AB109" s="223"/>
      <c r="AC109" s="176">
        <v>2789.71</v>
      </c>
      <c r="AE109" s="176">
        <f t="shared" si="93"/>
        <v>0</v>
      </c>
    </row>
    <row r="110" spans="1:31" s="114" customFormat="1" ht="20.25" customHeight="1" x14ac:dyDescent="0.25">
      <c r="A110" s="183"/>
      <c r="B110" s="183"/>
      <c r="C110" s="183"/>
      <c r="D110" s="200"/>
      <c r="E110" s="200"/>
      <c r="F110" s="201"/>
      <c r="G110" s="124"/>
      <c r="H110" s="131"/>
      <c r="I110" s="131"/>
      <c r="J110" s="131">
        <v>3227</v>
      </c>
      <c r="K110" s="131"/>
      <c r="L110" s="132"/>
      <c r="M110" s="127" t="s">
        <v>183</v>
      </c>
      <c r="N110" s="133">
        <f t="shared" ref="N110:AA111" si="127">N111</f>
        <v>4000</v>
      </c>
      <c r="O110" s="133">
        <f t="shared" si="127"/>
        <v>0</v>
      </c>
      <c r="P110" s="133">
        <f t="shared" si="127"/>
        <v>4000</v>
      </c>
      <c r="Q110" s="342">
        <f>+SUMIF('Programska klasifikacija VI'!$L:$L,$J110,'Programska klasifikacija VI'!T:T)</f>
        <v>3918</v>
      </c>
      <c r="R110" s="293">
        <f t="shared" si="127"/>
        <v>4000</v>
      </c>
      <c r="S110" s="293">
        <f t="shared" si="127"/>
        <v>4000</v>
      </c>
      <c r="T110" s="342">
        <f t="shared" si="127"/>
        <v>2090.35</v>
      </c>
      <c r="U110" s="260">
        <f t="shared" ref="U110" si="128">T110/Q110*100</f>
        <v>53.35247575293517</v>
      </c>
      <c r="V110" s="297">
        <f>T110/S110*100</f>
        <v>52.258749999999999</v>
      </c>
      <c r="W110" s="133">
        <f t="shared" si="127"/>
        <v>3917.76</v>
      </c>
      <c r="X110" s="133">
        <f t="shared" si="127"/>
        <v>4000</v>
      </c>
      <c r="Y110" s="133">
        <f t="shared" si="127"/>
        <v>6000</v>
      </c>
      <c r="Z110" s="133">
        <f t="shared" si="127"/>
        <v>6000</v>
      </c>
      <c r="AA110" s="133">
        <f t="shared" si="127"/>
        <v>6000</v>
      </c>
      <c r="AB110" s="223"/>
      <c r="AC110" s="176"/>
      <c r="AE110" s="176"/>
    </row>
    <row r="111" spans="1:31" s="114" customFormat="1" ht="20.25" hidden="1" customHeight="1" x14ac:dyDescent="0.25">
      <c r="A111" s="183"/>
      <c r="B111" s="183"/>
      <c r="C111" s="183"/>
      <c r="D111" s="200"/>
      <c r="E111" s="200"/>
      <c r="F111" s="201"/>
      <c r="G111" s="124"/>
      <c r="H111" s="131"/>
      <c r="I111" s="131"/>
      <c r="J111" s="131"/>
      <c r="K111" s="194">
        <v>32271</v>
      </c>
      <c r="L111" s="195"/>
      <c r="M111" s="195" t="s">
        <v>183</v>
      </c>
      <c r="N111" s="197">
        <f t="shared" si="127"/>
        <v>4000</v>
      </c>
      <c r="O111" s="197">
        <f t="shared" si="127"/>
        <v>0</v>
      </c>
      <c r="P111" s="197">
        <f t="shared" si="127"/>
        <v>4000</v>
      </c>
      <c r="Q111" s="343">
        <f t="shared" si="127"/>
        <v>0</v>
      </c>
      <c r="R111" s="294">
        <f t="shared" si="127"/>
        <v>4000</v>
      </c>
      <c r="S111" s="294">
        <f t="shared" si="127"/>
        <v>4000</v>
      </c>
      <c r="T111" s="343">
        <f t="shared" si="127"/>
        <v>2090.35</v>
      </c>
      <c r="U111" s="197">
        <f t="shared" si="127"/>
        <v>0</v>
      </c>
      <c r="V111" s="294">
        <f t="shared" si="127"/>
        <v>0</v>
      </c>
      <c r="W111" s="197">
        <f t="shared" si="127"/>
        <v>3917.76</v>
      </c>
      <c r="X111" s="197">
        <f t="shared" si="127"/>
        <v>4000</v>
      </c>
      <c r="Y111" s="197">
        <f t="shared" si="127"/>
        <v>6000</v>
      </c>
      <c r="Z111" s="197">
        <f t="shared" si="127"/>
        <v>6000</v>
      </c>
      <c r="AA111" s="197">
        <f t="shared" si="127"/>
        <v>6000</v>
      </c>
      <c r="AB111" s="223"/>
      <c r="AC111" s="176"/>
      <c r="AE111" s="176"/>
    </row>
    <row r="112" spans="1:31" s="114" customFormat="1" ht="20.25" hidden="1" customHeight="1" x14ac:dyDescent="0.25">
      <c r="A112" s="183"/>
      <c r="B112" s="183"/>
      <c r="C112" s="183"/>
      <c r="D112" s="200"/>
      <c r="E112" s="200"/>
      <c r="F112" s="201"/>
      <c r="G112" s="124"/>
      <c r="H112" s="131"/>
      <c r="I112" s="131"/>
      <c r="J112" s="131"/>
      <c r="K112" s="11"/>
      <c r="L112" s="171">
        <v>322710</v>
      </c>
      <c r="M112" s="173" t="s">
        <v>183</v>
      </c>
      <c r="N112" s="174">
        <f>+SUMIF('Programska klasifikacija VI'!$N:$N,$L112,'Programska klasifikacija VI'!Q:Q)</f>
        <v>4000</v>
      </c>
      <c r="O112" s="174">
        <f>P112-N112</f>
        <v>0</v>
      </c>
      <c r="P112" s="174">
        <f>+SUMIF('Programska klasifikacija VI'!$N:$N,$L112,'Programska klasifikacija VI'!S:S)</f>
        <v>4000</v>
      </c>
      <c r="Q112" s="345">
        <f>+SUMIF('Programska klasifikacija VI'!$N:$N,$L112,'Programska klasifikacija VI'!T:T)</f>
        <v>0</v>
      </c>
      <c r="R112" s="295">
        <f>+SUMIF('Programska klasifikacija VI'!$N:$N,$L112,'Programska klasifikacija VI'!U:U)</f>
        <v>4000</v>
      </c>
      <c r="S112" s="295">
        <f>+SUMIF('Programska klasifikacija VI'!$N:$N,$L112,'Programska klasifikacija VI'!V:V)</f>
        <v>4000</v>
      </c>
      <c r="T112" s="344">
        <f>+SUMIF('Programska klasifikacija VI'!$N:$N,$L112,'Programska klasifikacija VI'!W:W)</f>
        <v>2090.35</v>
      </c>
      <c r="U112" s="174"/>
      <c r="V112" s="295"/>
      <c r="W112" s="174">
        <f>+SUMIF('Programska klasifikacija VI'!$N:$N,$L112,'Programska klasifikacija VI'!Z:Z)</f>
        <v>3917.76</v>
      </c>
      <c r="X112" s="174">
        <f>+SUMIF('Programska klasifikacija VI'!$N:$N,$L112,'Programska klasifikacija VI'!AA:AA)</f>
        <v>4000</v>
      </c>
      <c r="Y112" s="174">
        <f>+SUMIF('Programska klasifikacija VI'!$N:$N,$L112,'Programska klasifikacija VI'!AB:AB)</f>
        <v>6000</v>
      </c>
      <c r="Z112" s="174">
        <f>+SUMIF('Programska klasifikacija VI'!$N:$N,$L112,'Programska klasifikacija VI'!AC:AC)</f>
        <v>6000</v>
      </c>
      <c r="AA112" s="174">
        <f>+SUMIF('Programska klasifikacija VI'!$N:$N,$L112,'Programska klasifikacija VI'!AD:AD)</f>
        <v>6000</v>
      </c>
      <c r="AB112" s="223"/>
      <c r="AC112" s="176">
        <v>2090.35</v>
      </c>
      <c r="AE112" s="176">
        <f t="shared" si="93"/>
        <v>0</v>
      </c>
    </row>
    <row r="113" spans="1:31" s="214" customFormat="1" ht="20.25" customHeight="1" x14ac:dyDescent="0.25">
      <c r="A113" s="188"/>
      <c r="B113" s="188"/>
      <c r="C113" s="188"/>
      <c r="D113" s="207"/>
      <c r="E113" s="207"/>
      <c r="F113" s="208"/>
      <c r="G113" s="209"/>
      <c r="H113" s="210"/>
      <c r="I113" s="131">
        <v>323</v>
      </c>
      <c r="J113" s="131"/>
      <c r="K113" s="131"/>
      <c r="L113" s="132"/>
      <c r="M113" s="127" t="s">
        <v>185</v>
      </c>
      <c r="N113" s="133">
        <f>N114+N124+N131+N134+N142+N149+N154+N162+N165</f>
        <v>467705</v>
      </c>
      <c r="O113" s="133">
        <f t="shared" ref="O113:AA113" si="129">O114+O124+O131+O134+O142+O149+O154+O162+O165</f>
        <v>39840</v>
      </c>
      <c r="P113" s="133">
        <f>P114+P124+P131+P134+P142+P149+P154+P162+P165</f>
        <v>507545</v>
      </c>
      <c r="Q113" s="342">
        <f>Q114+Q124+Q131+Q134+Q142+Q149+Q154+Q162+Q165</f>
        <v>338371</v>
      </c>
      <c r="R113" s="293">
        <f t="shared" ref="R113:T113" si="130">R114+R124+R131+R134+R142+R149+R154+R162+R165</f>
        <v>467705</v>
      </c>
      <c r="S113" s="293">
        <f t="shared" si="130"/>
        <v>467705</v>
      </c>
      <c r="T113" s="342">
        <f t="shared" si="130"/>
        <v>326169.42</v>
      </c>
      <c r="U113" s="260">
        <f t="shared" ref="U113:U114" si="131">T113/Q113*100</f>
        <v>96.39402312845958</v>
      </c>
      <c r="V113" s="297">
        <f t="shared" ref="V113:V114" si="132">T113/S113*100</f>
        <v>69.73827947103409</v>
      </c>
      <c r="W113" s="213">
        <f t="shared" si="129"/>
        <v>338373.30000000005</v>
      </c>
      <c r="X113" s="213">
        <f t="shared" si="129"/>
        <v>467705</v>
      </c>
      <c r="Y113" s="213">
        <f t="shared" si="129"/>
        <v>398240</v>
      </c>
      <c r="Z113" s="213">
        <f t="shared" si="129"/>
        <v>251663</v>
      </c>
      <c r="AA113" s="213">
        <f t="shared" si="129"/>
        <v>279243</v>
      </c>
      <c r="AB113" s="223"/>
      <c r="AC113" s="242"/>
      <c r="AE113" s="176"/>
    </row>
    <row r="114" spans="1:31" s="114" customFormat="1" ht="20.25" customHeight="1" x14ac:dyDescent="0.25">
      <c r="A114" s="183"/>
      <c r="B114" s="183"/>
      <c r="C114" s="183"/>
      <c r="D114" s="200"/>
      <c r="E114" s="200"/>
      <c r="F114" s="201"/>
      <c r="G114" s="124"/>
      <c r="H114" s="131"/>
      <c r="I114" s="131"/>
      <c r="J114" s="131">
        <v>3231</v>
      </c>
      <c r="K114" s="131"/>
      <c r="L114" s="132"/>
      <c r="M114" s="127" t="s">
        <v>362</v>
      </c>
      <c r="N114" s="133">
        <f>N115+N117+N119+N121</f>
        <v>24320</v>
      </c>
      <c r="O114" s="133">
        <f>O115+O117+O119+O121</f>
        <v>1600</v>
      </c>
      <c r="P114" s="133">
        <f>P115+P117+P119+P121</f>
        <v>25920</v>
      </c>
      <c r="Q114" s="342">
        <f>+SUMIF('Programska klasifikacija VI'!$L:$L,$J114,'Programska klasifikacija VI'!T:T)</f>
        <v>19868</v>
      </c>
      <c r="R114" s="293">
        <f t="shared" ref="R114:T114" si="133">R115+R117+R119+R121</f>
        <v>24340</v>
      </c>
      <c r="S114" s="293">
        <f t="shared" si="133"/>
        <v>24320</v>
      </c>
      <c r="T114" s="342">
        <f t="shared" si="133"/>
        <v>20386.45</v>
      </c>
      <c r="U114" s="260">
        <f t="shared" si="131"/>
        <v>102.60947251862291</v>
      </c>
      <c r="V114" s="297">
        <f t="shared" si="132"/>
        <v>83.82586348684211</v>
      </c>
      <c r="W114" s="133">
        <f t="shared" ref="W114:AA114" si="134">W115+W117+W119+W121</f>
        <v>19868.04</v>
      </c>
      <c r="X114" s="133">
        <f t="shared" si="134"/>
        <v>24320</v>
      </c>
      <c r="Y114" s="133">
        <f t="shared" si="134"/>
        <v>24520</v>
      </c>
      <c r="Z114" s="133">
        <f t="shared" si="134"/>
        <v>19620</v>
      </c>
      <c r="AA114" s="133">
        <f t="shared" si="134"/>
        <v>19120</v>
      </c>
      <c r="AB114" s="223"/>
      <c r="AC114" s="176"/>
      <c r="AE114" s="176"/>
    </row>
    <row r="115" spans="1:31" s="114" customFormat="1" ht="20.25" hidden="1" customHeight="1" x14ac:dyDescent="0.25">
      <c r="A115" s="183"/>
      <c r="B115" s="183"/>
      <c r="C115" s="183"/>
      <c r="D115" s="200"/>
      <c r="E115" s="200"/>
      <c r="F115" s="201"/>
      <c r="G115" s="124"/>
      <c r="H115" s="131"/>
      <c r="I115" s="131"/>
      <c r="J115" s="131"/>
      <c r="K115" s="194">
        <v>32311</v>
      </c>
      <c r="L115" s="195"/>
      <c r="M115" s="195" t="s">
        <v>363</v>
      </c>
      <c r="N115" s="197">
        <f>N116</f>
        <v>17590</v>
      </c>
      <c r="O115" s="197">
        <f>O116</f>
        <v>-900</v>
      </c>
      <c r="P115" s="197">
        <f>P116</f>
        <v>16690</v>
      </c>
      <c r="Q115" s="343">
        <f t="shared" ref="Q115:T115" si="135">Q116</f>
        <v>0</v>
      </c>
      <c r="R115" s="294">
        <f t="shared" si="135"/>
        <v>18000</v>
      </c>
      <c r="S115" s="294">
        <f t="shared" si="135"/>
        <v>17590</v>
      </c>
      <c r="T115" s="343">
        <f t="shared" si="135"/>
        <v>14615.93</v>
      </c>
      <c r="U115" s="197">
        <f t="shared" ref="U115:AA115" si="136">U116</f>
        <v>0</v>
      </c>
      <c r="V115" s="294">
        <f t="shared" si="136"/>
        <v>0</v>
      </c>
      <c r="W115" s="197">
        <f t="shared" si="136"/>
        <v>14779.77</v>
      </c>
      <c r="X115" s="197">
        <f t="shared" si="136"/>
        <v>17590</v>
      </c>
      <c r="Y115" s="197">
        <f t="shared" si="136"/>
        <v>16590</v>
      </c>
      <c r="Z115" s="197">
        <f t="shared" si="136"/>
        <v>11690</v>
      </c>
      <c r="AA115" s="197">
        <f t="shared" si="136"/>
        <v>11190</v>
      </c>
      <c r="AB115" s="223"/>
      <c r="AC115" s="176"/>
      <c r="AE115" s="176"/>
    </row>
    <row r="116" spans="1:31" s="114" customFormat="1" ht="20.25" hidden="1" customHeight="1" x14ac:dyDescent="0.25">
      <c r="A116" s="183"/>
      <c r="B116" s="183"/>
      <c r="C116" s="183"/>
      <c r="D116" s="200"/>
      <c r="E116" s="200"/>
      <c r="F116" s="201"/>
      <c r="G116" s="124"/>
      <c r="H116" s="131"/>
      <c r="I116" s="131"/>
      <c r="J116" s="131"/>
      <c r="K116" s="11"/>
      <c r="L116" s="171">
        <v>323110</v>
      </c>
      <c r="M116" s="173" t="s">
        <v>363</v>
      </c>
      <c r="N116" s="174">
        <f>+SUMIF('Programska klasifikacija VI'!$N:$N,$L116,'Programska klasifikacija VI'!Q:Q)</f>
        <v>17590</v>
      </c>
      <c r="O116" s="174">
        <f>P116-N116</f>
        <v>-900</v>
      </c>
      <c r="P116" s="174">
        <f>+SUMIF('Programska klasifikacija VI'!$N:$N,$L116,'Programska klasifikacija VI'!S:S)</f>
        <v>16690</v>
      </c>
      <c r="Q116" s="345">
        <f>+SUMIF('Programska klasifikacija VI'!$N:$N,$L116,'Programska klasifikacija VI'!T:T)</f>
        <v>0</v>
      </c>
      <c r="R116" s="295">
        <f>+SUMIF('Programska klasifikacija VI'!$N:$N,$L116,'Programska klasifikacija VI'!U:U)</f>
        <v>18000</v>
      </c>
      <c r="S116" s="295">
        <f>+SUMIF('Programska klasifikacija VI'!$N:$N,$L116,'Programska klasifikacija VI'!V:V)</f>
        <v>17590</v>
      </c>
      <c r="T116" s="344">
        <f>+SUMIF('Programska klasifikacija VI'!$N:$N,$L116,'Programska klasifikacija VI'!W:W)</f>
        <v>14615.93</v>
      </c>
      <c r="U116" s="174"/>
      <c r="V116" s="295"/>
      <c r="W116" s="174">
        <f>+SUMIF('Programska klasifikacija VI'!$N:$N,$L116,'Programska klasifikacija VI'!Z:Z)</f>
        <v>14779.77</v>
      </c>
      <c r="X116" s="174">
        <f>+SUMIF('Programska klasifikacija VI'!$N:$N,$L116,'Programska klasifikacija VI'!AA:AA)</f>
        <v>17590</v>
      </c>
      <c r="Y116" s="174">
        <f>+SUMIF('Programska klasifikacija VI'!$N:$N,$L116,'Programska klasifikacija VI'!AB:AB)</f>
        <v>16590</v>
      </c>
      <c r="Z116" s="174">
        <f>+SUMIF('Programska klasifikacija VI'!$N:$N,$L116,'Programska klasifikacija VI'!AC:AC)</f>
        <v>11690</v>
      </c>
      <c r="AA116" s="174">
        <f>+SUMIF('Programska klasifikacija VI'!$N:$N,$L116,'Programska klasifikacija VI'!AD:AD)</f>
        <v>11190</v>
      </c>
      <c r="AB116" s="223"/>
      <c r="AC116" s="176">
        <v>14615.93</v>
      </c>
      <c r="AE116" s="176">
        <f t="shared" si="93"/>
        <v>0</v>
      </c>
    </row>
    <row r="117" spans="1:31" s="114" customFormat="1" ht="20.25" hidden="1" customHeight="1" x14ac:dyDescent="0.25">
      <c r="A117" s="183"/>
      <c r="B117" s="183"/>
      <c r="C117" s="183"/>
      <c r="D117" s="200"/>
      <c r="E117" s="200"/>
      <c r="F117" s="201"/>
      <c r="G117" s="124"/>
      <c r="H117" s="131"/>
      <c r="I117" s="131"/>
      <c r="J117" s="131"/>
      <c r="K117" s="194">
        <v>32312</v>
      </c>
      <c r="L117" s="195"/>
      <c r="M117" s="195" t="s">
        <v>188</v>
      </c>
      <c r="N117" s="197">
        <f>N118</f>
        <v>0</v>
      </c>
      <c r="O117" s="197">
        <f>O118</f>
        <v>0</v>
      </c>
      <c r="P117" s="197">
        <f>P118</f>
        <v>0</v>
      </c>
      <c r="Q117" s="343">
        <f t="shared" ref="Q117:T117" si="137">Q118</f>
        <v>0</v>
      </c>
      <c r="R117" s="294">
        <f t="shared" si="137"/>
        <v>0</v>
      </c>
      <c r="S117" s="294">
        <f t="shared" si="137"/>
        <v>0</v>
      </c>
      <c r="T117" s="343">
        <f t="shared" si="137"/>
        <v>0</v>
      </c>
      <c r="U117" s="197">
        <f t="shared" ref="U117:AA117" si="138">U118</f>
        <v>0</v>
      </c>
      <c r="V117" s="294">
        <f t="shared" si="138"/>
        <v>0</v>
      </c>
      <c r="W117" s="197">
        <f t="shared" si="138"/>
        <v>0</v>
      </c>
      <c r="X117" s="197">
        <f t="shared" si="138"/>
        <v>0</v>
      </c>
      <c r="Y117" s="197">
        <f t="shared" si="138"/>
        <v>0</v>
      </c>
      <c r="Z117" s="197">
        <f t="shared" si="138"/>
        <v>0</v>
      </c>
      <c r="AA117" s="197">
        <f t="shared" si="138"/>
        <v>0</v>
      </c>
      <c r="AB117" s="223"/>
      <c r="AC117" s="176"/>
      <c r="AE117" s="176"/>
    </row>
    <row r="118" spans="1:31" s="114" customFormat="1" ht="20.25" hidden="1" customHeight="1" x14ac:dyDescent="0.25">
      <c r="A118" s="183"/>
      <c r="B118" s="183"/>
      <c r="C118" s="183"/>
      <c r="D118" s="200"/>
      <c r="E118" s="200"/>
      <c r="F118" s="201"/>
      <c r="G118" s="124"/>
      <c r="H118" s="131"/>
      <c r="I118" s="131"/>
      <c r="J118" s="131"/>
      <c r="K118" s="11"/>
      <c r="L118" s="171">
        <v>323120</v>
      </c>
      <c r="M118" s="173" t="s">
        <v>188</v>
      </c>
      <c r="N118" s="174">
        <f>+SUMIF('Programska klasifikacija VI'!$N:$N,$L118,'Programska klasifikacija VI'!Q:Q)</f>
        <v>0</v>
      </c>
      <c r="O118" s="174">
        <f>P118-N118</f>
        <v>0</v>
      </c>
      <c r="P118" s="174">
        <f>+SUMIF('Programska klasifikacija VI'!$N:$N,$L118,'Programska klasifikacija VI'!S:S)</f>
        <v>0</v>
      </c>
      <c r="Q118" s="345">
        <f>+SUMIF('Programska klasifikacija VI'!$N:$N,$L118,'Programska klasifikacija VI'!T:T)</f>
        <v>0</v>
      </c>
      <c r="R118" s="295">
        <f>+SUMIF('Programska klasifikacija VI'!$N:$N,$L118,'Programska klasifikacija VI'!U:U)</f>
        <v>0</v>
      </c>
      <c r="S118" s="295">
        <f>+SUMIF('Programska klasifikacija VI'!$N:$N,$L118,'Programska klasifikacija VI'!V:V)</f>
        <v>0</v>
      </c>
      <c r="T118" s="345">
        <f>+SUMIF('Programska klasifikacija VI'!$N:$N,$L118,'Programska klasifikacija VI'!W:W)</f>
        <v>0</v>
      </c>
      <c r="U118" s="174"/>
      <c r="V118" s="295"/>
      <c r="W118" s="174">
        <f>+SUMIF('Programska klasifikacija VI'!$N:$N,$L118,'Programska klasifikacija VI'!Z:Z)</f>
        <v>0</v>
      </c>
      <c r="X118" s="174">
        <f>+SUMIF('Programska klasifikacija VI'!$N:$N,$L118,'Programska klasifikacija VI'!AA:AA)</f>
        <v>0</v>
      </c>
      <c r="Y118" s="174">
        <f>+SUMIF('Programska klasifikacija VI'!$N:$N,$L118,'Programska klasifikacija VI'!AB:AB)</f>
        <v>0</v>
      </c>
      <c r="Z118" s="174">
        <f>+SUMIF('Programska klasifikacija VI'!$N:$N,$L118,'Programska klasifikacija VI'!AC:AC)</f>
        <v>0</v>
      </c>
      <c r="AA118" s="174">
        <f>+SUMIF('Programska klasifikacija VI'!$N:$N,$L118,'Programska klasifikacija VI'!AD:AD)</f>
        <v>0</v>
      </c>
      <c r="AB118" s="223"/>
      <c r="AC118" s="176">
        <v>0</v>
      </c>
      <c r="AE118" s="176">
        <f t="shared" si="93"/>
        <v>0</v>
      </c>
    </row>
    <row r="119" spans="1:31" s="114" customFormat="1" ht="20.25" hidden="1" customHeight="1" x14ac:dyDescent="0.25">
      <c r="A119" s="183"/>
      <c r="B119" s="183"/>
      <c r="C119" s="183"/>
      <c r="D119" s="200"/>
      <c r="E119" s="200"/>
      <c r="F119" s="201"/>
      <c r="G119" s="124"/>
      <c r="H119" s="131"/>
      <c r="I119" s="131"/>
      <c r="J119" s="131"/>
      <c r="K119" s="194">
        <v>32313</v>
      </c>
      <c r="L119" s="195"/>
      <c r="M119" s="195" t="s">
        <v>189</v>
      </c>
      <c r="N119" s="197">
        <f>N120</f>
        <v>4630</v>
      </c>
      <c r="O119" s="197">
        <f>O120</f>
        <v>1000</v>
      </c>
      <c r="P119" s="197">
        <f>P120</f>
        <v>5630</v>
      </c>
      <c r="Q119" s="343">
        <f t="shared" ref="Q119:T119" si="139">Q120</f>
        <v>0</v>
      </c>
      <c r="R119" s="294">
        <f t="shared" si="139"/>
        <v>4240</v>
      </c>
      <c r="S119" s="294">
        <f t="shared" si="139"/>
        <v>4630</v>
      </c>
      <c r="T119" s="343">
        <f t="shared" si="139"/>
        <v>4153.07</v>
      </c>
      <c r="U119" s="197">
        <f t="shared" ref="U119:AA119" si="140">U120</f>
        <v>0</v>
      </c>
      <c r="V119" s="294">
        <f t="shared" si="140"/>
        <v>0</v>
      </c>
      <c r="W119" s="197">
        <f t="shared" si="140"/>
        <v>3698.73</v>
      </c>
      <c r="X119" s="197">
        <f t="shared" si="140"/>
        <v>4630</v>
      </c>
      <c r="Y119" s="197">
        <f t="shared" si="140"/>
        <v>5630</v>
      </c>
      <c r="Z119" s="197">
        <f t="shared" si="140"/>
        <v>5630</v>
      </c>
      <c r="AA119" s="197">
        <f t="shared" si="140"/>
        <v>5630</v>
      </c>
      <c r="AB119" s="223"/>
      <c r="AC119" s="176"/>
      <c r="AE119" s="176"/>
    </row>
    <row r="120" spans="1:31" s="114" customFormat="1" ht="20.25" hidden="1" customHeight="1" x14ac:dyDescent="0.25">
      <c r="A120" s="183"/>
      <c r="B120" s="183"/>
      <c r="C120" s="183"/>
      <c r="D120" s="200"/>
      <c r="E120" s="200"/>
      <c r="F120" s="201"/>
      <c r="G120" s="124"/>
      <c r="H120" s="131"/>
      <c r="I120" s="131"/>
      <c r="J120" s="131"/>
      <c r="K120" s="11"/>
      <c r="L120" s="171">
        <v>323130</v>
      </c>
      <c r="M120" s="173" t="s">
        <v>189</v>
      </c>
      <c r="N120" s="174">
        <f>+SUMIF('Programska klasifikacija VI'!$N:$N,$L120,'Programska klasifikacija VI'!Q:Q)</f>
        <v>4630</v>
      </c>
      <c r="O120" s="174">
        <f>P120-N120</f>
        <v>1000</v>
      </c>
      <c r="P120" s="174">
        <f>+SUMIF('Programska klasifikacija VI'!$N:$N,$L120,'Programska klasifikacija VI'!S:S)</f>
        <v>5630</v>
      </c>
      <c r="Q120" s="345">
        <f>+SUMIF('Programska klasifikacija VI'!$N:$N,$L120,'Programska klasifikacija VI'!T:T)</f>
        <v>0</v>
      </c>
      <c r="R120" s="295">
        <f>+SUMIF('Programska klasifikacija VI'!$N:$N,$L120,'Programska klasifikacija VI'!U:U)</f>
        <v>4240</v>
      </c>
      <c r="S120" s="295">
        <f>+SUMIF('Programska klasifikacija VI'!$N:$N,$L120,'Programska klasifikacija VI'!V:V)</f>
        <v>4630</v>
      </c>
      <c r="T120" s="344">
        <f>+SUMIF('Programska klasifikacija VI'!$N:$N,$L120,'Programska klasifikacija VI'!W:W)</f>
        <v>4153.07</v>
      </c>
      <c r="U120" s="174"/>
      <c r="V120" s="295"/>
      <c r="W120" s="174">
        <f>+SUMIF('Programska klasifikacija VI'!$N:$N,$L120,'Programska klasifikacija VI'!Z:Z)</f>
        <v>3698.73</v>
      </c>
      <c r="X120" s="174">
        <f>+SUMIF('Programska klasifikacija VI'!$N:$N,$L120,'Programska klasifikacija VI'!AA:AA)</f>
        <v>4630</v>
      </c>
      <c r="Y120" s="174">
        <f>+SUMIF('Programska klasifikacija VI'!$N:$N,$L120,'Programska klasifikacija VI'!AB:AB)</f>
        <v>5630</v>
      </c>
      <c r="Z120" s="174">
        <f>+SUMIF('Programska klasifikacija VI'!$N:$N,$L120,'Programska klasifikacija VI'!AC:AC)</f>
        <v>5630</v>
      </c>
      <c r="AA120" s="174">
        <f>+SUMIF('Programska klasifikacija VI'!$N:$N,$L120,'Programska klasifikacija VI'!AD:AD)</f>
        <v>5630</v>
      </c>
      <c r="AB120" s="223"/>
      <c r="AC120" s="176">
        <v>4153.07</v>
      </c>
      <c r="AE120" s="176">
        <f t="shared" si="93"/>
        <v>0</v>
      </c>
    </row>
    <row r="121" spans="1:31" s="114" customFormat="1" ht="20.25" hidden="1" customHeight="1" x14ac:dyDescent="0.25">
      <c r="A121" s="183"/>
      <c r="B121" s="183"/>
      <c r="C121" s="183"/>
      <c r="D121" s="200"/>
      <c r="E121" s="200"/>
      <c r="F121" s="201"/>
      <c r="G121" s="124"/>
      <c r="H121" s="131"/>
      <c r="I121" s="131"/>
      <c r="J121" s="131"/>
      <c r="K121" s="194">
        <v>32319</v>
      </c>
      <c r="L121" s="195"/>
      <c r="M121" s="195" t="s">
        <v>190</v>
      </c>
      <c r="N121" s="197">
        <f t="shared" ref="N121:V121" si="141">N122+N123</f>
        <v>2100</v>
      </c>
      <c r="O121" s="197">
        <f t="shared" si="141"/>
        <v>1500</v>
      </c>
      <c r="P121" s="197">
        <f t="shared" ref="P121:T121" si="142">P122+P123</f>
        <v>3600</v>
      </c>
      <c r="Q121" s="343">
        <f t="shared" si="142"/>
        <v>0</v>
      </c>
      <c r="R121" s="294">
        <f t="shared" si="142"/>
        <v>2100</v>
      </c>
      <c r="S121" s="294">
        <f t="shared" si="142"/>
        <v>2100</v>
      </c>
      <c r="T121" s="343">
        <f t="shared" si="142"/>
        <v>1617.45</v>
      </c>
      <c r="U121" s="197">
        <f t="shared" si="141"/>
        <v>0</v>
      </c>
      <c r="V121" s="294">
        <f t="shared" si="141"/>
        <v>0</v>
      </c>
      <c r="W121" s="197">
        <f t="shared" ref="W121:AA121" si="143">W122+W123</f>
        <v>1389.54</v>
      </c>
      <c r="X121" s="197">
        <f t="shared" si="143"/>
        <v>2100</v>
      </c>
      <c r="Y121" s="197">
        <f t="shared" si="143"/>
        <v>2300</v>
      </c>
      <c r="Z121" s="197">
        <f t="shared" si="143"/>
        <v>2300</v>
      </c>
      <c r="AA121" s="197">
        <f t="shared" si="143"/>
        <v>2300</v>
      </c>
      <c r="AB121" s="223"/>
      <c r="AC121" s="176"/>
      <c r="AE121" s="176"/>
    </row>
    <row r="122" spans="1:31" s="114" customFormat="1" ht="20.25" hidden="1" customHeight="1" x14ac:dyDescent="0.25">
      <c r="A122" s="183"/>
      <c r="B122" s="183"/>
      <c r="C122" s="183"/>
      <c r="D122" s="200"/>
      <c r="E122" s="200"/>
      <c r="F122" s="201"/>
      <c r="G122" s="124"/>
      <c r="H122" s="131"/>
      <c r="I122" s="131"/>
      <c r="J122" s="131"/>
      <c r="K122" s="11"/>
      <c r="L122" s="171">
        <v>323190</v>
      </c>
      <c r="M122" s="173" t="s">
        <v>190</v>
      </c>
      <c r="N122" s="174">
        <f>+SUMIF('Programska klasifikacija VI'!$N:$N,$L122,'Programska klasifikacija VI'!Q:Q)</f>
        <v>300</v>
      </c>
      <c r="O122" s="174">
        <f>P122-N122</f>
        <v>1000</v>
      </c>
      <c r="P122" s="174">
        <f>+SUMIF('Programska klasifikacija VI'!$N:$N,$L122,'Programska klasifikacija VI'!S:S)</f>
        <v>1300</v>
      </c>
      <c r="Q122" s="345">
        <f>+SUMIF('Programska klasifikacija VI'!$N:$N,$L122,'Programska klasifikacija VI'!T:T)</f>
        <v>0</v>
      </c>
      <c r="R122" s="295">
        <f>+SUMIF('Programska klasifikacija VI'!$N:$N,$L122,'Programska klasifikacija VI'!U:U)</f>
        <v>300</v>
      </c>
      <c r="S122" s="295">
        <f>+SUMIF('Programska klasifikacija VI'!$N:$N,$L122,'Programska klasifikacija VI'!V:V)</f>
        <v>300</v>
      </c>
      <c r="T122" s="344">
        <f>+SUMIF('Programska klasifikacija VI'!$N:$N,$L122,'Programska klasifikacija VI'!W:W)</f>
        <v>330.44</v>
      </c>
      <c r="U122" s="174"/>
      <c r="V122" s="295"/>
      <c r="W122" s="174">
        <f>+SUMIF('Programska klasifikacija VI'!$N:$N,$L122,'Programska klasifikacija VI'!Z:Z)</f>
        <v>47.46</v>
      </c>
      <c r="X122" s="174">
        <f>+SUMIF('Programska klasifikacija VI'!$N:$N,$L122,'Programska klasifikacija VI'!AA:AA)</f>
        <v>300</v>
      </c>
      <c r="Y122" s="174">
        <f>+SUMIF('Programska klasifikacija VI'!$N:$N,$L122,'Programska klasifikacija VI'!AB:AB)</f>
        <v>500</v>
      </c>
      <c r="Z122" s="174">
        <f>+SUMIF('Programska klasifikacija VI'!$N:$N,$L122,'Programska klasifikacija VI'!AC:AC)</f>
        <v>500</v>
      </c>
      <c r="AA122" s="174">
        <f>+SUMIF('Programska klasifikacija VI'!$N:$N,$L122,'Programska klasifikacija VI'!AD:AD)</f>
        <v>500</v>
      </c>
      <c r="AB122" s="223"/>
      <c r="AC122" s="176">
        <v>330.44</v>
      </c>
      <c r="AE122" s="176">
        <f t="shared" si="93"/>
        <v>0</v>
      </c>
    </row>
    <row r="123" spans="1:31" s="114" customFormat="1" ht="20.25" hidden="1" customHeight="1" x14ac:dyDescent="0.25">
      <c r="A123" s="183"/>
      <c r="B123" s="183"/>
      <c r="C123" s="183"/>
      <c r="D123" s="200"/>
      <c r="E123" s="200"/>
      <c r="F123" s="201"/>
      <c r="G123" s="124"/>
      <c r="H123" s="131"/>
      <c r="I123" s="131"/>
      <c r="J123" s="131"/>
      <c r="K123" s="11"/>
      <c r="L123" s="171">
        <v>323191</v>
      </c>
      <c r="M123" s="173" t="s">
        <v>191</v>
      </c>
      <c r="N123" s="174">
        <f>+SUMIF('Programska klasifikacija VI'!$N:$N,$L123,'Programska klasifikacija VI'!Q:Q)</f>
        <v>1800</v>
      </c>
      <c r="O123" s="174">
        <f>P123-N123</f>
        <v>500</v>
      </c>
      <c r="P123" s="174">
        <f>+SUMIF('Programska klasifikacija VI'!$N:$N,$L123,'Programska klasifikacija VI'!S:S)</f>
        <v>2300</v>
      </c>
      <c r="Q123" s="345">
        <f>+SUMIF('Programska klasifikacija VI'!$N:$N,$L123,'Programska klasifikacija VI'!T:T)</f>
        <v>0</v>
      </c>
      <c r="R123" s="295">
        <f>+SUMIF('Programska klasifikacija VI'!$N:$N,$L123,'Programska klasifikacija VI'!U:U)</f>
        <v>1800</v>
      </c>
      <c r="S123" s="295">
        <f>+SUMIF('Programska klasifikacija VI'!$N:$N,$L123,'Programska klasifikacija VI'!V:V)</f>
        <v>1800</v>
      </c>
      <c r="T123" s="344">
        <f>+SUMIF('Programska klasifikacija VI'!$N:$N,$L123,'Programska klasifikacija VI'!W:W)</f>
        <v>1287.01</v>
      </c>
      <c r="U123" s="174"/>
      <c r="V123" s="295"/>
      <c r="W123" s="174">
        <f>+SUMIF('Programska klasifikacija VI'!$N:$N,$L123,'Programska klasifikacija VI'!Z:Z)</f>
        <v>1342.08</v>
      </c>
      <c r="X123" s="174">
        <f>+SUMIF('Programska klasifikacija VI'!$N:$N,$L123,'Programska klasifikacija VI'!AA:AA)</f>
        <v>1800</v>
      </c>
      <c r="Y123" s="174">
        <f>+SUMIF('Programska klasifikacija VI'!$N:$N,$L123,'Programska klasifikacija VI'!AB:AB)</f>
        <v>1800</v>
      </c>
      <c r="Z123" s="174">
        <f>+SUMIF('Programska klasifikacija VI'!$N:$N,$L123,'Programska klasifikacija VI'!AC:AC)</f>
        <v>1800</v>
      </c>
      <c r="AA123" s="174">
        <f>+SUMIF('Programska klasifikacija VI'!$N:$N,$L123,'Programska klasifikacija VI'!AD:AD)</f>
        <v>1800</v>
      </c>
      <c r="AB123" s="223"/>
      <c r="AC123" s="176">
        <v>1287.01</v>
      </c>
      <c r="AE123" s="176">
        <f t="shared" si="93"/>
        <v>0</v>
      </c>
    </row>
    <row r="124" spans="1:31" s="114" customFormat="1" ht="20.25" customHeight="1" x14ac:dyDescent="0.25">
      <c r="A124" s="183"/>
      <c r="B124" s="183"/>
      <c r="C124" s="183"/>
      <c r="D124" s="200"/>
      <c r="E124" s="200"/>
      <c r="F124" s="201"/>
      <c r="G124" s="124"/>
      <c r="H124" s="131"/>
      <c r="I124" s="131"/>
      <c r="J124" s="131">
        <v>3232</v>
      </c>
      <c r="K124" s="131"/>
      <c r="L124" s="132"/>
      <c r="M124" s="127" t="s">
        <v>192</v>
      </c>
      <c r="N124" s="133">
        <f>N127+N129+N125</f>
        <v>156260</v>
      </c>
      <c r="O124" s="133">
        <f t="shared" ref="O124" si="144">O127+O129+O125</f>
        <v>27950</v>
      </c>
      <c r="P124" s="133">
        <f>P127+P129+P125</f>
        <v>184210</v>
      </c>
      <c r="Q124" s="342">
        <f>+SUMIF('Programska klasifikacija VI'!$L:$L,$J124,'Programska klasifikacija VI'!T:T)</f>
        <v>70019</v>
      </c>
      <c r="R124" s="293">
        <f t="shared" ref="R124:T124" si="145">R127+R129+R125</f>
        <v>143260</v>
      </c>
      <c r="S124" s="293">
        <f t="shared" si="145"/>
        <v>156260</v>
      </c>
      <c r="T124" s="342">
        <f t="shared" si="145"/>
        <v>73527.88</v>
      </c>
      <c r="U124" s="260">
        <f t="shared" ref="U124" si="146">T124/Q124*100</f>
        <v>105.01132549736501</v>
      </c>
      <c r="V124" s="297">
        <f>T124/S124*100</f>
        <v>47.054831690771792</v>
      </c>
      <c r="W124" s="133">
        <f t="shared" ref="W124:AA124" si="147">W127+W129+W125</f>
        <v>70019.73000000001</v>
      </c>
      <c r="X124" s="133">
        <f t="shared" si="147"/>
        <v>156260</v>
      </c>
      <c r="Y124" s="133">
        <f t="shared" si="147"/>
        <v>102520</v>
      </c>
      <c r="Z124" s="133">
        <f t="shared" si="147"/>
        <v>57520</v>
      </c>
      <c r="AA124" s="133">
        <f t="shared" si="147"/>
        <v>39520</v>
      </c>
      <c r="AB124" s="223"/>
      <c r="AC124" s="176"/>
      <c r="AE124" s="176"/>
    </row>
    <row r="125" spans="1:31" s="114" customFormat="1" ht="20.25" hidden="1" customHeight="1" x14ac:dyDescent="0.25">
      <c r="A125" s="183"/>
      <c r="B125" s="183"/>
      <c r="C125" s="183"/>
      <c r="D125" s="200"/>
      <c r="E125" s="200"/>
      <c r="F125" s="201"/>
      <c r="G125" s="124"/>
      <c r="H125" s="131"/>
      <c r="I125" s="131"/>
      <c r="J125" s="131"/>
      <c r="K125" s="194">
        <v>32321</v>
      </c>
      <c r="L125" s="195"/>
      <c r="M125" s="195" t="s">
        <v>383</v>
      </c>
      <c r="N125" s="197">
        <f t="shared" ref="N125:T127" si="148">N126</f>
        <v>0</v>
      </c>
      <c r="O125" s="197">
        <f t="shared" si="148"/>
        <v>30000</v>
      </c>
      <c r="P125" s="197">
        <f t="shared" si="148"/>
        <v>30000</v>
      </c>
      <c r="Q125" s="343">
        <f t="shared" si="148"/>
        <v>0</v>
      </c>
      <c r="R125" s="294">
        <f t="shared" si="148"/>
        <v>0</v>
      </c>
      <c r="S125" s="294">
        <f t="shared" si="148"/>
        <v>0</v>
      </c>
      <c r="T125" s="343">
        <f t="shared" si="148"/>
        <v>12554.96</v>
      </c>
      <c r="U125" s="197">
        <f t="shared" ref="U125:AA127" si="149">U126</f>
        <v>0</v>
      </c>
      <c r="V125" s="294">
        <f t="shared" si="149"/>
        <v>0</v>
      </c>
      <c r="W125" s="197">
        <f t="shared" si="149"/>
        <v>0</v>
      </c>
      <c r="X125" s="197">
        <f t="shared" si="149"/>
        <v>0</v>
      </c>
      <c r="Y125" s="197">
        <f t="shared" si="149"/>
        <v>0</v>
      </c>
      <c r="Z125" s="197">
        <f t="shared" si="149"/>
        <v>0</v>
      </c>
      <c r="AA125" s="197">
        <f t="shared" si="149"/>
        <v>0</v>
      </c>
      <c r="AB125" s="223"/>
      <c r="AC125" s="176"/>
      <c r="AE125" s="176"/>
    </row>
    <row r="126" spans="1:31" s="114" customFormat="1" ht="20.25" hidden="1" customHeight="1" x14ac:dyDescent="0.25">
      <c r="A126" s="183"/>
      <c r="B126" s="183"/>
      <c r="C126" s="183"/>
      <c r="D126" s="200"/>
      <c r="E126" s="200"/>
      <c r="F126" s="201"/>
      <c r="G126" s="124"/>
      <c r="H126" s="131"/>
      <c r="I126" s="131"/>
      <c r="J126" s="131"/>
      <c r="K126" s="131"/>
      <c r="L126" s="171">
        <v>323210</v>
      </c>
      <c r="M126" s="173" t="s">
        <v>383</v>
      </c>
      <c r="N126" s="174">
        <f>+SUMIF('Programska klasifikacija VI'!$N:$N,$L126,'Programska klasifikacija VI'!Q:Q)</f>
        <v>0</v>
      </c>
      <c r="O126" s="174">
        <f>P126-N126</f>
        <v>30000</v>
      </c>
      <c r="P126" s="174">
        <f>+SUMIF('Programska klasifikacija VI'!$N:$N,$L126,'Programska klasifikacija VI'!S:S)</f>
        <v>30000</v>
      </c>
      <c r="Q126" s="345">
        <f>+SUMIF('Programska klasifikacija VI'!$N:$N,$L126,'Programska klasifikacija VI'!T:T)</f>
        <v>0</v>
      </c>
      <c r="R126" s="295">
        <f>+SUMIF('Programska klasifikacija VI'!$N:$N,$L126,'Programska klasifikacija VI'!U:U)</f>
        <v>0</v>
      </c>
      <c r="S126" s="295">
        <f>+SUMIF('Programska klasifikacija VI'!$N:$N,$L126,'Programska klasifikacija VI'!V:V)</f>
        <v>0</v>
      </c>
      <c r="T126" s="344">
        <f>+SUMIF('Programska klasifikacija VI'!$N:$N,$L126,'Programska klasifikacija VI'!W:W)</f>
        <v>12554.96</v>
      </c>
      <c r="U126" s="174"/>
      <c r="V126" s="295"/>
      <c r="W126" s="174">
        <f>+SUMIF('Programska klasifikacija VI'!$N:$N,$L126,'Programska klasifikacija VI'!Z:Z)</f>
        <v>0</v>
      </c>
      <c r="X126" s="174">
        <f>+SUMIF('Programska klasifikacija VI'!$N:$N,$L126,'Programska klasifikacija VI'!AA:AA)</f>
        <v>0</v>
      </c>
      <c r="Y126" s="174">
        <f>+SUMIF('Programska klasifikacija VI'!$N:$N,$L126,'Programska klasifikacija VI'!AB:AB)</f>
        <v>0</v>
      </c>
      <c r="Z126" s="174">
        <f>+SUMIF('Programska klasifikacija VI'!$N:$N,$L126,'Programska klasifikacija VI'!AC:AC)</f>
        <v>0</v>
      </c>
      <c r="AA126" s="174">
        <f>+SUMIF('Programska klasifikacija VI'!$N:$N,$L126,'Programska klasifikacija VI'!AD:AD)</f>
        <v>0</v>
      </c>
      <c r="AB126" s="223"/>
      <c r="AC126" s="176">
        <v>12554.96</v>
      </c>
      <c r="AE126" s="176">
        <f t="shared" si="93"/>
        <v>0</v>
      </c>
    </row>
    <row r="127" spans="1:31" s="114" customFormat="1" ht="20.25" hidden="1" customHeight="1" x14ac:dyDescent="0.25">
      <c r="A127" s="183"/>
      <c r="B127" s="183"/>
      <c r="C127" s="183"/>
      <c r="D127" s="200"/>
      <c r="E127" s="200"/>
      <c r="F127" s="201"/>
      <c r="G127" s="124"/>
      <c r="H127" s="131"/>
      <c r="I127" s="131"/>
      <c r="J127" s="131"/>
      <c r="K127" s="194">
        <v>32322</v>
      </c>
      <c r="L127" s="195"/>
      <c r="M127" s="195" t="s">
        <v>193</v>
      </c>
      <c r="N127" s="197">
        <f t="shared" si="148"/>
        <v>133080</v>
      </c>
      <c r="O127" s="197">
        <f t="shared" si="148"/>
        <v>-2050</v>
      </c>
      <c r="P127" s="197">
        <f t="shared" si="148"/>
        <v>131030</v>
      </c>
      <c r="Q127" s="343">
        <f t="shared" si="148"/>
        <v>0</v>
      </c>
      <c r="R127" s="294">
        <f t="shared" si="148"/>
        <v>133080</v>
      </c>
      <c r="S127" s="294">
        <f t="shared" si="148"/>
        <v>133080</v>
      </c>
      <c r="T127" s="343">
        <f t="shared" si="148"/>
        <v>52097.61</v>
      </c>
      <c r="U127" s="197">
        <f t="shared" si="149"/>
        <v>0</v>
      </c>
      <c r="V127" s="294">
        <f t="shared" si="149"/>
        <v>0</v>
      </c>
      <c r="W127" s="197">
        <f t="shared" si="149"/>
        <v>58939.37</v>
      </c>
      <c r="X127" s="197">
        <f t="shared" si="149"/>
        <v>133080</v>
      </c>
      <c r="Y127" s="197">
        <f t="shared" si="149"/>
        <v>87340</v>
      </c>
      <c r="Z127" s="197">
        <f t="shared" si="149"/>
        <v>47340</v>
      </c>
      <c r="AA127" s="197">
        <f t="shared" si="149"/>
        <v>29340</v>
      </c>
      <c r="AB127" s="223"/>
      <c r="AC127" s="176"/>
      <c r="AE127" s="176"/>
    </row>
    <row r="128" spans="1:31" s="114" customFormat="1" ht="20.25" hidden="1" customHeight="1" x14ac:dyDescent="0.25">
      <c r="A128" s="183"/>
      <c r="B128" s="183"/>
      <c r="C128" s="183"/>
      <c r="D128" s="200"/>
      <c r="E128" s="200"/>
      <c r="F128" s="201"/>
      <c r="G128" s="124"/>
      <c r="H128" s="131"/>
      <c r="I128" s="131"/>
      <c r="J128" s="131"/>
      <c r="K128" s="11"/>
      <c r="L128" s="171">
        <v>323220</v>
      </c>
      <c r="M128" s="173" t="s">
        <v>193</v>
      </c>
      <c r="N128" s="174">
        <f>+SUMIF('Programska klasifikacija VI'!$N:$N,$L128,'Programska klasifikacija VI'!Q:Q)</f>
        <v>133080</v>
      </c>
      <c r="O128" s="174">
        <f>P128-N128</f>
        <v>-2050</v>
      </c>
      <c r="P128" s="174">
        <f>+SUMIF('Programska klasifikacija VI'!$N:$N,$L128,'Programska klasifikacija VI'!S:S)</f>
        <v>131030</v>
      </c>
      <c r="Q128" s="345">
        <f>+SUMIF('Programska klasifikacija VI'!$N:$N,$L128,'Programska klasifikacija VI'!T:T)</f>
        <v>0</v>
      </c>
      <c r="R128" s="295">
        <f>+SUMIF('Programska klasifikacija VI'!$N:$N,$L128,'Programska klasifikacija VI'!U:U)</f>
        <v>133080</v>
      </c>
      <c r="S128" s="295">
        <f>+SUMIF('Programska klasifikacija VI'!$N:$N,$L128,'Programska klasifikacija VI'!V:V)</f>
        <v>133080</v>
      </c>
      <c r="T128" s="344">
        <f>+SUMIF('Programska klasifikacija VI'!$N:$N,$L128,'Programska klasifikacija VI'!W:W)</f>
        <v>52097.61</v>
      </c>
      <c r="U128" s="174"/>
      <c r="V128" s="295"/>
      <c r="W128" s="174">
        <f>+SUMIF('Programska klasifikacija VI'!$N:$N,$L128,'Programska klasifikacija VI'!Z:Z)</f>
        <v>58939.37</v>
      </c>
      <c r="X128" s="174">
        <f>+SUMIF('Programska klasifikacija VI'!$N:$N,$L128,'Programska klasifikacija VI'!AA:AA)</f>
        <v>133080</v>
      </c>
      <c r="Y128" s="174">
        <f>+SUMIF('Programska klasifikacija VI'!$N:$N,$L128,'Programska klasifikacija VI'!AB:AB)</f>
        <v>87340</v>
      </c>
      <c r="Z128" s="174">
        <f>+SUMIF('Programska klasifikacija VI'!$N:$N,$L128,'Programska klasifikacija VI'!AC:AC)</f>
        <v>47340</v>
      </c>
      <c r="AA128" s="174">
        <f>+SUMIF('Programska klasifikacija VI'!$N:$N,$L128,'Programska klasifikacija VI'!AD:AD)</f>
        <v>29340</v>
      </c>
      <c r="AB128" s="223"/>
      <c r="AC128" s="176">
        <v>52097.61</v>
      </c>
      <c r="AE128" s="176">
        <f t="shared" si="93"/>
        <v>0</v>
      </c>
    </row>
    <row r="129" spans="1:31" s="114" customFormat="1" ht="20.25" hidden="1" customHeight="1" x14ac:dyDescent="0.25">
      <c r="A129" s="183"/>
      <c r="B129" s="183"/>
      <c r="C129" s="183"/>
      <c r="D129" s="200"/>
      <c r="E129" s="200"/>
      <c r="F129" s="201"/>
      <c r="G129" s="124"/>
      <c r="H129" s="131"/>
      <c r="I129" s="131"/>
      <c r="J129" s="131"/>
      <c r="K129" s="194">
        <v>32323</v>
      </c>
      <c r="L129" s="195"/>
      <c r="M129" s="195" t="s">
        <v>194</v>
      </c>
      <c r="N129" s="197">
        <f>N130</f>
        <v>23180</v>
      </c>
      <c r="O129" s="197">
        <f>O130</f>
        <v>0</v>
      </c>
      <c r="P129" s="197">
        <f>P130</f>
        <v>23180</v>
      </c>
      <c r="Q129" s="343">
        <f t="shared" ref="Q129:T129" si="150">Q130</f>
        <v>0</v>
      </c>
      <c r="R129" s="294">
        <f t="shared" si="150"/>
        <v>10180</v>
      </c>
      <c r="S129" s="294">
        <f t="shared" si="150"/>
        <v>23180</v>
      </c>
      <c r="T129" s="343">
        <f t="shared" si="150"/>
        <v>8875.31</v>
      </c>
      <c r="U129" s="197">
        <f t="shared" ref="U129:AA129" si="151">U130</f>
        <v>0</v>
      </c>
      <c r="V129" s="294">
        <f t="shared" si="151"/>
        <v>0</v>
      </c>
      <c r="W129" s="197">
        <f t="shared" si="151"/>
        <v>11080.36</v>
      </c>
      <c r="X129" s="197">
        <f t="shared" si="151"/>
        <v>23180</v>
      </c>
      <c r="Y129" s="197">
        <f t="shared" si="151"/>
        <v>15180</v>
      </c>
      <c r="Z129" s="197">
        <f t="shared" si="151"/>
        <v>10180</v>
      </c>
      <c r="AA129" s="197">
        <f t="shared" si="151"/>
        <v>10180</v>
      </c>
      <c r="AB129" s="223"/>
      <c r="AC129" s="176"/>
      <c r="AE129" s="176"/>
    </row>
    <row r="130" spans="1:31" s="114" customFormat="1" ht="20.25" hidden="1" customHeight="1" x14ac:dyDescent="0.25">
      <c r="A130" s="183"/>
      <c r="B130" s="183"/>
      <c r="C130" s="183"/>
      <c r="D130" s="200"/>
      <c r="E130" s="200"/>
      <c r="F130" s="201"/>
      <c r="G130" s="124"/>
      <c r="H130" s="131"/>
      <c r="I130" s="131"/>
      <c r="J130" s="131"/>
      <c r="K130" s="11"/>
      <c r="L130" s="171">
        <v>323230</v>
      </c>
      <c r="M130" s="173" t="s">
        <v>194</v>
      </c>
      <c r="N130" s="174">
        <f>+SUMIF('Programska klasifikacija VI'!$N:$N,$L130,'Programska klasifikacija VI'!Q:Q)</f>
        <v>23180</v>
      </c>
      <c r="O130" s="174">
        <f>P130-N130</f>
        <v>0</v>
      </c>
      <c r="P130" s="174">
        <f>+SUMIF('Programska klasifikacija VI'!$N:$N,$L130,'Programska klasifikacija VI'!S:S)</f>
        <v>23180</v>
      </c>
      <c r="Q130" s="345">
        <f>+SUMIF('Programska klasifikacija VI'!$N:$N,$L130,'Programska klasifikacija VI'!T:T)</f>
        <v>0</v>
      </c>
      <c r="R130" s="295">
        <f>+SUMIF('Programska klasifikacija VI'!$N:$N,$L130,'Programska klasifikacija VI'!U:U)</f>
        <v>10180</v>
      </c>
      <c r="S130" s="295">
        <f>+SUMIF('Programska klasifikacija VI'!$N:$N,$L130,'Programska klasifikacija VI'!V:V)</f>
        <v>23180</v>
      </c>
      <c r="T130" s="344">
        <f>+SUMIF('Programska klasifikacija VI'!$N:$N,$L130,'Programska klasifikacija VI'!W:W)</f>
        <v>8875.31</v>
      </c>
      <c r="U130" s="174"/>
      <c r="V130" s="295"/>
      <c r="W130" s="174">
        <f>+SUMIF('Programska klasifikacija VI'!$N:$N,$L130,'Programska klasifikacija VI'!Z:Z)</f>
        <v>11080.36</v>
      </c>
      <c r="X130" s="174">
        <f>+SUMIF('Programska klasifikacija VI'!$N:$N,$L130,'Programska klasifikacija VI'!AA:AA)</f>
        <v>23180</v>
      </c>
      <c r="Y130" s="174">
        <f>+SUMIF('Programska klasifikacija VI'!$N:$N,$L130,'Programska klasifikacija VI'!AB:AB)</f>
        <v>15180</v>
      </c>
      <c r="Z130" s="174">
        <f>+SUMIF('Programska klasifikacija VI'!$N:$N,$L130,'Programska klasifikacija VI'!AC:AC)</f>
        <v>10180</v>
      </c>
      <c r="AA130" s="174">
        <f>+SUMIF('Programska klasifikacija VI'!$N:$N,$L130,'Programska klasifikacija VI'!AD:AD)</f>
        <v>10180</v>
      </c>
      <c r="AB130" s="223"/>
      <c r="AC130" s="176">
        <v>8875.31</v>
      </c>
      <c r="AE130" s="176">
        <f t="shared" si="93"/>
        <v>0</v>
      </c>
    </row>
    <row r="131" spans="1:31" s="114" customFormat="1" ht="20.25" customHeight="1" x14ac:dyDescent="0.25">
      <c r="A131" s="183"/>
      <c r="B131" s="183"/>
      <c r="C131" s="183"/>
      <c r="D131" s="200"/>
      <c r="E131" s="200"/>
      <c r="F131" s="201"/>
      <c r="G131" s="124"/>
      <c r="H131" s="131"/>
      <c r="I131" s="131"/>
      <c r="J131" s="131">
        <v>3233</v>
      </c>
      <c r="K131" s="131"/>
      <c r="L131" s="132"/>
      <c r="M131" s="127" t="s">
        <v>195</v>
      </c>
      <c r="N131" s="133">
        <f t="shared" ref="N131:AA132" si="152">N132</f>
        <v>3900</v>
      </c>
      <c r="O131" s="133">
        <f t="shared" si="152"/>
        <v>-360</v>
      </c>
      <c r="P131" s="133">
        <f t="shared" si="152"/>
        <v>3540</v>
      </c>
      <c r="Q131" s="342">
        <f>+SUMIF('Programska klasifikacija VI'!$L:$L,$J131,'Programska klasifikacija VI'!T:T)</f>
        <v>1404</v>
      </c>
      <c r="R131" s="293">
        <f t="shared" si="152"/>
        <v>3160</v>
      </c>
      <c r="S131" s="293">
        <f t="shared" si="152"/>
        <v>3900</v>
      </c>
      <c r="T131" s="342">
        <f t="shared" si="152"/>
        <v>2075.86</v>
      </c>
      <c r="U131" s="260">
        <f t="shared" ref="U131" si="153">T131/Q131*100</f>
        <v>147.85327635327636</v>
      </c>
      <c r="V131" s="297">
        <f>T131/S131*100</f>
        <v>53.227179487179491</v>
      </c>
      <c r="W131" s="133">
        <f t="shared" si="152"/>
        <v>1404.44</v>
      </c>
      <c r="X131" s="133">
        <f t="shared" si="152"/>
        <v>3900</v>
      </c>
      <c r="Y131" s="133">
        <f t="shared" si="152"/>
        <v>3400</v>
      </c>
      <c r="Z131" s="133">
        <f t="shared" si="152"/>
        <v>3400</v>
      </c>
      <c r="AA131" s="133">
        <f t="shared" si="152"/>
        <v>3400</v>
      </c>
      <c r="AB131" s="223"/>
      <c r="AC131" s="176"/>
      <c r="AE131" s="176"/>
    </row>
    <row r="132" spans="1:31" s="114" customFormat="1" ht="20.25" hidden="1" customHeight="1" x14ac:dyDescent="0.25">
      <c r="A132" s="183"/>
      <c r="B132" s="183"/>
      <c r="C132" s="183"/>
      <c r="D132" s="200"/>
      <c r="E132" s="200"/>
      <c r="F132" s="201"/>
      <c r="G132" s="124"/>
      <c r="H132" s="131"/>
      <c r="I132" s="131"/>
      <c r="J132" s="131"/>
      <c r="K132" s="194">
        <v>32339</v>
      </c>
      <c r="L132" s="195"/>
      <c r="M132" s="195" t="s">
        <v>196</v>
      </c>
      <c r="N132" s="197">
        <f t="shared" si="152"/>
        <v>3900</v>
      </c>
      <c r="O132" s="197">
        <f t="shared" si="152"/>
        <v>-360</v>
      </c>
      <c r="P132" s="197">
        <f t="shared" si="152"/>
        <v>3540</v>
      </c>
      <c r="Q132" s="343">
        <f t="shared" si="152"/>
        <v>0</v>
      </c>
      <c r="R132" s="294">
        <f t="shared" si="152"/>
        <v>3160</v>
      </c>
      <c r="S132" s="294">
        <f t="shared" si="152"/>
        <v>3900</v>
      </c>
      <c r="T132" s="343">
        <f t="shared" si="152"/>
        <v>2075.86</v>
      </c>
      <c r="U132" s="197">
        <f t="shared" si="152"/>
        <v>0</v>
      </c>
      <c r="V132" s="294">
        <f t="shared" si="152"/>
        <v>0</v>
      </c>
      <c r="W132" s="197">
        <f t="shared" si="152"/>
        <v>1404.44</v>
      </c>
      <c r="X132" s="197">
        <f t="shared" si="152"/>
        <v>3900</v>
      </c>
      <c r="Y132" s="197">
        <f t="shared" si="152"/>
        <v>3400</v>
      </c>
      <c r="Z132" s="197">
        <f t="shared" si="152"/>
        <v>3400</v>
      </c>
      <c r="AA132" s="197">
        <f t="shared" si="152"/>
        <v>3400</v>
      </c>
      <c r="AB132" s="223"/>
      <c r="AC132" s="176"/>
      <c r="AE132" s="176"/>
    </row>
    <row r="133" spans="1:31" s="114" customFormat="1" ht="20.25" hidden="1" customHeight="1" x14ac:dyDescent="0.25">
      <c r="A133" s="183"/>
      <c r="B133" s="183"/>
      <c r="C133" s="183"/>
      <c r="D133" s="200"/>
      <c r="E133" s="200"/>
      <c r="F133" s="201"/>
      <c r="G133" s="124"/>
      <c r="H133" s="131"/>
      <c r="I133" s="131"/>
      <c r="J133" s="131"/>
      <c r="K133" s="11"/>
      <c r="L133" s="171">
        <v>323390</v>
      </c>
      <c r="M133" s="173" t="s">
        <v>196</v>
      </c>
      <c r="N133" s="174">
        <f>+SUMIF('Programska klasifikacija VI'!$N:$N,$L133,'Programska klasifikacija VI'!Q:Q)</f>
        <v>3900</v>
      </c>
      <c r="O133" s="174">
        <f>P133-N133</f>
        <v>-360</v>
      </c>
      <c r="P133" s="174">
        <f>+SUMIF('Programska klasifikacija VI'!$N:$N,$L133,'Programska klasifikacija VI'!S:S)</f>
        <v>3540</v>
      </c>
      <c r="Q133" s="345">
        <f>+SUMIF('Programska klasifikacija VI'!$N:$N,$L133,'Programska klasifikacija VI'!T:T)</f>
        <v>0</v>
      </c>
      <c r="R133" s="295">
        <f>+SUMIF('Programska klasifikacija VI'!$N:$N,$L133,'Programska klasifikacija VI'!U:U)</f>
        <v>3160</v>
      </c>
      <c r="S133" s="295">
        <f>+SUMIF('Programska klasifikacija VI'!$N:$N,$L133,'Programska klasifikacija VI'!V:V)</f>
        <v>3900</v>
      </c>
      <c r="T133" s="344">
        <f>+SUMIF('Programska klasifikacija VI'!$N:$N,$L133,'Programska klasifikacija VI'!W:W)</f>
        <v>2075.86</v>
      </c>
      <c r="U133" s="174"/>
      <c r="V133" s="295"/>
      <c r="W133" s="174">
        <f>+SUMIF('Programska klasifikacija VI'!$N:$N,$L133,'Programska klasifikacija VI'!Z:Z)</f>
        <v>1404.44</v>
      </c>
      <c r="X133" s="174">
        <f>+SUMIF('Programska klasifikacija VI'!$N:$N,$L133,'Programska klasifikacija VI'!AA:AA)</f>
        <v>3900</v>
      </c>
      <c r="Y133" s="174">
        <f>+SUMIF('Programska klasifikacija VI'!$N:$N,$L133,'Programska klasifikacija VI'!AB:AB)</f>
        <v>3400</v>
      </c>
      <c r="Z133" s="174">
        <f>+SUMIF('Programska klasifikacija VI'!$N:$N,$L133,'Programska klasifikacija VI'!AC:AC)</f>
        <v>3400</v>
      </c>
      <c r="AA133" s="174">
        <f>+SUMIF('Programska klasifikacija VI'!$N:$N,$L133,'Programska klasifikacija VI'!AD:AD)</f>
        <v>3400</v>
      </c>
      <c r="AB133" s="223"/>
      <c r="AC133" s="176">
        <v>2075.86</v>
      </c>
      <c r="AE133" s="176">
        <f t="shared" si="93"/>
        <v>0</v>
      </c>
    </row>
    <row r="134" spans="1:31" s="114" customFormat="1" ht="20.25" customHeight="1" x14ac:dyDescent="0.25">
      <c r="A134" s="183"/>
      <c r="B134" s="183"/>
      <c r="C134" s="183"/>
      <c r="D134" s="200"/>
      <c r="E134" s="200"/>
      <c r="F134" s="201"/>
      <c r="G134" s="124"/>
      <c r="H134" s="131"/>
      <c r="I134" s="131"/>
      <c r="J134" s="131">
        <v>3234</v>
      </c>
      <c r="K134" s="131"/>
      <c r="L134" s="132"/>
      <c r="M134" s="127" t="s">
        <v>197</v>
      </c>
      <c r="N134" s="133">
        <f>N135+N137+N139</f>
        <v>31945</v>
      </c>
      <c r="O134" s="133">
        <f>O135+O137+O139</f>
        <v>100</v>
      </c>
      <c r="P134" s="133">
        <f>P135+P137+P139</f>
        <v>32045</v>
      </c>
      <c r="Q134" s="342">
        <f>+SUMIF('Programska klasifikacija VI'!$L:$L,$J134,'Programska klasifikacija VI'!T:T)</f>
        <v>23581</v>
      </c>
      <c r="R134" s="293">
        <f t="shared" ref="R134:T134" si="154">R135+R137+R139</f>
        <v>32470</v>
      </c>
      <c r="S134" s="293">
        <f t="shared" si="154"/>
        <v>31945</v>
      </c>
      <c r="T134" s="342">
        <f t="shared" si="154"/>
        <v>24922.76</v>
      </c>
      <c r="U134" s="260">
        <f t="shared" ref="U134" si="155">T134/Q134*100</f>
        <v>105.69000466477247</v>
      </c>
      <c r="V134" s="297">
        <f>T134/S134*100</f>
        <v>78.017717952731246</v>
      </c>
      <c r="W134" s="133">
        <f t="shared" ref="W134:AA134" si="156">W135+W137+W139</f>
        <v>23581.379999999997</v>
      </c>
      <c r="X134" s="133">
        <f t="shared" si="156"/>
        <v>31945</v>
      </c>
      <c r="Y134" s="133">
        <f t="shared" si="156"/>
        <v>31445</v>
      </c>
      <c r="Z134" s="133">
        <f t="shared" si="156"/>
        <v>27445</v>
      </c>
      <c r="AA134" s="133">
        <f t="shared" si="156"/>
        <v>27445</v>
      </c>
      <c r="AB134" s="223"/>
      <c r="AC134" s="176"/>
      <c r="AE134" s="176"/>
    </row>
    <row r="135" spans="1:31" s="114" customFormat="1" ht="20.25" hidden="1" customHeight="1" x14ac:dyDescent="0.25">
      <c r="A135" s="183"/>
      <c r="B135" s="183"/>
      <c r="C135" s="183"/>
      <c r="D135" s="200"/>
      <c r="E135" s="200"/>
      <c r="F135" s="201"/>
      <c r="G135" s="124"/>
      <c r="H135" s="131"/>
      <c r="I135" s="131"/>
      <c r="J135" s="131"/>
      <c r="K135" s="194">
        <v>32341</v>
      </c>
      <c r="L135" s="195"/>
      <c r="M135" s="195" t="s">
        <v>198</v>
      </c>
      <c r="N135" s="197">
        <f>N136</f>
        <v>3150</v>
      </c>
      <c r="O135" s="197">
        <f>O136</f>
        <v>100</v>
      </c>
      <c r="P135" s="197">
        <f>P136</f>
        <v>3250</v>
      </c>
      <c r="Q135" s="343">
        <f t="shared" ref="Q135:T135" si="157">Q136</f>
        <v>0</v>
      </c>
      <c r="R135" s="294">
        <f t="shared" si="157"/>
        <v>3615</v>
      </c>
      <c r="S135" s="294">
        <f t="shared" si="157"/>
        <v>3150</v>
      </c>
      <c r="T135" s="343">
        <f t="shared" si="157"/>
        <v>2205.5500000000002</v>
      </c>
      <c r="U135" s="197">
        <f t="shared" ref="U135:AA135" si="158">U136</f>
        <v>0</v>
      </c>
      <c r="V135" s="294">
        <f t="shared" si="158"/>
        <v>0</v>
      </c>
      <c r="W135" s="197">
        <f t="shared" si="158"/>
        <v>2257.5299999999997</v>
      </c>
      <c r="X135" s="197">
        <f t="shared" si="158"/>
        <v>3150</v>
      </c>
      <c r="Y135" s="197">
        <f t="shared" si="158"/>
        <v>3150</v>
      </c>
      <c r="Z135" s="197">
        <f t="shared" si="158"/>
        <v>3150</v>
      </c>
      <c r="AA135" s="197">
        <f t="shared" si="158"/>
        <v>3150</v>
      </c>
      <c r="AB135" s="223"/>
      <c r="AC135" s="176"/>
      <c r="AE135" s="176"/>
    </row>
    <row r="136" spans="1:31" s="114" customFormat="1" ht="20.25" hidden="1" customHeight="1" x14ac:dyDescent="0.25">
      <c r="A136" s="183"/>
      <c r="B136" s="183"/>
      <c r="C136" s="183"/>
      <c r="D136" s="200"/>
      <c r="E136" s="200"/>
      <c r="F136" s="201"/>
      <c r="G136" s="124"/>
      <c r="H136" s="131"/>
      <c r="I136" s="131"/>
      <c r="J136" s="131"/>
      <c r="K136" s="11"/>
      <c r="L136" s="171">
        <v>323410</v>
      </c>
      <c r="M136" s="173" t="s">
        <v>198</v>
      </c>
      <c r="N136" s="174">
        <f>+SUMIF('Programska klasifikacija VI'!$N:$N,$L136,'Programska klasifikacija VI'!Q:Q)</f>
        <v>3150</v>
      </c>
      <c r="O136" s="174">
        <f>P136-N136</f>
        <v>100</v>
      </c>
      <c r="P136" s="174">
        <f>+SUMIF('Programska klasifikacija VI'!$N:$N,$L136,'Programska klasifikacija VI'!S:S)</f>
        <v>3250</v>
      </c>
      <c r="Q136" s="345">
        <f>+SUMIF('Programska klasifikacija VI'!$N:$N,$L136,'Programska klasifikacija VI'!T:T)</f>
        <v>0</v>
      </c>
      <c r="R136" s="295">
        <f>+SUMIF('Programska klasifikacija VI'!$N:$N,$L136,'Programska klasifikacija VI'!U:U)</f>
        <v>3615</v>
      </c>
      <c r="S136" s="295">
        <f>+SUMIF('Programska klasifikacija VI'!$N:$N,$L136,'Programska klasifikacija VI'!V:V)</f>
        <v>3150</v>
      </c>
      <c r="T136" s="344">
        <f>+SUMIF('Programska klasifikacija VI'!$N:$N,$L136,'Programska klasifikacija VI'!W:W)</f>
        <v>2205.5500000000002</v>
      </c>
      <c r="U136" s="174"/>
      <c r="V136" s="295"/>
      <c r="W136" s="174">
        <f>+SUMIF('Programska klasifikacija VI'!$N:$N,$L136,'Programska klasifikacija VI'!Z:Z)</f>
        <v>2257.5299999999997</v>
      </c>
      <c r="X136" s="174">
        <f>+SUMIF('Programska klasifikacija VI'!$N:$N,$L136,'Programska klasifikacija VI'!AA:AA)</f>
        <v>3150</v>
      </c>
      <c r="Y136" s="174">
        <f>+SUMIF('Programska klasifikacija VI'!$N:$N,$L136,'Programska klasifikacija VI'!AB:AB)</f>
        <v>3150</v>
      </c>
      <c r="Z136" s="174">
        <f>+SUMIF('Programska klasifikacija VI'!$N:$N,$L136,'Programska klasifikacija VI'!AC:AC)</f>
        <v>3150</v>
      </c>
      <c r="AA136" s="174">
        <f>+SUMIF('Programska klasifikacija VI'!$N:$N,$L136,'Programska klasifikacija VI'!AD:AD)</f>
        <v>3150</v>
      </c>
      <c r="AB136" s="223"/>
      <c r="AC136" s="176">
        <v>2205.5500000000002</v>
      </c>
      <c r="AE136" s="176">
        <f t="shared" si="93"/>
        <v>0</v>
      </c>
    </row>
    <row r="137" spans="1:31" s="114" customFormat="1" ht="20.25" hidden="1" customHeight="1" x14ac:dyDescent="0.25">
      <c r="A137" s="183"/>
      <c r="B137" s="183"/>
      <c r="C137" s="183"/>
      <c r="D137" s="200"/>
      <c r="E137" s="200"/>
      <c r="F137" s="201"/>
      <c r="G137" s="124"/>
      <c r="H137" s="131"/>
      <c r="I137" s="131"/>
      <c r="J137" s="131"/>
      <c r="K137" s="194">
        <v>32342</v>
      </c>
      <c r="L137" s="195"/>
      <c r="M137" s="195" t="s">
        <v>199</v>
      </c>
      <c r="N137" s="197">
        <f>N138</f>
        <v>16130</v>
      </c>
      <c r="O137" s="197">
        <f>O138</f>
        <v>0</v>
      </c>
      <c r="P137" s="197">
        <f>P138</f>
        <v>16130</v>
      </c>
      <c r="Q137" s="343">
        <f t="shared" ref="Q137:T137" si="159">Q138</f>
        <v>0</v>
      </c>
      <c r="R137" s="294">
        <f t="shared" si="159"/>
        <v>15650</v>
      </c>
      <c r="S137" s="294">
        <f t="shared" si="159"/>
        <v>16130</v>
      </c>
      <c r="T137" s="343">
        <f t="shared" si="159"/>
        <v>11046.39</v>
      </c>
      <c r="U137" s="197">
        <f t="shared" ref="U137:AA137" si="160">U138</f>
        <v>0</v>
      </c>
      <c r="V137" s="294">
        <f t="shared" si="160"/>
        <v>0</v>
      </c>
      <c r="W137" s="197">
        <f t="shared" si="160"/>
        <v>9985.61</v>
      </c>
      <c r="X137" s="197">
        <f t="shared" si="160"/>
        <v>16130</v>
      </c>
      <c r="Y137" s="197">
        <f t="shared" si="160"/>
        <v>15130</v>
      </c>
      <c r="Z137" s="197">
        <f t="shared" si="160"/>
        <v>15130</v>
      </c>
      <c r="AA137" s="197">
        <f t="shared" si="160"/>
        <v>15130</v>
      </c>
      <c r="AB137" s="223"/>
      <c r="AC137" s="176"/>
      <c r="AE137" s="176"/>
    </row>
    <row r="138" spans="1:31" s="114" customFormat="1" ht="20.25" hidden="1" customHeight="1" x14ac:dyDescent="0.25">
      <c r="A138" s="183"/>
      <c r="B138" s="183"/>
      <c r="C138" s="183"/>
      <c r="D138" s="200"/>
      <c r="E138" s="200"/>
      <c r="F138" s="201"/>
      <c r="G138" s="124"/>
      <c r="H138" s="131"/>
      <c r="I138" s="131"/>
      <c r="J138" s="131"/>
      <c r="K138" s="11"/>
      <c r="L138" s="171">
        <v>323420</v>
      </c>
      <c r="M138" s="173" t="s">
        <v>199</v>
      </c>
      <c r="N138" s="174">
        <f>+SUMIF('Programska klasifikacija VI'!$N:$N,$L138,'Programska klasifikacija VI'!Q:Q)</f>
        <v>16130</v>
      </c>
      <c r="O138" s="174">
        <f>P138-N138</f>
        <v>0</v>
      </c>
      <c r="P138" s="174">
        <f>+SUMIF('Programska klasifikacija VI'!$N:$N,$L138,'Programska klasifikacija VI'!S:S)</f>
        <v>16130</v>
      </c>
      <c r="Q138" s="345">
        <f>+SUMIF('Programska klasifikacija VI'!$N:$N,$L138,'Programska klasifikacija VI'!T:T)</f>
        <v>0</v>
      </c>
      <c r="R138" s="295">
        <f>+SUMIF('Programska klasifikacija VI'!$N:$N,$L138,'Programska klasifikacija VI'!U:U)</f>
        <v>15650</v>
      </c>
      <c r="S138" s="295">
        <f>+SUMIF('Programska klasifikacija VI'!$N:$N,$L138,'Programska klasifikacija VI'!V:V)</f>
        <v>16130</v>
      </c>
      <c r="T138" s="344">
        <f>+SUMIF('Programska klasifikacija VI'!$N:$N,$L138,'Programska klasifikacija VI'!W:W)</f>
        <v>11046.39</v>
      </c>
      <c r="U138" s="174"/>
      <c r="V138" s="295"/>
      <c r="W138" s="174">
        <f>+SUMIF('Programska klasifikacija VI'!$N:$N,$L138,'Programska klasifikacija VI'!Z:Z)</f>
        <v>9985.61</v>
      </c>
      <c r="X138" s="174">
        <f>+SUMIF('Programska klasifikacija VI'!$N:$N,$L138,'Programska klasifikacija VI'!AA:AA)</f>
        <v>16130</v>
      </c>
      <c r="Y138" s="174">
        <f>+SUMIF('Programska klasifikacija VI'!$N:$N,$L138,'Programska klasifikacija VI'!AB:AB)</f>
        <v>15130</v>
      </c>
      <c r="Z138" s="174">
        <f>+SUMIF('Programska klasifikacija VI'!$N:$N,$L138,'Programska klasifikacija VI'!AC:AC)</f>
        <v>15130</v>
      </c>
      <c r="AA138" s="174">
        <f>+SUMIF('Programska klasifikacija VI'!$N:$N,$L138,'Programska klasifikacija VI'!AD:AD)</f>
        <v>15130</v>
      </c>
      <c r="AB138" s="223"/>
      <c r="AC138" s="176">
        <v>11046.39</v>
      </c>
      <c r="AE138" s="176">
        <f t="shared" si="93"/>
        <v>0</v>
      </c>
    </row>
    <row r="139" spans="1:31" s="114" customFormat="1" ht="20.25" hidden="1" customHeight="1" x14ac:dyDescent="0.25">
      <c r="A139" s="183"/>
      <c r="B139" s="183"/>
      <c r="C139" s="183"/>
      <c r="D139" s="200"/>
      <c r="E139" s="200"/>
      <c r="F139" s="201"/>
      <c r="G139" s="124"/>
      <c r="H139" s="131"/>
      <c r="I139" s="131"/>
      <c r="J139" s="131"/>
      <c r="K139" s="194">
        <v>32349</v>
      </c>
      <c r="L139" s="195"/>
      <c r="M139" s="195" t="s">
        <v>200</v>
      </c>
      <c r="N139" s="197">
        <f>N140+N141</f>
        <v>12665</v>
      </c>
      <c r="O139" s="197">
        <f>O140+O141</f>
        <v>0</v>
      </c>
      <c r="P139" s="197">
        <f>P140+P141</f>
        <v>12665</v>
      </c>
      <c r="Q139" s="343">
        <f t="shared" ref="Q139:T139" si="161">Q140+Q141</f>
        <v>0</v>
      </c>
      <c r="R139" s="294">
        <f t="shared" si="161"/>
        <v>13205</v>
      </c>
      <c r="S139" s="294">
        <f t="shared" si="161"/>
        <v>12665</v>
      </c>
      <c r="T139" s="343">
        <f t="shared" si="161"/>
        <v>11670.82</v>
      </c>
      <c r="U139" s="197">
        <f t="shared" ref="U139:AA139" si="162">U140+U141</f>
        <v>0</v>
      </c>
      <c r="V139" s="294">
        <f t="shared" si="162"/>
        <v>0</v>
      </c>
      <c r="W139" s="197">
        <f t="shared" si="162"/>
        <v>11338.24</v>
      </c>
      <c r="X139" s="197">
        <f t="shared" si="162"/>
        <v>12665</v>
      </c>
      <c r="Y139" s="197">
        <f t="shared" si="162"/>
        <v>13165</v>
      </c>
      <c r="Z139" s="197">
        <f t="shared" si="162"/>
        <v>9165</v>
      </c>
      <c r="AA139" s="197">
        <f t="shared" si="162"/>
        <v>9165</v>
      </c>
      <c r="AB139" s="223"/>
      <c r="AC139" s="176"/>
      <c r="AE139" s="176"/>
    </row>
    <row r="140" spans="1:31" s="114" customFormat="1" ht="20.25" hidden="1" customHeight="1" x14ac:dyDescent="0.25">
      <c r="A140" s="183"/>
      <c r="B140" s="183"/>
      <c r="C140" s="183"/>
      <c r="D140" s="200"/>
      <c r="E140" s="200"/>
      <c r="F140" s="201"/>
      <c r="G140" s="124"/>
      <c r="H140" s="131"/>
      <c r="I140" s="131"/>
      <c r="J140" s="131"/>
      <c r="K140" s="11"/>
      <c r="L140" s="171">
        <v>323490</v>
      </c>
      <c r="M140" s="173" t="s">
        <v>200</v>
      </c>
      <c r="N140" s="174">
        <f>+SUMIF('Programska klasifikacija VI'!$N:$N,$L140,'Programska klasifikacija VI'!Q:Q)</f>
        <v>1515</v>
      </c>
      <c r="O140" s="174">
        <f>P140-N140</f>
        <v>0</v>
      </c>
      <c r="P140" s="174">
        <f>+SUMIF('Programska klasifikacija VI'!$N:$N,$L140,'Programska klasifikacija VI'!S:S)</f>
        <v>1515</v>
      </c>
      <c r="Q140" s="345">
        <f>+SUMIF('Programska klasifikacija VI'!$N:$N,$L140,'Programska klasifikacija VI'!T:T)</f>
        <v>0</v>
      </c>
      <c r="R140" s="295">
        <f>+SUMIF('Programska klasifikacija VI'!$N:$N,$L140,'Programska klasifikacija VI'!U:U)</f>
        <v>1515</v>
      </c>
      <c r="S140" s="295">
        <f>+SUMIF('Programska klasifikacija VI'!$N:$N,$L140,'Programska klasifikacija VI'!V:V)</f>
        <v>1515</v>
      </c>
      <c r="T140" s="344">
        <f>+SUMIF('Programska klasifikacija VI'!$N:$N,$L140,'Programska klasifikacija VI'!W:W)</f>
        <v>1015.66</v>
      </c>
      <c r="U140" s="174"/>
      <c r="V140" s="295"/>
      <c r="W140" s="174">
        <f>+SUMIF('Programska klasifikacija VI'!$N:$N,$L140,'Programska klasifikacija VI'!Z:Z)</f>
        <v>680.18</v>
      </c>
      <c r="X140" s="174">
        <f>+SUMIF('Programska klasifikacija VI'!$N:$N,$L140,'Programska klasifikacija VI'!AA:AA)</f>
        <v>1515</v>
      </c>
      <c r="Y140" s="174">
        <f>+SUMIF('Programska klasifikacija VI'!$N:$N,$L140,'Programska klasifikacija VI'!AB:AB)</f>
        <v>1515</v>
      </c>
      <c r="Z140" s="174">
        <f>+SUMIF('Programska klasifikacija VI'!$N:$N,$L140,'Programska klasifikacija VI'!AC:AC)</f>
        <v>1515</v>
      </c>
      <c r="AA140" s="174">
        <f>+SUMIF('Programska klasifikacija VI'!$N:$N,$L140,'Programska klasifikacija VI'!AD:AD)</f>
        <v>1515</v>
      </c>
      <c r="AB140" s="223"/>
      <c r="AC140" s="176">
        <v>1015.66</v>
      </c>
      <c r="AE140" s="176">
        <f t="shared" si="93"/>
        <v>0</v>
      </c>
    </row>
    <row r="141" spans="1:31" s="114" customFormat="1" ht="20.25" hidden="1" customHeight="1" x14ac:dyDescent="0.25">
      <c r="A141" s="183"/>
      <c r="B141" s="183"/>
      <c r="C141" s="183"/>
      <c r="D141" s="200"/>
      <c r="E141" s="200"/>
      <c r="F141" s="201"/>
      <c r="G141" s="124"/>
      <c r="H141" s="131"/>
      <c r="I141" s="131"/>
      <c r="J141" s="131"/>
      <c r="K141" s="11"/>
      <c r="L141" s="171">
        <v>323491</v>
      </c>
      <c r="M141" s="173" t="s">
        <v>201</v>
      </c>
      <c r="N141" s="174">
        <f>+SUMIF('Programska klasifikacija VI'!$N:$N,$L141,'Programska klasifikacija VI'!Q:Q)</f>
        <v>11150</v>
      </c>
      <c r="O141" s="174">
        <f>P141-N141</f>
        <v>0</v>
      </c>
      <c r="P141" s="174">
        <f>+SUMIF('Programska klasifikacija VI'!$N:$N,$L141,'Programska klasifikacija VI'!S:S)</f>
        <v>11150</v>
      </c>
      <c r="Q141" s="345">
        <f>+SUMIF('Programska klasifikacija VI'!$N:$N,$L141,'Programska klasifikacija VI'!T:T)</f>
        <v>0</v>
      </c>
      <c r="R141" s="295">
        <f>+SUMIF('Programska klasifikacija VI'!$N:$N,$L141,'Programska klasifikacija VI'!U:U)</f>
        <v>11690</v>
      </c>
      <c r="S141" s="295">
        <f>+SUMIF('Programska klasifikacija VI'!$N:$N,$L141,'Programska klasifikacija VI'!V:V)</f>
        <v>11150</v>
      </c>
      <c r="T141" s="344">
        <f>+SUMIF('Programska klasifikacija VI'!$N:$N,$L141,'Programska klasifikacija VI'!W:W)</f>
        <v>10655.16</v>
      </c>
      <c r="U141" s="174"/>
      <c r="V141" s="295"/>
      <c r="W141" s="174">
        <f>+SUMIF('Programska klasifikacija VI'!$N:$N,$L141,'Programska klasifikacija VI'!Z:Z)</f>
        <v>10658.06</v>
      </c>
      <c r="X141" s="174">
        <f>+SUMIF('Programska klasifikacija VI'!$N:$N,$L141,'Programska klasifikacija VI'!AA:AA)</f>
        <v>11150</v>
      </c>
      <c r="Y141" s="174">
        <f>+SUMIF('Programska klasifikacija VI'!$N:$N,$L141,'Programska klasifikacija VI'!AB:AB)</f>
        <v>11650</v>
      </c>
      <c r="Z141" s="174">
        <f>+SUMIF('Programska klasifikacija VI'!$N:$N,$L141,'Programska klasifikacija VI'!AC:AC)</f>
        <v>7650</v>
      </c>
      <c r="AA141" s="174">
        <f>+SUMIF('Programska klasifikacija VI'!$N:$N,$L141,'Programska klasifikacija VI'!AD:AD)</f>
        <v>7650</v>
      </c>
      <c r="AB141" s="223"/>
      <c r="AC141" s="176">
        <v>10655.16</v>
      </c>
      <c r="AE141" s="176">
        <f t="shared" si="93"/>
        <v>0</v>
      </c>
    </row>
    <row r="142" spans="1:31" s="114" customFormat="1" ht="20.25" customHeight="1" x14ac:dyDescent="0.25">
      <c r="A142" s="183"/>
      <c r="B142" s="183"/>
      <c r="C142" s="183"/>
      <c r="D142" s="200"/>
      <c r="E142" s="200"/>
      <c r="F142" s="201"/>
      <c r="G142" s="124"/>
      <c r="H142" s="131"/>
      <c r="I142" s="131"/>
      <c r="J142" s="131">
        <v>3235</v>
      </c>
      <c r="K142" s="131"/>
      <c r="L142" s="132"/>
      <c r="M142" s="127" t="s">
        <v>202</v>
      </c>
      <c r="N142" s="133">
        <f>N143+N145+N147</f>
        <v>3670</v>
      </c>
      <c r="O142" s="133">
        <f>O143+O145+O147</f>
        <v>1150</v>
      </c>
      <c r="P142" s="133">
        <f>P143+P145+P147</f>
        <v>4820</v>
      </c>
      <c r="Q142" s="342">
        <f>+SUMIF('Programska klasifikacija VI'!$L:$L,$J142,'Programska klasifikacija VI'!T:T)</f>
        <v>1906</v>
      </c>
      <c r="R142" s="293">
        <f t="shared" ref="R142:T142" si="163">R143+R145+R147</f>
        <v>3670</v>
      </c>
      <c r="S142" s="293">
        <f t="shared" si="163"/>
        <v>3670</v>
      </c>
      <c r="T142" s="342">
        <f t="shared" si="163"/>
        <v>3067.9900000000002</v>
      </c>
      <c r="U142" s="260">
        <f t="shared" ref="U142" si="164">T142/Q142*100</f>
        <v>160.96484784889822</v>
      </c>
      <c r="V142" s="297">
        <f>T142/S142*100</f>
        <v>83.59645776566758</v>
      </c>
      <c r="W142" s="133">
        <f t="shared" ref="W142:AA142" si="165">W143+W145+W147</f>
        <v>1905.74</v>
      </c>
      <c r="X142" s="133">
        <f t="shared" si="165"/>
        <v>3670</v>
      </c>
      <c r="Y142" s="133">
        <f t="shared" si="165"/>
        <v>4795</v>
      </c>
      <c r="Z142" s="133">
        <f t="shared" si="165"/>
        <v>4795</v>
      </c>
      <c r="AA142" s="133">
        <f t="shared" si="165"/>
        <v>4795</v>
      </c>
      <c r="AB142" s="223"/>
      <c r="AC142" s="176"/>
      <c r="AE142" s="176"/>
    </row>
    <row r="143" spans="1:31" s="114" customFormat="1" ht="20.25" hidden="1" customHeight="1" x14ac:dyDescent="0.25">
      <c r="A143" s="183"/>
      <c r="B143" s="183"/>
      <c r="C143" s="183"/>
      <c r="D143" s="200"/>
      <c r="E143" s="200"/>
      <c r="F143" s="201"/>
      <c r="G143" s="124"/>
      <c r="H143" s="131"/>
      <c r="I143" s="131"/>
      <c r="J143" s="131"/>
      <c r="K143" s="194">
        <v>32352</v>
      </c>
      <c r="L143" s="195"/>
      <c r="M143" s="195" t="s">
        <v>203</v>
      </c>
      <c r="N143" s="197">
        <f>N144</f>
        <v>70</v>
      </c>
      <c r="O143" s="197">
        <f>O144</f>
        <v>650</v>
      </c>
      <c r="P143" s="197">
        <f>P144</f>
        <v>720</v>
      </c>
      <c r="Q143" s="343">
        <f t="shared" ref="Q143:T143" si="166">Q144</f>
        <v>0</v>
      </c>
      <c r="R143" s="294">
        <f t="shared" si="166"/>
        <v>70</v>
      </c>
      <c r="S143" s="294">
        <f t="shared" si="166"/>
        <v>70</v>
      </c>
      <c r="T143" s="343">
        <f t="shared" si="166"/>
        <v>226.84</v>
      </c>
      <c r="U143" s="197">
        <f t="shared" ref="U143:AA143" si="167">U144</f>
        <v>0</v>
      </c>
      <c r="V143" s="294">
        <f t="shared" si="167"/>
        <v>0</v>
      </c>
      <c r="W143" s="197">
        <f t="shared" si="167"/>
        <v>3.84</v>
      </c>
      <c r="X143" s="197">
        <f t="shared" si="167"/>
        <v>70</v>
      </c>
      <c r="Y143" s="197">
        <f t="shared" si="167"/>
        <v>195</v>
      </c>
      <c r="Z143" s="197">
        <f t="shared" si="167"/>
        <v>195</v>
      </c>
      <c r="AA143" s="197">
        <f t="shared" si="167"/>
        <v>195</v>
      </c>
      <c r="AB143" s="223"/>
      <c r="AC143" s="176"/>
      <c r="AE143" s="176"/>
    </row>
    <row r="144" spans="1:31" s="114" customFormat="1" ht="20.25" hidden="1" customHeight="1" x14ac:dyDescent="0.25">
      <c r="A144" s="183"/>
      <c r="B144" s="183"/>
      <c r="C144" s="183"/>
      <c r="D144" s="200"/>
      <c r="E144" s="200"/>
      <c r="F144" s="201"/>
      <c r="G144" s="124"/>
      <c r="H144" s="131"/>
      <c r="I144" s="131"/>
      <c r="J144" s="131"/>
      <c r="K144" s="11"/>
      <c r="L144" s="171">
        <v>323520</v>
      </c>
      <c r="M144" s="173" t="s">
        <v>203</v>
      </c>
      <c r="N144" s="174">
        <f>+SUMIF('Programska klasifikacija VI'!$N:$N,$L144,'Programska klasifikacija VI'!Q:Q)</f>
        <v>70</v>
      </c>
      <c r="O144" s="174">
        <f>P144-N144</f>
        <v>650</v>
      </c>
      <c r="P144" s="174">
        <f>+SUMIF('Programska klasifikacija VI'!$N:$N,$L144,'Programska klasifikacija VI'!S:S)</f>
        <v>720</v>
      </c>
      <c r="Q144" s="345">
        <f>+SUMIF('Programska klasifikacija VI'!$N:$N,$L144,'Programska klasifikacija VI'!T:T)</f>
        <v>0</v>
      </c>
      <c r="R144" s="295">
        <f>+SUMIF('Programska klasifikacija VI'!$N:$N,$L144,'Programska klasifikacija VI'!U:U)</f>
        <v>70</v>
      </c>
      <c r="S144" s="295">
        <f>+SUMIF('Programska klasifikacija VI'!$N:$N,$L144,'Programska klasifikacija VI'!V:V)</f>
        <v>70</v>
      </c>
      <c r="T144" s="344">
        <f>+SUMIF('Programska klasifikacija VI'!$N:$N,$L144,'Programska klasifikacija VI'!W:W)</f>
        <v>226.84</v>
      </c>
      <c r="U144" s="174"/>
      <c r="V144" s="295"/>
      <c r="W144" s="174">
        <f>+SUMIF('Programska klasifikacija VI'!$N:$N,$L144,'Programska klasifikacija VI'!Z:Z)</f>
        <v>3.84</v>
      </c>
      <c r="X144" s="174">
        <f>+SUMIF('Programska klasifikacija VI'!$N:$N,$L144,'Programska klasifikacija VI'!AA:AA)</f>
        <v>70</v>
      </c>
      <c r="Y144" s="174">
        <f>+SUMIF('Programska klasifikacija VI'!$N:$N,$L144,'Programska klasifikacija VI'!AB:AB)</f>
        <v>195</v>
      </c>
      <c r="Z144" s="174">
        <f>+SUMIF('Programska klasifikacija VI'!$N:$N,$L144,'Programska klasifikacija VI'!AC:AC)</f>
        <v>195</v>
      </c>
      <c r="AA144" s="174">
        <f>+SUMIF('Programska klasifikacija VI'!$N:$N,$L144,'Programska klasifikacija VI'!AD:AD)</f>
        <v>195</v>
      </c>
      <c r="AB144" s="223"/>
      <c r="AC144" s="176">
        <v>226.84</v>
      </c>
      <c r="AE144" s="176">
        <f t="shared" ref="AE144:AE206" si="168">T144-AC144</f>
        <v>0</v>
      </c>
    </row>
    <row r="145" spans="1:31" s="114" customFormat="1" ht="20.25" hidden="1" customHeight="1" x14ac:dyDescent="0.25">
      <c r="A145" s="183"/>
      <c r="B145" s="183"/>
      <c r="C145" s="183"/>
      <c r="D145" s="200"/>
      <c r="E145" s="200"/>
      <c r="F145" s="201"/>
      <c r="G145" s="124"/>
      <c r="H145" s="131"/>
      <c r="I145" s="131"/>
      <c r="J145" s="131"/>
      <c r="K145" s="194">
        <v>32354</v>
      </c>
      <c r="L145" s="195"/>
      <c r="M145" s="195" t="s">
        <v>204</v>
      </c>
      <c r="N145" s="197">
        <f>N146</f>
        <v>3000</v>
      </c>
      <c r="O145" s="197">
        <f>O146</f>
        <v>0</v>
      </c>
      <c r="P145" s="197">
        <f>P146</f>
        <v>3000</v>
      </c>
      <c r="Q145" s="343">
        <f t="shared" ref="Q145:T145" si="169">Q146</f>
        <v>0</v>
      </c>
      <c r="R145" s="294">
        <f t="shared" si="169"/>
        <v>3000</v>
      </c>
      <c r="S145" s="294">
        <f t="shared" si="169"/>
        <v>3000</v>
      </c>
      <c r="T145" s="343">
        <f t="shared" si="169"/>
        <v>1944.23</v>
      </c>
      <c r="U145" s="197">
        <f t="shared" ref="U145:AA145" si="170">U146</f>
        <v>0</v>
      </c>
      <c r="V145" s="294">
        <f t="shared" si="170"/>
        <v>0</v>
      </c>
      <c r="W145" s="197">
        <f t="shared" si="170"/>
        <v>1651.9</v>
      </c>
      <c r="X145" s="197">
        <f t="shared" si="170"/>
        <v>3000</v>
      </c>
      <c r="Y145" s="197">
        <f t="shared" si="170"/>
        <v>4000</v>
      </c>
      <c r="Z145" s="197">
        <f t="shared" si="170"/>
        <v>4000</v>
      </c>
      <c r="AA145" s="197">
        <f t="shared" si="170"/>
        <v>4000</v>
      </c>
      <c r="AB145" s="223"/>
      <c r="AC145" s="176"/>
      <c r="AE145" s="176"/>
    </row>
    <row r="146" spans="1:31" s="114" customFormat="1" ht="20.25" hidden="1" customHeight="1" x14ac:dyDescent="0.25">
      <c r="A146" s="183"/>
      <c r="B146" s="183"/>
      <c r="C146" s="183"/>
      <c r="D146" s="200"/>
      <c r="E146" s="200"/>
      <c r="F146" s="201"/>
      <c r="G146" s="124"/>
      <c r="H146" s="131"/>
      <c r="I146" s="131"/>
      <c r="J146" s="131"/>
      <c r="K146" s="11"/>
      <c r="L146" s="171">
        <v>323540</v>
      </c>
      <c r="M146" s="173" t="s">
        <v>204</v>
      </c>
      <c r="N146" s="174">
        <f>+SUMIF('Programska klasifikacija VI'!$N:$N,$L146,'Programska klasifikacija VI'!Q:Q)</f>
        <v>3000</v>
      </c>
      <c r="O146" s="174">
        <f>P146-N146</f>
        <v>0</v>
      </c>
      <c r="P146" s="174">
        <f>+SUMIF('Programska klasifikacija VI'!$N:$N,$L146,'Programska klasifikacija VI'!S:S)</f>
        <v>3000</v>
      </c>
      <c r="Q146" s="345">
        <f>+SUMIF('Programska klasifikacija VI'!$N:$N,$L146,'Programska klasifikacija VI'!T:T)</f>
        <v>0</v>
      </c>
      <c r="R146" s="295">
        <f>+SUMIF('Programska klasifikacija VI'!$N:$N,$L146,'Programska klasifikacija VI'!U:U)</f>
        <v>3000</v>
      </c>
      <c r="S146" s="295">
        <f>+SUMIF('Programska klasifikacija VI'!$N:$N,$L146,'Programska klasifikacija VI'!V:V)</f>
        <v>3000</v>
      </c>
      <c r="T146" s="344">
        <f>+SUMIF('Programska klasifikacija VI'!$N:$N,$L146,'Programska klasifikacija VI'!W:W)</f>
        <v>1944.23</v>
      </c>
      <c r="U146" s="174"/>
      <c r="V146" s="295"/>
      <c r="W146" s="174">
        <f>+SUMIF('Programska klasifikacija VI'!$N:$N,$L146,'Programska klasifikacija VI'!Z:Z)</f>
        <v>1651.9</v>
      </c>
      <c r="X146" s="174">
        <f>+SUMIF('Programska klasifikacija VI'!$N:$N,$L146,'Programska klasifikacija VI'!AA:AA)</f>
        <v>3000</v>
      </c>
      <c r="Y146" s="174">
        <f>+SUMIF('Programska klasifikacija VI'!$N:$N,$L146,'Programska klasifikacija VI'!AB:AB)</f>
        <v>4000</v>
      </c>
      <c r="Z146" s="174">
        <f>+SUMIF('Programska klasifikacija VI'!$N:$N,$L146,'Programska klasifikacija VI'!AC:AC)</f>
        <v>4000</v>
      </c>
      <c r="AA146" s="174">
        <f>+SUMIF('Programska klasifikacija VI'!$N:$N,$L146,'Programska klasifikacija VI'!AD:AD)</f>
        <v>4000</v>
      </c>
      <c r="AB146" s="223"/>
      <c r="AC146" s="176">
        <v>1944.23</v>
      </c>
      <c r="AE146" s="176">
        <f t="shared" si="168"/>
        <v>0</v>
      </c>
    </row>
    <row r="147" spans="1:31" s="114" customFormat="1" ht="20.25" hidden="1" customHeight="1" x14ac:dyDescent="0.25">
      <c r="A147" s="183"/>
      <c r="B147" s="183"/>
      <c r="C147" s="183"/>
      <c r="D147" s="200"/>
      <c r="E147" s="200"/>
      <c r="F147" s="201"/>
      <c r="G147" s="124"/>
      <c r="H147" s="131"/>
      <c r="I147" s="131"/>
      <c r="J147" s="131"/>
      <c r="K147" s="194">
        <v>32359</v>
      </c>
      <c r="L147" s="195"/>
      <c r="M147" s="195" t="s">
        <v>364</v>
      </c>
      <c r="N147" s="197">
        <f>N148</f>
        <v>600</v>
      </c>
      <c r="O147" s="197">
        <f>O148</f>
        <v>500</v>
      </c>
      <c r="P147" s="197">
        <f>P148</f>
        <v>1100</v>
      </c>
      <c r="Q147" s="343">
        <f t="shared" ref="Q147:T147" si="171">Q148</f>
        <v>0</v>
      </c>
      <c r="R147" s="294">
        <f t="shared" si="171"/>
        <v>600</v>
      </c>
      <c r="S147" s="294">
        <f t="shared" si="171"/>
        <v>600</v>
      </c>
      <c r="T147" s="343">
        <f t="shared" si="171"/>
        <v>896.92</v>
      </c>
      <c r="U147" s="197">
        <f t="shared" ref="U147:AA147" si="172">U148</f>
        <v>0</v>
      </c>
      <c r="V147" s="294">
        <f t="shared" si="172"/>
        <v>0</v>
      </c>
      <c r="W147" s="197">
        <f t="shared" si="172"/>
        <v>250</v>
      </c>
      <c r="X147" s="197">
        <f t="shared" si="172"/>
        <v>600</v>
      </c>
      <c r="Y147" s="197">
        <f t="shared" si="172"/>
        <v>600</v>
      </c>
      <c r="Z147" s="197">
        <f t="shared" si="172"/>
        <v>600</v>
      </c>
      <c r="AA147" s="197">
        <f t="shared" si="172"/>
        <v>600</v>
      </c>
      <c r="AB147" s="223"/>
      <c r="AC147" s="176"/>
      <c r="AE147" s="176"/>
    </row>
    <row r="148" spans="1:31" s="114" customFormat="1" ht="20.25" hidden="1" customHeight="1" x14ac:dyDescent="0.25">
      <c r="A148" s="183"/>
      <c r="B148" s="183"/>
      <c r="C148" s="183"/>
      <c r="D148" s="200"/>
      <c r="E148" s="200"/>
      <c r="F148" s="201"/>
      <c r="G148" s="124"/>
      <c r="H148" s="131"/>
      <c r="I148" s="131"/>
      <c r="J148" s="131"/>
      <c r="K148" s="11"/>
      <c r="L148" s="171">
        <v>323590</v>
      </c>
      <c r="M148" s="173" t="s">
        <v>364</v>
      </c>
      <c r="N148" s="174">
        <f>+SUMIF('Programska klasifikacija VI'!$N:$N,$L148,'Programska klasifikacija VI'!Q:Q)</f>
        <v>600</v>
      </c>
      <c r="O148" s="174">
        <f>P148-N148</f>
        <v>500</v>
      </c>
      <c r="P148" s="174">
        <f>+SUMIF('Programska klasifikacija VI'!$N:$N,$L148,'Programska klasifikacija VI'!S:S)</f>
        <v>1100</v>
      </c>
      <c r="Q148" s="345">
        <f>+SUMIF('Programska klasifikacija VI'!$N:$N,$L148,'Programska klasifikacija VI'!T:T)</f>
        <v>0</v>
      </c>
      <c r="R148" s="295">
        <f>+SUMIF('Programska klasifikacija VI'!$N:$N,$L148,'Programska klasifikacija VI'!U:U)</f>
        <v>600</v>
      </c>
      <c r="S148" s="295">
        <f>+SUMIF('Programska klasifikacija VI'!$N:$N,$L148,'Programska klasifikacija VI'!V:V)</f>
        <v>600</v>
      </c>
      <c r="T148" s="344">
        <f>+SUMIF('Programska klasifikacija VI'!$N:$N,$L148,'Programska klasifikacija VI'!W:W)</f>
        <v>896.92</v>
      </c>
      <c r="U148" s="174"/>
      <c r="V148" s="295"/>
      <c r="W148" s="174">
        <f>+SUMIF('Programska klasifikacija VI'!$N:$N,$L148,'Programska klasifikacija VI'!Z:Z)</f>
        <v>250</v>
      </c>
      <c r="X148" s="174">
        <f>+SUMIF('Programska klasifikacija VI'!$N:$N,$L148,'Programska klasifikacija VI'!AA:AA)</f>
        <v>600</v>
      </c>
      <c r="Y148" s="174">
        <f>+SUMIF('Programska klasifikacija VI'!$N:$N,$L148,'Programska klasifikacija VI'!AB:AB)</f>
        <v>600</v>
      </c>
      <c r="Z148" s="174">
        <f>+SUMIF('Programska klasifikacija VI'!$N:$N,$L148,'Programska klasifikacija VI'!AC:AC)</f>
        <v>600</v>
      </c>
      <c r="AA148" s="174">
        <f>+SUMIF('Programska klasifikacija VI'!$N:$N,$L148,'Programska klasifikacija VI'!AD:AD)</f>
        <v>600</v>
      </c>
      <c r="AB148" s="223"/>
      <c r="AC148" s="176">
        <v>896.92</v>
      </c>
      <c r="AE148" s="176">
        <f t="shared" si="168"/>
        <v>0</v>
      </c>
    </row>
    <row r="149" spans="1:31" s="114" customFormat="1" ht="20.25" customHeight="1" x14ac:dyDescent="0.25">
      <c r="A149" s="183"/>
      <c r="B149" s="183"/>
      <c r="C149" s="183"/>
      <c r="D149" s="200"/>
      <c r="E149" s="200"/>
      <c r="F149" s="201"/>
      <c r="G149" s="124"/>
      <c r="H149" s="131"/>
      <c r="I149" s="131"/>
      <c r="J149" s="131">
        <v>3236</v>
      </c>
      <c r="K149" s="131"/>
      <c r="L149" s="132"/>
      <c r="M149" s="127" t="s">
        <v>206</v>
      </c>
      <c r="N149" s="133">
        <f>N150+N152</f>
        <v>31900</v>
      </c>
      <c r="O149" s="133">
        <f>O150+O152</f>
        <v>5000</v>
      </c>
      <c r="P149" s="133">
        <f>P150+P152</f>
        <v>36900</v>
      </c>
      <c r="Q149" s="342">
        <f>+SUMIF('Programska klasifikacija VI'!$L:$L,$J149,'Programska klasifikacija VI'!T:T)</f>
        <v>36118</v>
      </c>
      <c r="R149" s="293">
        <f t="shared" ref="R149:T149" si="173">R150+R152</f>
        <v>31400</v>
      </c>
      <c r="S149" s="293">
        <f t="shared" si="173"/>
        <v>31400</v>
      </c>
      <c r="T149" s="342">
        <f t="shared" si="173"/>
        <v>28159.01</v>
      </c>
      <c r="U149" s="260">
        <f t="shared" ref="U149" si="174">T149/Q149*100</f>
        <v>77.96392380530483</v>
      </c>
      <c r="V149" s="297">
        <f>T149/S149*100</f>
        <v>89.678375796178329</v>
      </c>
      <c r="W149" s="133">
        <f t="shared" ref="W149:AA149" si="175">W150+W152</f>
        <v>36118.339999999997</v>
      </c>
      <c r="X149" s="133">
        <f t="shared" si="175"/>
        <v>31900</v>
      </c>
      <c r="Y149" s="133">
        <f t="shared" si="175"/>
        <v>37400</v>
      </c>
      <c r="Z149" s="133">
        <f t="shared" si="175"/>
        <v>23400</v>
      </c>
      <c r="AA149" s="133">
        <f t="shared" si="175"/>
        <v>47400</v>
      </c>
      <c r="AB149" s="223"/>
      <c r="AC149" s="176"/>
      <c r="AE149" s="176"/>
    </row>
    <row r="150" spans="1:31" s="114" customFormat="1" ht="20.25" hidden="1" customHeight="1" x14ac:dyDescent="0.25">
      <c r="A150" s="183"/>
      <c r="B150" s="183"/>
      <c r="C150" s="183"/>
      <c r="D150" s="200"/>
      <c r="E150" s="200"/>
      <c r="F150" s="201"/>
      <c r="G150" s="124"/>
      <c r="H150" s="131"/>
      <c r="I150" s="131"/>
      <c r="J150" s="131"/>
      <c r="K150" s="194">
        <v>32363</v>
      </c>
      <c r="L150" s="195"/>
      <c r="M150" s="195" t="s">
        <v>207</v>
      </c>
      <c r="N150" s="197">
        <f>N151</f>
        <v>30000</v>
      </c>
      <c r="O150" s="197">
        <f>O151</f>
        <v>5000</v>
      </c>
      <c r="P150" s="197">
        <f>P151</f>
        <v>35000</v>
      </c>
      <c r="Q150" s="343">
        <f t="shared" ref="Q150:T150" si="176">Q151</f>
        <v>0</v>
      </c>
      <c r="R150" s="294">
        <f t="shared" si="176"/>
        <v>30000</v>
      </c>
      <c r="S150" s="294">
        <f t="shared" si="176"/>
        <v>30000</v>
      </c>
      <c r="T150" s="343">
        <f t="shared" si="176"/>
        <v>27760.94</v>
      </c>
      <c r="U150" s="197">
        <f t="shared" ref="U150:AA150" si="177">U151</f>
        <v>0</v>
      </c>
      <c r="V150" s="294">
        <f t="shared" si="177"/>
        <v>0</v>
      </c>
      <c r="W150" s="197">
        <f t="shared" si="177"/>
        <v>27802.59</v>
      </c>
      <c r="X150" s="197">
        <f t="shared" si="177"/>
        <v>30000</v>
      </c>
      <c r="Y150" s="197">
        <f t="shared" si="177"/>
        <v>30000</v>
      </c>
      <c r="Z150" s="197">
        <f t="shared" si="177"/>
        <v>18000</v>
      </c>
      <c r="AA150" s="197">
        <f t="shared" si="177"/>
        <v>19000</v>
      </c>
      <c r="AB150" s="223"/>
      <c r="AC150" s="176"/>
      <c r="AE150" s="176"/>
    </row>
    <row r="151" spans="1:31" s="114" customFormat="1" ht="20.25" hidden="1" customHeight="1" x14ac:dyDescent="0.25">
      <c r="A151" s="183"/>
      <c r="B151" s="183"/>
      <c r="C151" s="183"/>
      <c r="D151" s="200"/>
      <c r="E151" s="200"/>
      <c r="F151" s="201"/>
      <c r="G151" s="124"/>
      <c r="H151" s="131"/>
      <c r="I151" s="131"/>
      <c r="J151" s="131"/>
      <c r="K151" s="11"/>
      <c r="L151" s="171">
        <v>323630</v>
      </c>
      <c r="M151" s="173" t="s">
        <v>207</v>
      </c>
      <c r="N151" s="174">
        <f>+SUMIF('Programska klasifikacija VI'!$N:$N,$L151,'Programska klasifikacija VI'!Q:Q)</f>
        <v>30000</v>
      </c>
      <c r="O151" s="174">
        <f>P151-N151</f>
        <v>5000</v>
      </c>
      <c r="P151" s="174">
        <f>+SUMIF('Programska klasifikacija VI'!$N:$N,$L151,'Programska klasifikacija VI'!S:S)</f>
        <v>35000</v>
      </c>
      <c r="Q151" s="345">
        <f>+SUMIF('Programska klasifikacija VI'!$N:$N,$L151,'Programska klasifikacija VI'!T:T)</f>
        <v>0</v>
      </c>
      <c r="R151" s="295">
        <f>+SUMIF('Programska klasifikacija VI'!$N:$N,$L151,'Programska klasifikacija VI'!U:U)</f>
        <v>30000</v>
      </c>
      <c r="S151" s="295">
        <f>+SUMIF('Programska klasifikacija VI'!$N:$N,$L151,'Programska klasifikacija VI'!V:V)</f>
        <v>30000</v>
      </c>
      <c r="T151" s="344">
        <f>+SUMIF('Programska klasifikacija VI'!$N:$N,$L151,'Programska klasifikacija VI'!W:W)</f>
        <v>27760.94</v>
      </c>
      <c r="U151" s="174"/>
      <c r="V151" s="295"/>
      <c r="W151" s="174">
        <f>+SUMIF('Programska klasifikacija VI'!$N:$N,$L151,'Programska klasifikacija VI'!Z:Z)</f>
        <v>27802.59</v>
      </c>
      <c r="X151" s="174">
        <f>+SUMIF('Programska klasifikacija VI'!$N:$N,$L151,'Programska klasifikacija VI'!AA:AA)</f>
        <v>30000</v>
      </c>
      <c r="Y151" s="174">
        <f>+SUMIF('Programska klasifikacija VI'!$N:$N,$L151,'Programska klasifikacija VI'!AB:AB)</f>
        <v>30000</v>
      </c>
      <c r="Z151" s="174">
        <f>+SUMIF('Programska klasifikacija VI'!$N:$N,$L151,'Programska klasifikacija VI'!AC:AC)</f>
        <v>18000</v>
      </c>
      <c r="AA151" s="174">
        <f>+SUMIF('Programska klasifikacija VI'!$N:$N,$L151,'Programska klasifikacija VI'!AD:AD)</f>
        <v>19000</v>
      </c>
      <c r="AB151" s="223"/>
      <c r="AC151" s="176">
        <v>27760.94</v>
      </c>
      <c r="AE151" s="176">
        <f t="shared" si="168"/>
        <v>0</v>
      </c>
    </row>
    <row r="152" spans="1:31" s="114" customFormat="1" ht="20.25" hidden="1" customHeight="1" x14ac:dyDescent="0.25">
      <c r="A152" s="183"/>
      <c r="B152" s="183"/>
      <c r="C152" s="183"/>
      <c r="D152" s="200"/>
      <c r="E152" s="200"/>
      <c r="F152" s="201"/>
      <c r="G152" s="124"/>
      <c r="H152" s="131"/>
      <c r="I152" s="131"/>
      <c r="J152" s="131"/>
      <c r="K152" s="194">
        <v>32369</v>
      </c>
      <c r="L152" s="195"/>
      <c r="M152" s="195" t="s">
        <v>208</v>
      </c>
      <c r="N152" s="197">
        <f>N153</f>
        <v>1900</v>
      </c>
      <c r="O152" s="197">
        <f>O153</f>
        <v>0</v>
      </c>
      <c r="P152" s="197">
        <f>P153</f>
        <v>1900</v>
      </c>
      <c r="Q152" s="343">
        <f t="shared" ref="Q152:T152" si="178">Q153</f>
        <v>0</v>
      </c>
      <c r="R152" s="294">
        <f t="shared" si="178"/>
        <v>1400</v>
      </c>
      <c r="S152" s="294">
        <f t="shared" si="178"/>
        <v>1400</v>
      </c>
      <c r="T152" s="343">
        <f t="shared" si="178"/>
        <v>398.07</v>
      </c>
      <c r="U152" s="197">
        <f t="shared" ref="U152:AA152" si="179">U153</f>
        <v>0</v>
      </c>
      <c r="V152" s="294">
        <f t="shared" si="179"/>
        <v>0</v>
      </c>
      <c r="W152" s="197">
        <f t="shared" si="179"/>
        <v>8315.75</v>
      </c>
      <c r="X152" s="197">
        <f t="shared" si="179"/>
        <v>1900</v>
      </c>
      <c r="Y152" s="197">
        <f t="shared" si="179"/>
        <v>7400</v>
      </c>
      <c r="Z152" s="197">
        <f t="shared" si="179"/>
        <v>5400</v>
      </c>
      <c r="AA152" s="197">
        <f t="shared" si="179"/>
        <v>28400</v>
      </c>
      <c r="AB152" s="223"/>
      <c r="AC152" s="176"/>
      <c r="AE152" s="176"/>
    </row>
    <row r="153" spans="1:31" s="114" customFormat="1" ht="20.25" hidden="1" customHeight="1" x14ac:dyDescent="0.25">
      <c r="A153" s="183"/>
      <c r="B153" s="183"/>
      <c r="C153" s="183"/>
      <c r="D153" s="200"/>
      <c r="E153" s="200"/>
      <c r="F153" s="201"/>
      <c r="G153" s="124"/>
      <c r="H153" s="131"/>
      <c r="I153" s="131"/>
      <c r="J153" s="131"/>
      <c r="K153" s="11"/>
      <c r="L153" s="171">
        <v>323690</v>
      </c>
      <c r="M153" s="173" t="s">
        <v>208</v>
      </c>
      <c r="N153" s="174">
        <f>+SUMIF('Programska klasifikacija VI'!$N:$N,$L153,'Programska klasifikacija VI'!Q:Q)</f>
        <v>1900</v>
      </c>
      <c r="O153" s="174">
        <f>P153-N153</f>
        <v>0</v>
      </c>
      <c r="P153" s="174">
        <f>+SUMIF('Programska klasifikacija VI'!$N:$N,$L153,'Programska klasifikacija VI'!S:S)</f>
        <v>1900</v>
      </c>
      <c r="Q153" s="345">
        <f>+SUMIF('Programska klasifikacija VI'!$N:$N,$L153,'Programska klasifikacija VI'!T:T)</f>
        <v>0</v>
      </c>
      <c r="R153" s="295">
        <f>+SUMIF('Programska klasifikacija VI'!$N:$N,$L153,'Programska klasifikacija VI'!U:U)</f>
        <v>1400</v>
      </c>
      <c r="S153" s="295">
        <f>+SUMIF('Programska klasifikacija VI'!$N:$N,$L153,'Programska klasifikacija VI'!V:V)</f>
        <v>1400</v>
      </c>
      <c r="T153" s="344">
        <f>+SUMIF('Programska klasifikacija VI'!$N:$N,$L153,'Programska klasifikacija VI'!W:W)</f>
        <v>398.07</v>
      </c>
      <c r="U153" s="174"/>
      <c r="V153" s="295"/>
      <c r="W153" s="174">
        <f>+SUMIF('Programska klasifikacija VI'!$N:$N,$L153,'Programska klasifikacija VI'!Z:Z)</f>
        <v>8315.75</v>
      </c>
      <c r="X153" s="174">
        <f>+SUMIF('Programska klasifikacija VI'!$N:$N,$L153,'Programska klasifikacija VI'!AA:AA)</f>
        <v>1900</v>
      </c>
      <c r="Y153" s="174">
        <f>+SUMIF('Programska klasifikacija VI'!$N:$N,$L153,'Programska klasifikacija VI'!AB:AB)</f>
        <v>7400</v>
      </c>
      <c r="Z153" s="174">
        <f>+SUMIF('Programska klasifikacija VI'!$N:$N,$L153,'Programska klasifikacija VI'!AC:AC)</f>
        <v>5400</v>
      </c>
      <c r="AA153" s="174">
        <f>+SUMIF('Programska klasifikacija VI'!$N:$N,$L153,'Programska klasifikacija VI'!AD:AD)</f>
        <v>28400</v>
      </c>
      <c r="AB153" s="223"/>
      <c r="AC153" s="176">
        <v>398.07</v>
      </c>
      <c r="AE153" s="176">
        <f t="shared" si="168"/>
        <v>0</v>
      </c>
    </row>
    <row r="154" spans="1:31" s="114" customFormat="1" ht="20.25" customHeight="1" x14ac:dyDescent="0.25">
      <c r="A154" s="183"/>
      <c r="B154" s="183"/>
      <c r="C154" s="183"/>
      <c r="D154" s="200"/>
      <c r="E154" s="200"/>
      <c r="F154" s="201"/>
      <c r="G154" s="124"/>
      <c r="H154" s="131"/>
      <c r="I154" s="131"/>
      <c r="J154" s="131">
        <v>3237</v>
      </c>
      <c r="K154" s="131"/>
      <c r="L154" s="132"/>
      <c r="M154" s="127" t="s">
        <v>365</v>
      </c>
      <c r="N154" s="133">
        <f>N155+N157+N159</f>
        <v>129145</v>
      </c>
      <c r="O154" s="133">
        <f>O155+O157+O159</f>
        <v>-5600</v>
      </c>
      <c r="P154" s="133">
        <f>P155+P157+P159</f>
        <v>123545</v>
      </c>
      <c r="Q154" s="342">
        <f>+SUMIF('Programska klasifikacija VI'!$L:$L,$J154,'Programska klasifikacija VI'!T:T)</f>
        <v>108546</v>
      </c>
      <c r="R154" s="293">
        <f t="shared" ref="R154:T154" si="180">R155+R157+R159</f>
        <v>135130</v>
      </c>
      <c r="S154" s="293">
        <f t="shared" si="180"/>
        <v>129645</v>
      </c>
      <c r="T154" s="342">
        <f t="shared" si="180"/>
        <v>100188.94</v>
      </c>
      <c r="U154" s="260">
        <f t="shared" ref="U154" si="181">T154/Q154*100</f>
        <v>92.300904685571098</v>
      </c>
      <c r="V154" s="297">
        <f>T154/S154*100</f>
        <v>77.279447722627182</v>
      </c>
      <c r="W154" s="133">
        <f t="shared" ref="W154:AA154" si="182">W155+W157+W159</f>
        <v>108546.54000000001</v>
      </c>
      <c r="X154" s="133">
        <f t="shared" si="182"/>
        <v>129145</v>
      </c>
      <c r="Y154" s="133">
        <f t="shared" si="182"/>
        <v>112820</v>
      </c>
      <c r="Z154" s="133">
        <f t="shared" si="182"/>
        <v>55003</v>
      </c>
      <c r="AA154" s="133">
        <f t="shared" si="182"/>
        <v>70373</v>
      </c>
      <c r="AB154" s="223"/>
      <c r="AC154" s="176"/>
      <c r="AE154" s="176"/>
    </row>
    <row r="155" spans="1:31" s="114" customFormat="1" ht="20.25" hidden="1" customHeight="1" x14ac:dyDescent="0.25">
      <c r="A155" s="183"/>
      <c r="B155" s="183"/>
      <c r="C155" s="183"/>
      <c r="D155" s="200"/>
      <c r="E155" s="200"/>
      <c r="F155" s="201"/>
      <c r="G155" s="124"/>
      <c r="H155" s="131"/>
      <c r="I155" s="131"/>
      <c r="J155" s="131"/>
      <c r="K155" s="194">
        <v>32372</v>
      </c>
      <c r="L155" s="195"/>
      <c r="M155" s="195" t="s">
        <v>366</v>
      </c>
      <c r="N155" s="197">
        <f>N156</f>
        <v>36645</v>
      </c>
      <c r="O155" s="197">
        <f>O156</f>
        <v>-4600</v>
      </c>
      <c r="P155" s="197">
        <f>P156</f>
        <v>32045</v>
      </c>
      <c r="Q155" s="343">
        <f t="shared" ref="Q155:T155" si="183">Q156</f>
        <v>0</v>
      </c>
      <c r="R155" s="294">
        <f t="shared" si="183"/>
        <v>45490</v>
      </c>
      <c r="S155" s="294">
        <f t="shared" si="183"/>
        <v>37145</v>
      </c>
      <c r="T155" s="343">
        <f t="shared" si="183"/>
        <v>22634.54</v>
      </c>
      <c r="U155" s="197">
        <f t="shared" ref="U155:AA155" si="184">U156</f>
        <v>0</v>
      </c>
      <c r="V155" s="294">
        <f t="shared" si="184"/>
        <v>0</v>
      </c>
      <c r="W155" s="197">
        <f t="shared" si="184"/>
        <v>35652.35</v>
      </c>
      <c r="X155" s="197">
        <f t="shared" si="184"/>
        <v>36645</v>
      </c>
      <c r="Y155" s="197">
        <f t="shared" si="184"/>
        <v>22760</v>
      </c>
      <c r="Z155" s="197">
        <f t="shared" si="184"/>
        <v>21260</v>
      </c>
      <c r="AA155" s="197">
        <f t="shared" si="184"/>
        <v>22260</v>
      </c>
      <c r="AB155" s="223"/>
      <c r="AC155" s="176"/>
      <c r="AE155" s="176"/>
    </row>
    <row r="156" spans="1:31" s="114" customFormat="1" ht="20.25" hidden="1" customHeight="1" x14ac:dyDescent="0.25">
      <c r="A156" s="183"/>
      <c r="B156" s="183"/>
      <c r="C156" s="183"/>
      <c r="D156" s="200"/>
      <c r="E156" s="200"/>
      <c r="F156" s="201"/>
      <c r="G156" s="124"/>
      <c r="H156" s="131"/>
      <c r="I156" s="131"/>
      <c r="J156" s="131"/>
      <c r="K156" s="11"/>
      <c r="L156" s="171">
        <v>323720</v>
      </c>
      <c r="M156" s="173" t="s">
        <v>366</v>
      </c>
      <c r="N156" s="174">
        <f>+SUMIF('Programska klasifikacija VI'!$N:$N,$L156,'Programska klasifikacija VI'!Q:Q)</f>
        <v>36645</v>
      </c>
      <c r="O156" s="174">
        <f>P156-N156</f>
        <v>-4600</v>
      </c>
      <c r="P156" s="174">
        <f>+SUMIF('Programska klasifikacija VI'!$N:$N,$L156,'Programska klasifikacija VI'!S:S)</f>
        <v>32045</v>
      </c>
      <c r="Q156" s="345">
        <f>+SUMIF('Programska klasifikacija VI'!$N:$N,$L156,'Programska klasifikacija VI'!T:T)</f>
        <v>0</v>
      </c>
      <c r="R156" s="295">
        <f>+SUMIF('Programska klasifikacija VI'!$N:$N,$L156,'Programska klasifikacija VI'!U:U)</f>
        <v>45490</v>
      </c>
      <c r="S156" s="295">
        <f>+SUMIF('Programska klasifikacija VI'!$N:$N,$L156,'Programska klasifikacija VI'!V:V)</f>
        <v>37145</v>
      </c>
      <c r="T156" s="344">
        <f>+SUMIF('Programska klasifikacija VI'!$N:$N,$L156,'Programska klasifikacija VI'!W:W)</f>
        <v>22634.54</v>
      </c>
      <c r="U156" s="174"/>
      <c r="V156" s="295"/>
      <c r="W156" s="174">
        <f>+SUMIF('Programska klasifikacija VI'!$N:$N,$L156,'Programska klasifikacija VI'!Z:Z)</f>
        <v>35652.35</v>
      </c>
      <c r="X156" s="174">
        <f>+SUMIF('Programska klasifikacija VI'!$N:$N,$L156,'Programska klasifikacija VI'!AA:AA)</f>
        <v>36645</v>
      </c>
      <c r="Y156" s="174">
        <f>+SUMIF('Programska klasifikacija VI'!$N:$N,$L156,'Programska klasifikacija VI'!AB:AB)</f>
        <v>22760</v>
      </c>
      <c r="Z156" s="174">
        <f>+SUMIF('Programska klasifikacija VI'!$N:$N,$L156,'Programska klasifikacija VI'!AC:AC)</f>
        <v>21260</v>
      </c>
      <c r="AA156" s="174">
        <f>+SUMIF('Programska klasifikacija VI'!$N:$N,$L156,'Programska klasifikacija VI'!AD:AD)</f>
        <v>22260</v>
      </c>
      <c r="AB156" s="223"/>
      <c r="AC156" s="176">
        <v>22634.54</v>
      </c>
      <c r="AE156" s="176">
        <f t="shared" si="168"/>
        <v>0</v>
      </c>
    </row>
    <row r="157" spans="1:31" s="114" customFormat="1" ht="20.25" hidden="1" customHeight="1" x14ac:dyDescent="0.25">
      <c r="A157" s="183"/>
      <c r="B157" s="183"/>
      <c r="C157" s="183"/>
      <c r="D157" s="200"/>
      <c r="E157" s="200"/>
      <c r="F157" s="201"/>
      <c r="G157" s="124"/>
      <c r="H157" s="131"/>
      <c r="I157" s="131"/>
      <c r="J157" s="131"/>
      <c r="K157" s="194">
        <v>32373</v>
      </c>
      <c r="L157" s="195"/>
      <c r="M157" s="195" t="s">
        <v>211</v>
      </c>
      <c r="N157" s="197">
        <f>N158</f>
        <v>10000</v>
      </c>
      <c r="O157" s="197">
        <f>O158</f>
        <v>0</v>
      </c>
      <c r="P157" s="197">
        <f>P158</f>
        <v>10000</v>
      </c>
      <c r="Q157" s="343">
        <f t="shared" ref="Q157:T157" si="185">Q158</f>
        <v>0</v>
      </c>
      <c r="R157" s="294">
        <f t="shared" si="185"/>
        <v>7140</v>
      </c>
      <c r="S157" s="294">
        <f t="shared" si="185"/>
        <v>10000</v>
      </c>
      <c r="T157" s="343">
        <f t="shared" si="185"/>
        <v>6961.56</v>
      </c>
      <c r="U157" s="197">
        <f t="shared" ref="U157:AA157" si="186">U158</f>
        <v>0</v>
      </c>
      <c r="V157" s="294">
        <f t="shared" si="186"/>
        <v>0</v>
      </c>
      <c r="W157" s="197">
        <f t="shared" si="186"/>
        <v>4019.62</v>
      </c>
      <c r="X157" s="197">
        <f t="shared" si="186"/>
        <v>10000</v>
      </c>
      <c r="Y157" s="197">
        <f t="shared" si="186"/>
        <v>9060</v>
      </c>
      <c r="Z157" s="197">
        <f t="shared" si="186"/>
        <v>6060</v>
      </c>
      <c r="AA157" s="197">
        <f t="shared" si="186"/>
        <v>9060</v>
      </c>
      <c r="AB157" s="223"/>
      <c r="AC157" s="176"/>
      <c r="AE157" s="176"/>
    </row>
    <row r="158" spans="1:31" s="114" customFormat="1" ht="20.25" hidden="1" customHeight="1" x14ac:dyDescent="0.25">
      <c r="A158" s="183"/>
      <c r="B158" s="183"/>
      <c r="C158" s="183"/>
      <c r="D158" s="200"/>
      <c r="E158" s="200"/>
      <c r="F158" s="201"/>
      <c r="G158" s="124"/>
      <c r="H158" s="131"/>
      <c r="I158" s="131"/>
      <c r="J158" s="131"/>
      <c r="K158" s="11"/>
      <c r="L158" s="171">
        <v>323730</v>
      </c>
      <c r="M158" s="173" t="s">
        <v>211</v>
      </c>
      <c r="N158" s="174">
        <f>+SUMIF('Programska klasifikacija VI'!$N:$N,$L158,'Programska klasifikacija VI'!Q:Q)</f>
        <v>10000</v>
      </c>
      <c r="O158" s="174">
        <f>P158-N158</f>
        <v>0</v>
      </c>
      <c r="P158" s="174">
        <f>+SUMIF('Programska klasifikacija VI'!$N:$N,$L158,'Programska klasifikacija VI'!S:S)</f>
        <v>10000</v>
      </c>
      <c r="Q158" s="345">
        <f>+SUMIF('Programska klasifikacija VI'!$N:$N,$L158,'Programska klasifikacija VI'!T:T)</f>
        <v>0</v>
      </c>
      <c r="R158" s="295">
        <f>+SUMIF('Programska klasifikacija VI'!$N:$N,$L158,'Programska klasifikacija VI'!U:U)</f>
        <v>7140</v>
      </c>
      <c r="S158" s="295">
        <f>+SUMIF('Programska klasifikacija VI'!$N:$N,$L158,'Programska klasifikacija VI'!V:V)</f>
        <v>10000</v>
      </c>
      <c r="T158" s="345">
        <f>+SUMIF('Programska klasifikacija VI'!$N:$N,$L158,'Programska klasifikacija VI'!W:W)</f>
        <v>6961.56</v>
      </c>
      <c r="U158" s="174"/>
      <c r="V158" s="295"/>
      <c r="W158" s="174">
        <f>+SUMIF('Programska klasifikacija VI'!$N:$N,$L158,'Programska klasifikacija VI'!Z:Z)</f>
        <v>4019.62</v>
      </c>
      <c r="X158" s="174">
        <f>+SUMIF('Programska klasifikacija VI'!$N:$N,$L158,'Programska klasifikacija VI'!AA:AA)</f>
        <v>10000</v>
      </c>
      <c r="Y158" s="174">
        <f>+SUMIF('Programska klasifikacija VI'!$N:$N,$L158,'Programska klasifikacija VI'!AB:AB)</f>
        <v>9060</v>
      </c>
      <c r="Z158" s="174">
        <f>+SUMIF('Programska klasifikacija VI'!$N:$N,$L158,'Programska klasifikacija VI'!AC:AC)</f>
        <v>6060</v>
      </c>
      <c r="AA158" s="174">
        <f>+SUMIF('Programska klasifikacija VI'!$N:$N,$L158,'Programska klasifikacija VI'!AD:AD)</f>
        <v>9060</v>
      </c>
      <c r="AB158" s="223"/>
      <c r="AC158" s="176">
        <v>6961.56</v>
      </c>
      <c r="AE158" s="176">
        <f t="shared" si="168"/>
        <v>0</v>
      </c>
    </row>
    <row r="159" spans="1:31" s="114" customFormat="1" ht="20.25" hidden="1" customHeight="1" x14ac:dyDescent="0.25">
      <c r="A159" s="183"/>
      <c r="B159" s="183"/>
      <c r="C159" s="183"/>
      <c r="D159" s="200"/>
      <c r="E159" s="200"/>
      <c r="F159" s="201"/>
      <c r="G159" s="124"/>
      <c r="H159" s="131"/>
      <c r="I159" s="131"/>
      <c r="J159" s="131"/>
      <c r="K159" s="194">
        <v>32379</v>
      </c>
      <c r="L159" s="195"/>
      <c r="M159" s="195" t="s">
        <v>212</v>
      </c>
      <c r="N159" s="197">
        <f>N160+N161</f>
        <v>82500</v>
      </c>
      <c r="O159" s="197">
        <f>O160+O161</f>
        <v>-1000</v>
      </c>
      <c r="P159" s="197">
        <f>P160+P161</f>
        <v>81500</v>
      </c>
      <c r="Q159" s="343">
        <f t="shared" ref="Q159:T159" si="187">Q160+Q161</f>
        <v>0</v>
      </c>
      <c r="R159" s="294">
        <f t="shared" si="187"/>
        <v>82500</v>
      </c>
      <c r="S159" s="294">
        <f t="shared" si="187"/>
        <v>82500</v>
      </c>
      <c r="T159" s="343">
        <f t="shared" si="187"/>
        <v>70592.84</v>
      </c>
      <c r="U159" s="197">
        <f t="shared" ref="U159:AA159" si="188">U160+U161</f>
        <v>0</v>
      </c>
      <c r="V159" s="294">
        <f t="shared" si="188"/>
        <v>0</v>
      </c>
      <c r="W159" s="197">
        <f t="shared" si="188"/>
        <v>68874.570000000007</v>
      </c>
      <c r="X159" s="197">
        <f t="shared" si="188"/>
        <v>82500</v>
      </c>
      <c r="Y159" s="197">
        <f t="shared" si="188"/>
        <v>81000</v>
      </c>
      <c r="Z159" s="197">
        <f t="shared" si="188"/>
        <v>27683</v>
      </c>
      <c r="AA159" s="197">
        <f t="shared" si="188"/>
        <v>39053</v>
      </c>
      <c r="AB159" s="223"/>
      <c r="AC159" s="176"/>
      <c r="AE159" s="176"/>
    </row>
    <row r="160" spans="1:31" s="114" customFormat="1" ht="20.25" hidden="1" customHeight="1" x14ac:dyDescent="0.25">
      <c r="A160" s="183"/>
      <c r="B160" s="183"/>
      <c r="C160" s="183"/>
      <c r="D160" s="200"/>
      <c r="E160" s="200"/>
      <c r="F160" s="201"/>
      <c r="G160" s="124"/>
      <c r="H160" s="131"/>
      <c r="I160" s="131"/>
      <c r="J160" s="131"/>
      <c r="K160" s="11"/>
      <c r="L160" s="171">
        <v>323790</v>
      </c>
      <c r="M160" s="173" t="s">
        <v>212</v>
      </c>
      <c r="N160" s="174">
        <f>+SUMIF('Programska klasifikacija VI'!$N:$N,$L160,'Programska klasifikacija VI'!Q:Q)</f>
        <v>82500</v>
      </c>
      <c r="O160" s="174">
        <f>P160-N160</f>
        <v>-1000</v>
      </c>
      <c r="P160" s="174">
        <f>+SUMIF('Programska klasifikacija VI'!$N:$N,$L160,'Programska klasifikacija VI'!S:S)</f>
        <v>81500</v>
      </c>
      <c r="Q160" s="345">
        <f>+SUMIF('Programska klasifikacija VI'!$N:$N,$L160,'Programska klasifikacija VI'!T:T)</f>
        <v>0</v>
      </c>
      <c r="R160" s="295">
        <f>+SUMIF('Programska klasifikacija VI'!$N:$N,$L160,'Programska klasifikacija VI'!U:U)</f>
        <v>82500</v>
      </c>
      <c r="S160" s="295">
        <f>+SUMIF('Programska klasifikacija VI'!$N:$N,$L160,'Programska klasifikacija VI'!V:V)</f>
        <v>82500</v>
      </c>
      <c r="T160" s="344">
        <f>+SUMIF('Programska klasifikacija VI'!$N:$N,$L160,'Programska klasifikacija VI'!W:W)</f>
        <v>70592.84</v>
      </c>
      <c r="U160" s="174"/>
      <c r="V160" s="295"/>
      <c r="W160" s="174">
        <f>+SUMIF('Programska klasifikacija VI'!$N:$N,$L160,'Programska klasifikacija VI'!Z:Z)</f>
        <v>68874.570000000007</v>
      </c>
      <c r="X160" s="174">
        <f>+SUMIF('Programska klasifikacija VI'!$N:$N,$L160,'Programska klasifikacija VI'!AA:AA)</f>
        <v>82500</v>
      </c>
      <c r="Y160" s="174">
        <f>+SUMIF('Programska klasifikacija VI'!$N:$N,$L160,'Programska klasifikacija VI'!AB:AB)</f>
        <v>81000</v>
      </c>
      <c r="Z160" s="174">
        <f>+SUMIF('Programska klasifikacija VI'!$N:$N,$L160,'Programska klasifikacija VI'!AC:AC)</f>
        <v>27683</v>
      </c>
      <c r="AA160" s="174">
        <f>+SUMIF('Programska klasifikacija VI'!$N:$N,$L160,'Programska klasifikacija VI'!AD:AD)</f>
        <v>39053</v>
      </c>
      <c r="AB160" s="223"/>
      <c r="AC160" s="176">
        <v>70592.84</v>
      </c>
      <c r="AE160" s="176">
        <f t="shared" si="168"/>
        <v>0</v>
      </c>
    </row>
    <row r="161" spans="1:31" s="114" customFormat="1" ht="20.25" hidden="1" customHeight="1" x14ac:dyDescent="0.25">
      <c r="A161" s="183"/>
      <c r="B161" s="183"/>
      <c r="C161" s="183"/>
      <c r="D161" s="200"/>
      <c r="E161" s="200"/>
      <c r="F161" s="201"/>
      <c r="G161" s="124"/>
      <c r="H161" s="131"/>
      <c r="I161" s="131"/>
      <c r="J161" s="131"/>
      <c r="K161" s="11"/>
      <c r="L161" s="171">
        <v>323791</v>
      </c>
      <c r="M161" s="173" t="s">
        <v>212</v>
      </c>
      <c r="N161" s="174">
        <f>+SUMIF('Programska klasifikacija VI'!$N:$N,$L161,'Programska klasifikacija VI'!Q:Q)</f>
        <v>0</v>
      </c>
      <c r="O161" s="174">
        <f>P161-N161</f>
        <v>0</v>
      </c>
      <c r="P161" s="174">
        <f>+SUMIF('Programska klasifikacija VI'!$N:$N,$L161,'Programska klasifikacija VI'!S:S)</f>
        <v>0</v>
      </c>
      <c r="Q161" s="345">
        <f>+SUMIF('Programska klasifikacija VI'!$N:$N,$L161,'Programska klasifikacija VI'!T:T)</f>
        <v>0</v>
      </c>
      <c r="R161" s="295">
        <f>+SUMIF('Programska klasifikacija VI'!$N:$N,$L161,'Programska klasifikacija VI'!U:U)</f>
        <v>0</v>
      </c>
      <c r="S161" s="295">
        <f>+SUMIF('Programska klasifikacija VI'!$N:$N,$L161,'Programska klasifikacija VI'!V:V)</f>
        <v>0</v>
      </c>
      <c r="T161" s="345">
        <f>+SUMIF('Programska klasifikacija VI'!$N:$N,$L161,'Programska klasifikacija VI'!W:W)</f>
        <v>0</v>
      </c>
      <c r="U161" s="174"/>
      <c r="V161" s="295"/>
      <c r="W161" s="174">
        <f>+SUMIF('Programska klasifikacija VI'!$N:$N,$L161,'Programska klasifikacija VI'!Z:Z)</f>
        <v>0</v>
      </c>
      <c r="X161" s="174">
        <f>+SUMIF('Programska klasifikacija VI'!$N:$N,$L161,'Programska klasifikacija VI'!AA:AA)</f>
        <v>0</v>
      </c>
      <c r="Y161" s="174">
        <f>+SUMIF('Programska klasifikacija VI'!$N:$N,$L161,'Programska klasifikacija VI'!AB:AB)</f>
        <v>0</v>
      </c>
      <c r="Z161" s="174">
        <f>+SUMIF('Programska klasifikacija VI'!$N:$N,$L161,'Programska klasifikacija VI'!AC:AC)</f>
        <v>0</v>
      </c>
      <c r="AA161" s="174">
        <f>+SUMIF('Programska klasifikacija VI'!$N:$N,$L161,'Programska klasifikacija VI'!AD:AD)</f>
        <v>0</v>
      </c>
      <c r="AB161" s="223"/>
      <c r="AC161" s="176"/>
      <c r="AE161" s="176"/>
    </row>
    <row r="162" spans="1:31" s="114" customFormat="1" ht="20.25" customHeight="1" x14ac:dyDescent="0.25">
      <c r="A162" s="183"/>
      <c r="B162" s="183"/>
      <c r="C162" s="183"/>
      <c r="D162" s="200"/>
      <c r="E162" s="200"/>
      <c r="F162" s="201"/>
      <c r="G162" s="124"/>
      <c r="H162" s="131"/>
      <c r="I162" s="131"/>
      <c r="J162" s="131">
        <v>3238</v>
      </c>
      <c r="K162" s="131"/>
      <c r="L162" s="132"/>
      <c r="M162" s="127" t="s">
        <v>213</v>
      </c>
      <c r="N162" s="133">
        <f t="shared" ref="N162:AA163" si="189">N163</f>
        <v>19140</v>
      </c>
      <c r="O162" s="133">
        <f t="shared" si="189"/>
        <v>0</v>
      </c>
      <c r="P162" s="133">
        <f t="shared" si="189"/>
        <v>19140</v>
      </c>
      <c r="Q162" s="342">
        <f>+SUMIF('Programska klasifikacija VI'!$L:$L,$J162,'Programska klasifikacija VI'!T:T)</f>
        <v>14753</v>
      </c>
      <c r="R162" s="293">
        <f t="shared" si="189"/>
        <v>19450</v>
      </c>
      <c r="S162" s="293">
        <f t="shared" si="189"/>
        <v>19140</v>
      </c>
      <c r="T162" s="342">
        <f t="shared" si="189"/>
        <v>15563.68</v>
      </c>
      <c r="U162" s="260">
        <f t="shared" ref="U162" si="190">T162/Q162*100</f>
        <v>105.49501796244832</v>
      </c>
      <c r="V162" s="297">
        <f>T162/S162*100</f>
        <v>81.314942528735628</v>
      </c>
      <c r="W162" s="133">
        <f t="shared" si="189"/>
        <v>14753.23</v>
      </c>
      <c r="X162" s="133">
        <f t="shared" si="189"/>
        <v>19140</v>
      </c>
      <c r="Y162" s="133">
        <f t="shared" si="189"/>
        <v>18570</v>
      </c>
      <c r="Z162" s="133">
        <f t="shared" si="189"/>
        <v>10460</v>
      </c>
      <c r="AA162" s="133">
        <f t="shared" si="189"/>
        <v>14390</v>
      </c>
      <c r="AB162" s="223"/>
      <c r="AC162" s="176"/>
      <c r="AE162" s="176"/>
    </row>
    <row r="163" spans="1:31" s="114" customFormat="1" ht="20.25" hidden="1" customHeight="1" x14ac:dyDescent="0.25">
      <c r="A163" s="183"/>
      <c r="B163" s="183"/>
      <c r="C163" s="183"/>
      <c r="D163" s="200"/>
      <c r="E163" s="200"/>
      <c r="F163" s="201"/>
      <c r="G163" s="124"/>
      <c r="H163" s="131"/>
      <c r="I163" s="131"/>
      <c r="J163" s="131"/>
      <c r="K163" s="194">
        <v>32389</v>
      </c>
      <c r="L163" s="195"/>
      <c r="M163" s="195" t="s">
        <v>214</v>
      </c>
      <c r="N163" s="197">
        <f t="shared" si="189"/>
        <v>19140</v>
      </c>
      <c r="O163" s="197">
        <f t="shared" si="189"/>
        <v>0</v>
      </c>
      <c r="P163" s="197">
        <f t="shared" si="189"/>
        <v>19140</v>
      </c>
      <c r="Q163" s="343">
        <f t="shared" si="189"/>
        <v>0</v>
      </c>
      <c r="R163" s="294">
        <f t="shared" si="189"/>
        <v>19450</v>
      </c>
      <c r="S163" s="294">
        <f t="shared" si="189"/>
        <v>19140</v>
      </c>
      <c r="T163" s="343">
        <f t="shared" si="189"/>
        <v>15563.68</v>
      </c>
      <c r="U163" s="197">
        <f t="shared" ref="U163:V163" si="191">U164</f>
        <v>0</v>
      </c>
      <c r="V163" s="294">
        <f t="shared" si="191"/>
        <v>0</v>
      </c>
      <c r="W163" s="197">
        <f t="shared" si="189"/>
        <v>14753.23</v>
      </c>
      <c r="X163" s="197">
        <f t="shared" si="189"/>
        <v>19140</v>
      </c>
      <c r="Y163" s="197">
        <f t="shared" si="189"/>
        <v>18570</v>
      </c>
      <c r="Z163" s="197">
        <f t="shared" si="189"/>
        <v>10460</v>
      </c>
      <c r="AA163" s="197">
        <f t="shared" si="189"/>
        <v>14390</v>
      </c>
      <c r="AB163" s="223"/>
      <c r="AC163" s="176"/>
      <c r="AE163" s="176"/>
    </row>
    <row r="164" spans="1:31" s="114" customFormat="1" ht="20.25" hidden="1" customHeight="1" x14ac:dyDescent="0.25">
      <c r="A164" s="183"/>
      <c r="B164" s="183"/>
      <c r="C164" s="183"/>
      <c r="D164" s="200"/>
      <c r="E164" s="200"/>
      <c r="F164" s="201"/>
      <c r="G164" s="124"/>
      <c r="H164" s="131"/>
      <c r="I164" s="131"/>
      <c r="J164" s="131"/>
      <c r="K164" s="11"/>
      <c r="L164" s="171">
        <v>323890</v>
      </c>
      <c r="M164" s="173" t="s">
        <v>214</v>
      </c>
      <c r="N164" s="174">
        <f>+SUMIF('Programska klasifikacija VI'!$N:$N,$L164,'Programska klasifikacija VI'!Q:Q)</f>
        <v>19140</v>
      </c>
      <c r="O164" s="174">
        <f>P164-N164</f>
        <v>0</v>
      </c>
      <c r="P164" s="174">
        <f>+SUMIF('Programska klasifikacija VI'!$N:$N,$L164,'Programska klasifikacija VI'!S:S)</f>
        <v>19140</v>
      </c>
      <c r="Q164" s="345">
        <f>+SUMIF('Programska klasifikacija VI'!$N:$N,$L164,'Programska klasifikacija VI'!T:T)</f>
        <v>0</v>
      </c>
      <c r="R164" s="295">
        <f>+SUMIF('Programska klasifikacija VI'!$N:$N,$L164,'Programska klasifikacija VI'!U:U)</f>
        <v>19450</v>
      </c>
      <c r="S164" s="295">
        <f>+SUMIF('Programska klasifikacija VI'!$N:$N,$L164,'Programska klasifikacija VI'!V:V)</f>
        <v>19140</v>
      </c>
      <c r="T164" s="344">
        <f>+SUMIF('Programska klasifikacija VI'!$N:$N,$L164,'Programska klasifikacija VI'!W:W)</f>
        <v>15563.68</v>
      </c>
      <c r="U164" s="174"/>
      <c r="V164" s="295"/>
      <c r="W164" s="174">
        <f>+SUMIF('Programska klasifikacija VI'!$N:$N,$L164,'Programska klasifikacija VI'!Z:Z)</f>
        <v>14753.23</v>
      </c>
      <c r="X164" s="174">
        <f>+SUMIF('Programska klasifikacija VI'!$N:$N,$L164,'Programska klasifikacija VI'!AA:AA)</f>
        <v>19140</v>
      </c>
      <c r="Y164" s="174">
        <f>+SUMIF('Programska klasifikacija VI'!$N:$N,$L164,'Programska klasifikacija VI'!AB:AB)</f>
        <v>18570</v>
      </c>
      <c r="Z164" s="174">
        <f>+SUMIF('Programska klasifikacija VI'!$N:$N,$L164,'Programska klasifikacija VI'!AC:AC)</f>
        <v>10460</v>
      </c>
      <c r="AA164" s="174">
        <f>+SUMIF('Programska klasifikacija VI'!$N:$N,$L164,'Programska klasifikacija VI'!AD:AD)</f>
        <v>14390</v>
      </c>
      <c r="AB164" s="223"/>
      <c r="AC164" s="176">
        <v>15563.68</v>
      </c>
      <c r="AE164" s="176">
        <f t="shared" si="168"/>
        <v>0</v>
      </c>
    </row>
    <row r="165" spans="1:31" s="114" customFormat="1" ht="20.25" customHeight="1" x14ac:dyDescent="0.25">
      <c r="A165" s="183"/>
      <c r="B165" s="183"/>
      <c r="C165" s="183"/>
      <c r="D165" s="200"/>
      <c r="E165" s="200"/>
      <c r="F165" s="201"/>
      <c r="G165" s="124"/>
      <c r="H165" s="131"/>
      <c r="I165" s="131"/>
      <c r="J165" s="131">
        <v>3239</v>
      </c>
      <c r="K165" s="131"/>
      <c r="L165" s="132"/>
      <c r="M165" s="127" t="s">
        <v>215</v>
      </c>
      <c r="N165" s="133">
        <f>N166+N169+N171+N173</f>
        <v>67425</v>
      </c>
      <c r="O165" s="133">
        <f>O166+O169+O171+O173</f>
        <v>10000</v>
      </c>
      <c r="P165" s="133">
        <f>P166+P169+P171+P173</f>
        <v>77425</v>
      </c>
      <c r="Q165" s="342">
        <f>+SUMIF('Programska klasifikacija VI'!$L:$L,$J165,'Programska klasifikacija VI'!T:T)</f>
        <v>62176</v>
      </c>
      <c r="R165" s="293">
        <f t="shared" ref="R165:T165" si="192">R166+R169+R171+R173</f>
        <v>74825</v>
      </c>
      <c r="S165" s="293">
        <f t="shared" si="192"/>
        <v>67425</v>
      </c>
      <c r="T165" s="342">
        <f t="shared" si="192"/>
        <v>58276.85</v>
      </c>
      <c r="U165" s="260">
        <f t="shared" ref="U165" si="193">T165/Q165*100</f>
        <v>93.728850360267629</v>
      </c>
      <c r="V165" s="297">
        <f>T165/S165*100</f>
        <v>86.432109751575823</v>
      </c>
      <c r="W165" s="133">
        <f t="shared" ref="W165:AA165" si="194">W166+W169+W171+W173</f>
        <v>62175.86</v>
      </c>
      <c r="X165" s="133">
        <f t="shared" si="194"/>
        <v>67425</v>
      </c>
      <c r="Y165" s="133">
        <f t="shared" si="194"/>
        <v>62770</v>
      </c>
      <c r="Z165" s="133">
        <f t="shared" si="194"/>
        <v>50020</v>
      </c>
      <c r="AA165" s="133">
        <f t="shared" si="194"/>
        <v>52800</v>
      </c>
      <c r="AB165" s="223"/>
      <c r="AC165" s="176"/>
      <c r="AE165" s="176"/>
    </row>
    <row r="166" spans="1:31" s="114" customFormat="1" ht="20.25" hidden="1" customHeight="1" x14ac:dyDescent="0.25">
      <c r="A166" s="183"/>
      <c r="B166" s="183"/>
      <c r="C166" s="183"/>
      <c r="D166" s="200"/>
      <c r="E166" s="200"/>
      <c r="F166" s="201"/>
      <c r="G166" s="124"/>
      <c r="H166" s="131"/>
      <c r="I166" s="131"/>
      <c r="J166" s="131"/>
      <c r="K166" s="194">
        <v>32391</v>
      </c>
      <c r="L166" s="195"/>
      <c r="M166" s="195" t="s">
        <v>216</v>
      </c>
      <c r="N166" s="197">
        <f t="shared" ref="N166:V166" si="195">N168+N167</f>
        <v>7500</v>
      </c>
      <c r="O166" s="197">
        <f t="shared" si="195"/>
        <v>8000</v>
      </c>
      <c r="P166" s="197">
        <f t="shared" ref="P166:T166" si="196">P168+P167</f>
        <v>15500</v>
      </c>
      <c r="Q166" s="343">
        <f t="shared" si="196"/>
        <v>0</v>
      </c>
      <c r="R166" s="294">
        <f t="shared" si="196"/>
        <v>14780</v>
      </c>
      <c r="S166" s="294">
        <f t="shared" si="196"/>
        <v>7500</v>
      </c>
      <c r="T166" s="343">
        <f t="shared" si="196"/>
        <v>13262.56</v>
      </c>
      <c r="U166" s="197">
        <f t="shared" si="195"/>
        <v>0</v>
      </c>
      <c r="V166" s="294">
        <f t="shared" si="195"/>
        <v>0</v>
      </c>
      <c r="W166" s="197">
        <f t="shared" ref="W166:AA166" si="197">W168+W167</f>
        <v>14052.61</v>
      </c>
      <c r="X166" s="197">
        <f t="shared" si="197"/>
        <v>7500</v>
      </c>
      <c r="Y166" s="197">
        <f t="shared" si="197"/>
        <v>9445</v>
      </c>
      <c r="Z166" s="197">
        <f t="shared" si="197"/>
        <v>6955</v>
      </c>
      <c r="AA166" s="197">
        <f t="shared" si="197"/>
        <v>8555</v>
      </c>
      <c r="AB166" s="223"/>
      <c r="AC166" s="176"/>
      <c r="AE166" s="176"/>
    </row>
    <row r="167" spans="1:31" s="114" customFormat="1" ht="20.25" hidden="1" customHeight="1" x14ac:dyDescent="0.25">
      <c r="A167" s="183"/>
      <c r="B167" s="183"/>
      <c r="C167" s="183"/>
      <c r="D167" s="200"/>
      <c r="E167" s="200"/>
      <c r="F167" s="201"/>
      <c r="G167" s="124"/>
      <c r="H167" s="131"/>
      <c r="I167" s="131"/>
      <c r="J167" s="131"/>
      <c r="K167" s="11"/>
      <c r="L167" s="171">
        <v>323910</v>
      </c>
      <c r="M167" s="173" t="s">
        <v>216</v>
      </c>
      <c r="N167" s="174">
        <f>+SUMIF('Programska klasifikacija VI'!$N:$N,$L167,'Programska klasifikacija VI'!Q:Q)</f>
        <v>7500</v>
      </c>
      <c r="O167" s="174">
        <f>P167-N167</f>
        <v>8000</v>
      </c>
      <c r="P167" s="174">
        <f>+SUMIF('Programska klasifikacija VI'!$N:$N,$L167,'Programska klasifikacija VI'!S:S)</f>
        <v>15500</v>
      </c>
      <c r="Q167" s="345">
        <f>+SUMIF('Programska klasifikacija VI'!$N:$N,$L167,'Programska klasifikacija VI'!T:T)</f>
        <v>0</v>
      </c>
      <c r="R167" s="295">
        <f>+SUMIF('Programska klasifikacija VI'!$N:$N,$L167,'Programska klasifikacija VI'!U:U)</f>
        <v>14780</v>
      </c>
      <c r="S167" s="295">
        <f>+SUMIF('Programska klasifikacija VI'!$N:$N,$L167,'Programska klasifikacija VI'!V:V)</f>
        <v>7500</v>
      </c>
      <c r="T167" s="344">
        <f>+SUMIF('Programska klasifikacija VI'!$N:$N,$L167,'Programska klasifikacija VI'!W:W)</f>
        <v>13262.56</v>
      </c>
      <c r="U167" s="174"/>
      <c r="V167" s="295"/>
      <c r="W167" s="174">
        <f>+SUMIF('Programska klasifikacija VI'!$N:$N,$L167,'Programska klasifikacija VI'!Z:Z)</f>
        <v>14052.61</v>
      </c>
      <c r="X167" s="174">
        <f>+SUMIF('Programska klasifikacija VI'!$N:$N,$L167,'Programska klasifikacija VI'!AA:AA)</f>
        <v>7500</v>
      </c>
      <c r="Y167" s="174">
        <f>+SUMIF('Programska klasifikacija VI'!$N:$N,$L167,'Programska klasifikacija VI'!AB:AB)</f>
        <v>9445</v>
      </c>
      <c r="Z167" s="174">
        <f>+SUMIF('Programska klasifikacija VI'!$N:$N,$L167,'Programska klasifikacija VI'!AC:AC)</f>
        <v>6955</v>
      </c>
      <c r="AA167" s="174">
        <f>+SUMIF('Programska klasifikacija VI'!$N:$N,$L167,'Programska klasifikacija VI'!AD:AD)</f>
        <v>8555</v>
      </c>
      <c r="AB167" s="223"/>
      <c r="AC167" s="176">
        <v>13262.56</v>
      </c>
      <c r="AE167" s="176">
        <f t="shared" si="168"/>
        <v>0</v>
      </c>
    </row>
    <row r="168" spans="1:31" s="114" customFormat="1" ht="20.25" hidden="1" customHeight="1" x14ac:dyDescent="0.25">
      <c r="A168" s="183"/>
      <c r="B168" s="183"/>
      <c r="C168" s="183"/>
      <c r="D168" s="200"/>
      <c r="E168" s="200"/>
      <c r="F168" s="201"/>
      <c r="G168" s="124"/>
      <c r="H168" s="131"/>
      <c r="I168" s="131"/>
      <c r="J168" s="131"/>
      <c r="K168" s="11"/>
      <c r="L168" s="171">
        <v>323911</v>
      </c>
      <c r="M168" s="173" t="s">
        <v>217</v>
      </c>
      <c r="N168" s="174">
        <f>+SUMIF('Programska klasifikacija VI'!$N:$N,$L168,'Programska klasifikacija VI'!Q:Q)</f>
        <v>0</v>
      </c>
      <c r="O168" s="174">
        <f>P168-N168</f>
        <v>0</v>
      </c>
      <c r="P168" s="174">
        <f>+SUMIF('Programska klasifikacija VI'!$N:$N,$L168,'Programska klasifikacija VI'!S:S)</f>
        <v>0</v>
      </c>
      <c r="Q168" s="345">
        <f>+SUMIF('Programska klasifikacija VI'!$N:$N,$L168,'Programska klasifikacija VI'!T:T)</f>
        <v>0</v>
      </c>
      <c r="R168" s="295">
        <f>+SUMIF('Programska klasifikacija VI'!$N:$N,$L168,'Programska klasifikacija VI'!U:U)</f>
        <v>0</v>
      </c>
      <c r="S168" s="295">
        <f>+SUMIF('Programska klasifikacija VI'!$N:$N,$L168,'Programska klasifikacija VI'!V:V)</f>
        <v>0</v>
      </c>
      <c r="T168" s="344">
        <f>+SUMIF('Programska klasifikacija VI'!$N:$N,$L168,'Programska klasifikacija VI'!W:W)</f>
        <v>0</v>
      </c>
      <c r="U168" s="174"/>
      <c r="V168" s="295"/>
      <c r="W168" s="174">
        <f>+SUMIF('Programska klasifikacija VI'!$N:$N,$L168,'Programska klasifikacija VI'!Z:Z)</f>
        <v>0</v>
      </c>
      <c r="X168" s="174">
        <f>+SUMIF('Programska klasifikacija VI'!$N:$N,$L168,'Programska klasifikacija VI'!AA:AA)</f>
        <v>0</v>
      </c>
      <c r="Y168" s="174">
        <f>+SUMIF('Programska klasifikacija VI'!$N:$N,$L168,'Programska klasifikacija VI'!AB:AB)</f>
        <v>0</v>
      </c>
      <c r="Z168" s="174">
        <f>+SUMIF('Programska klasifikacija VI'!$N:$N,$L168,'Programska klasifikacija VI'!AC:AC)</f>
        <v>0</v>
      </c>
      <c r="AA168" s="174">
        <f>+SUMIF('Programska klasifikacija VI'!$N:$N,$L168,'Programska klasifikacija VI'!AD:AD)</f>
        <v>0</v>
      </c>
      <c r="AB168" s="223"/>
      <c r="AC168" s="176"/>
      <c r="AE168" s="176"/>
    </row>
    <row r="169" spans="1:31" s="114" customFormat="1" ht="20.25" hidden="1" customHeight="1" x14ac:dyDescent="0.25">
      <c r="A169" s="183"/>
      <c r="B169" s="183"/>
      <c r="C169" s="183"/>
      <c r="D169" s="200"/>
      <c r="E169" s="200"/>
      <c r="F169" s="201"/>
      <c r="G169" s="124"/>
      <c r="H169" s="131"/>
      <c r="I169" s="131"/>
      <c r="J169" s="131"/>
      <c r="K169" s="194">
        <v>32394</v>
      </c>
      <c r="L169" s="195"/>
      <c r="M169" s="195" t="s">
        <v>218</v>
      </c>
      <c r="N169" s="197">
        <f>N170</f>
        <v>3130</v>
      </c>
      <c r="O169" s="197">
        <f>O170</f>
        <v>0</v>
      </c>
      <c r="P169" s="197">
        <f>P170</f>
        <v>3130</v>
      </c>
      <c r="Q169" s="343">
        <f t="shared" ref="Q169:T169" si="198">Q170</f>
        <v>0</v>
      </c>
      <c r="R169" s="294">
        <f t="shared" si="198"/>
        <v>3130</v>
      </c>
      <c r="S169" s="294">
        <f t="shared" si="198"/>
        <v>3130</v>
      </c>
      <c r="T169" s="343">
        <f t="shared" si="198"/>
        <v>1428.57</v>
      </c>
      <c r="U169" s="197">
        <f t="shared" ref="U169:AA169" si="199">U170</f>
        <v>0</v>
      </c>
      <c r="V169" s="294">
        <f t="shared" si="199"/>
        <v>0</v>
      </c>
      <c r="W169" s="197">
        <f t="shared" si="199"/>
        <v>1359.4</v>
      </c>
      <c r="X169" s="197">
        <f t="shared" si="199"/>
        <v>3130</v>
      </c>
      <c r="Y169" s="197">
        <f t="shared" si="199"/>
        <v>2330</v>
      </c>
      <c r="Z169" s="197">
        <f t="shared" si="199"/>
        <v>1830</v>
      </c>
      <c r="AA169" s="197">
        <f t="shared" si="199"/>
        <v>2330</v>
      </c>
      <c r="AB169" s="223"/>
      <c r="AC169" s="176"/>
      <c r="AE169" s="176"/>
    </row>
    <row r="170" spans="1:31" s="114" customFormat="1" ht="20.25" hidden="1" customHeight="1" x14ac:dyDescent="0.25">
      <c r="A170" s="183"/>
      <c r="B170" s="183"/>
      <c r="C170" s="183"/>
      <c r="D170" s="200"/>
      <c r="E170" s="200"/>
      <c r="F170" s="201"/>
      <c r="G170" s="124"/>
      <c r="H170" s="131"/>
      <c r="I170" s="131"/>
      <c r="J170" s="131"/>
      <c r="K170" s="11"/>
      <c r="L170" s="171">
        <v>323940</v>
      </c>
      <c r="M170" s="173" t="s">
        <v>218</v>
      </c>
      <c r="N170" s="174">
        <f>+SUMIF('Programska klasifikacija VI'!$N:$N,$L170,'Programska klasifikacija VI'!Q:Q)</f>
        <v>3130</v>
      </c>
      <c r="O170" s="174">
        <f>P170-N170</f>
        <v>0</v>
      </c>
      <c r="P170" s="174">
        <f>+SUMIF('Programska klasifikacija VI'!$N:$N,$L170,'Programska klasifikacija VI'!S:S)</f>
        <v>3130</v>
      </c>
      <c r="Q170" s="345">
        <f>+SUMIF('Programska klasifikacija VI'!$N:$N,$L170,'Programska klasifikacija VI'!T:T)</f>
        <v>0</v>
      </c>
      <c r="R170" s="295">
        <f>+SUMIF('Programska klasifikacija VI'!$N:$N,$L170,'Programska klasifikacija VI'!U:U)</f>
        <v>3130</v>
      </c>
      <c r="S170" s="295">
        <f>+SUMIF('Programska klasifikacija VI'!$N:$N,$L170,'Programska klasifikacija VI'!V:V)</f>
        <v>3130</v>
      </c>
      <c r="T170" s="344">
        <f>+SUMIF('Programska klasifikacija VI'!$N:$N,$L170,'Programska klasifikacija VI'!W:W)</f>
        <v>1428.57</v>
      </c>
      <c r="U170" s="174"/>
      <c r="V170" s="295"/>
      <c r="W170" s="174">
        <f>+SUMIF('Programska klasifikacija VI'!$N:$N,$L170,'Programska klasifikacija VI'!Z:Z)</f>
        <v>1359.4</v>
      </c>
      <c r="X170" s="174">
        <f>+SUMIF('Programska klasifikacija VI'!$N:$N,$L170,'Programska klasifikacija VI'!AA:AA)</f>
        <v>3130</v>
      </c>
      <c r="Y170" s="174">
        <f>+SUMIF('Programska klasifikacija VI'!$N:$N,$L170,'Programska klasifikacija VI'!AB:AB)</f>
        <v>2330</v>
      </c>
      <c r="Z170" s="174">
        <f>+SUMIF('Programska klasifikacija VI'!$N:$N,$L170,'Programska klasifikacija VI'!AC:AC)</f>
        <v>1830</v>
      </c>
      <c r="AA170" s="174">
        <f>+SUMIF('Programska klasifikacija VI'!$N:$N,$L170,'Programska klasifikacija VI'!AD:AD)</f>
        <v>2330</v>
      </c>
      <c r="AB170" s="223"/>
      <c r="AC170" s="176">
        <v>1428.57</v>
      </c>
      <c r="AE170" s="176">
        <f t="shared" si="168"/>
        <v>0</v>
      </c>
    </row>
    <row r="171" spans="1:31" s="114" customFormat="1" ht="20.25" hidden="1" customHeight="1" x14ac:dyDescent="0.25">
      <c r="A171" s="183"/>
      <c r="B171" s="183"/>
      <c r="C171" s="183"/>
      <c r="D171" s="200"/>
      <c r="E171" s="200"/>
      <c r="F171" s="201"/>
      <c r="G171" s="124"/>
      <c r="H171" s="131"/>
      <c r="I171" s="131"/>
      <c r="J171" s="131"/>
      <c r="K171" s="194">
        <v>32395</v>
      </c>
      <c r="L171" s="195"/>
      <c r="M171" s="195" t="s">
        <v>219</v>
      </c>
      <c r="N171" s="197">
        <f>N172</f>
        <v>13645</v>
      </c>
      <c r="O171" s="197">
        <f>O172</f>
        <v>0</v>
      </c>
      <c r="P171" s="197">
        <f>P172</f>
        <v>13645</v>
      </c>
      <c r="Q171" s="343">
        <f t="shared" ref="Q171:T171" si="200">Q172</f>
        <v>0</v>
      </c>
      <c r="R171" s="294">
        <f t="shared" si="200"/>
        <v>16765</v>
      </c>
      <c r="S171" s="294">
        <f t="shared" si="200"/>
        <v>13645</v>
      </c>
      <c r="T171" s="343">
        <f t="shared" si="200"/>
        <v>9322.48</v>
      </c>
      <c r="U171" s="197">
        <f t="shared" ref="U171:AA171" si="201">U172</f>
        <v>0</v>
      </c>
      <c r="V171" s="294">
        <f t="shared" si="201"/>
        <v>0</v>
      </c>
      <c r="W171" s="197">
        <f t="shared" si="201"/>
        <v>15890.31</v>
      </c>
      <c r="X171" s="197">
        <f t="shared" si="201"/>
        <v>13645</v>
      </c>
      <c r="Y171" s="197">
        <f t="shared" si="201"/>
        <v>11645</v>
      </c>
      <c r="Z171" s="197">
        <f t="shared" si="201"/>
        <v>8885</v>
      </c>
      <c r="AA171" s="197">
        <f t="shared" si="201"/>
        <v>9565</v>
      </c>
      <c r="AB171" s="223"/>
      <c r="AC171" s="176"/>
      <c r="AE171" s="176"/>
    </row>
    <row r="172" spans="1:31" s="114" customFormat="1" ht="20.25" hidden="1" customHeight="1" x14ac:dyDescent="0.25">
      <c r="A172" s="183"/>
      <c r="B172" s="183"/>
      <c r="C172" s="183"/>
      <c r="D172" s="200"/>
      <c r="E172" s="200"/>
      <c r="F172" s="201"/>
      <c r="G172" s="124"/>
      <c r="H172" s="131"/>
      <c r="I172" s="131"/>
      <c r="J172" s="131"/>
      <c r="K172" s="11"/>
      <c r="L172" s="171">
        <v>323950</v>
      </c>
      <c r="M172" s="173" t="s">
        <v>219</v>
      </c>
      <c r="N172" s="174">
        <f>+SUMIF('Programska klasifikacija VI'!$N:$N,$L172,'Programska klasifikacija VI'!Q:Q)</f>
        <v>13645</v>
      </c>
      <c r="O172" s="174">
        <f>P172-N172</f>
        <v>0</v>
      </c>
      <c r="P172" s="174">
        <f>+SUMIF('Programska klasifikacija VI'!$N:$N,$L172,'Programska klasifikacija VI'!S:S)</f>
        <v>13645</v>
      </c>
      <c r="Q172" s="345">
        <f>+SUMIF('Programska klasifikacija VI'!$N:$N,$L172,'Programska klasifikacija VI'!T:T)</f>
        <v>0</v>
      </c>
      <c r="R172" s="295">
        <f>+SUMIF('Programska klasifikacija VI'!$N:$N,$L172,'Programska klasifikacija VI'!U:U)</f>
        <v>16765</v>
      </c>
      <c r="S172" s="295">
        <f>+SUMIF('Programska klasifikacija VI'!$N:$N,$L172,'Programska klasifikacija VI'!V:V)</f>
        <v>13645</v>
      </c>
      <c r="T172" s="344">
        <f>+SUMIF('Programska klasifikacija VI'!$N:$N,$L172,'Programska klasifikacija VI'!W:W)</f>
        <v>9322.48</v>
      </c>
      <c r="U172" s="174"/>
      <c r="V172" s="295"/>
      <c r="W172" s="174">
        <f>+SUMIF('Programska klasifikacija VI'!$N:$N,$L172,'Programska klasifikacija VI'!Z:Z)</f>
        <v>15890.31</v>
      </c>
      <c r="X172" s="174">
        <f>+SUMIF('Programska klasifikacija VI'!$N:$N,$L172,'Programska klasifikacija VI'!AA:AA)</f>
        <v>13645</v>
      </c>
      <c r="Y172" s="174">
        <f>+SUMIF('Programska klasifikacija VI'!$N:$N,$L172,'Programska klasifikacija VI'!AB:AB)</f>
        <v>11645</v>
      </c>
      <c r="Z172" s="174">
        <f>+SUMIF('Programska klasifikacija VI'!$N:$N,$L172,'Programska klasifikacija VI'!AC:AC)</f>
        <v>8885</v>
      </c>
      <c r="AA172" s="174">
        <f>+SUMIF('Programska klasifikacija VI'!$N:$N,$L172,'Programska klasifikacija VI'!AD:AD)</f>
        <v>9565</v>
      </c>
      <c r="AB172" s="223"/>
      <c r="AC172" s="176">
        <v>9322.48</v>
      </c>
      <c r="AE172" s="176">
        <f t="shared" si="168"/>
        <v>0</v>
      </c>
    </row>
    <row r="173" spans="1:31" s="114" customFormat="1" ht="20.25" hidden="1" customHeight="1" x14ac:dyDescent="0.25">
      <c r="A173" s="183"/>
      <c r="B173" s="183"/>
      <c r="C173" s="183"/>
      <c r="D173" s="200"/>
      <c r="E173" s="200"/>
      <c r="F173" s="201"/>
      <c r="G173" s="124"/>
      <c r="H173" s="131"/>
      <c r="I173" s="131"/>
      <c r="J173" s="131"/>
      <c r="K173" s="194">
        <v>32399</v>
      </c>
      <c r="L173" s="195"/>
      <c r="M173" s="195" t="s">
        <v>220</v>
      </c>
      <c r="N173" s="197">
        <f>N174+N175+N176+N177+N178</f>
        <v>43150</v>
      </c>
      <c r="O173" s="197">
        <f>O174+O175+O176+O177+O178</f>
        <v>2000</v>
      </c>
      <c r="P173" s="197">
        <f>P174+P175+P176+P177+P178</f>
        <v>45150</v>
      </c>
      <c r="Q173" s="343">
        <f t="shared" ref="Q173:T173" si="202">Q174+Q175+Q176+Q177+Q178</f>
        <v>0</v>
      </c>
      <c r="R173" s="294">
        <f t="shared" si="202"/>
        <v>40150</v>
      </c>
      <c r="S173" s="294">
        <f t="shared" si="202"/>
        <v>43150</v>
      </c>
      <c r="T173" s="343">
        <f t="shared" si="202"/>
        <v>34263.24</v>
      </c>
      <c r="U173" s="197">
        <f t="shared" ref="U173:AA173" si="203">U174+U175+U176+U177+U178</f>
        <v>0</v>
      </c>
      <c r="V173" s="294">
        <f t="shared" si="203"/>
        <v>0</v>
      </c>
      <c r="W173" s="197">
        <f t="shared" si="203"/>
        <v>30873.539999999997</v>
      </c>
      <c r="X173" s="197">
        <f t="shared" si="203"/>
        <v>43150</v>
      </c>
      <c r="Y173" s="197">
        <f t="shared" si="203"/>
        <v>39350</v>
      </c>
      <c r="Z173" s="197">
        <f t="shared" si="203"/>
        <v>32350</v>
      </c>
      <c r="AA173" s="197">
        <f t="shared" si="203"/>
        <v>32350</v>
      </c>
      <c r="AB173" s="223"/>
      <c r="AC173" s="176"/>
      <c r="AE173" s="176"/>
    </row>
    <row r="174" spans="1:31" s="114" customFormat="1" ht="20.25" hidden="1" customHeight="1" x14ac:dyDescent="0.25">
      <c r="A174" s="183"/>
      <c r="B174" s="183"/>
      <c r="C174" s="183"/>
      <c r="D174" s="200"/>
      <c r="E174" s="200"/>
      <c r="F174" s="201"/>
      <c r="G174" s="124"/>
      <c r="H174" s="131"/>
      <c r="I174" s="131"/>
      <c r="J174" s="131"/>
      <c r="K174" s="11"/>
      <c r="L174" s="171">
        <v>323990</v>
      </c>
      <c r="M174" s="173" t="s">
        <v>221</v>
      </c>
      <c r="N174" s="174">
        <f>+SUMIF('Programska klasifikacija VI'!$N:$N,$L174,'Programska klasifikacija VI'!Q:Q)</f>
        <v>12000</v>
      </c>
      <c r="O174" s="174">
        <f>P174-N174</f>
        <v>0</v>
      </c>
      <c r="P174" s="174">
        <f>+SUMIF('Programska klasifikacija VI'!$N:$N,$L174,'Programska klasifikacija VI'!S:S)</f>
        <v>12000</v>
      </c>
      <c r="Q174" s="345">
        <f>+SUMIF('Programska klasifikacija VI'!$N:$N,$L174,'Programska klasifikacija VI'!T:T)</f>
        <v>0</v>
      </c>
      <c r="R174" s="295">
        <f>+SUMIF('Programska klasifikacija VI'!$N:$N,$L174,'Programska klasifikacija VI'!U:U)</f>
        <v>12000</v>
      </c>
      <c r="S174" s="295">
        <f>+SUMIF('Programska klasifikacija VI'!$N:$N,$L174,'Programska klasifikacija VI'!V:V)</f>
        <v>12000</v>
      </c>
      <c r="T174" s="344">
        <f>+SUMIF('Programska klasifikacija VI'!$N:$N,$L174,'Programska klasifikacija VI'!W:W)</f>
        <v>9064.65</v>
      </c>
      <c r="U174" s="174"/>
      <c r="V174" s="295"/>
      <c r="W174" s="174">
        <f>+SUMIF('Programska klasifikacija VI'!$N:$N,$L174,'Programska klasifikacija VI'!Z:Z)</f>
        <v>8552.66</v>
      </c>
      <c r="X174" s="174">
        <f>+SUMIF('Programska klasifikacija VI'!$N:$N,$L174,'Programska klasifikacija VI'!AA:AA)</f>
        <v>12000</v>
      </c>
      <c r="Y174" s="174">
        <f>+SUMIF('Programska klasifikacija VI'!$N:$N,$L174,'Programska klasifikacija VI'!AB:AB)</f>
        <v>10000</v>
      </c>
      <c r="Z174" s="174">
        <f>+SUMIF('Programska klasifikacija VI'!$N:$N,$L174,'Programska klasifikacija VI'!AC:AC)</f>
        <v>8000</v>
      </c>
      <c r="AA174" s="174">
        <f>+SUMIF('Programska klasifikacija VI'!$N:$N,$L174,'Programska klasifikacija VI'!AD:AD)</f>
        <v>8000</v>
      </c>
      <c r="AB174" s="223"/>
      <c r="AC174" s="176">
        <v>9064.65</v>
      </c>
      <c r="AE174" s="176">
        <f t="shared" si="168"/>
        <v>0</v>
      </c>
    </row>
    <row r="175" spans="1:31" s="114" customFormat="1" ht="20.25" hidden="1" customHeight="1" x14ac:dyDescent="0.25">
      <c r="A175" s="183"/>
      <c r="B175" s="183"/>
      <c r="C175" s="183"/>
      <c r="D175" s="200"/>
      <c r="E175" s="200"/>
      <c r="F175" s="201"/>
      <c r="G175" s="124"/>
      <c r="H175" s="131"/>
      <c r="I175" s="131"/>
      <c r="J175" s="131"/>
      <c r="K175" s="11"/>
      <c r="L175" s="171">
        <v>323991</v>
      </c>
      <c r="M175" s="173" t="s">
        <v>222</v>
      </c>
      <c r="N175" s="174">
        <f>+SUMIF('Programska klasifikacija VI'!$N:$N,$L175,'Programska klasifikacija VI'!Q:Q)</f>
        <v>7400</v>
      </c>
      <c r="O175" s="174">
        <f>P175-N175</f>
        <v>2000</v>
      </c>
      <c r="P175" s="174">
        <f>+SUMIF('Programska klasifikacija VI'!$N:$N,$L175,'Programska klasifikacija VI'!S:S)</f>
        <v>9400</v>
      </c>
      <c r="Q175" s="345">
        <f>+SUMIF('Programska klasifikacija VI'!$N:$N,$L175,'Programska klasifikacija VI'!T:T)</f>
        <v>0</v>
      </c>
      <c r="R175" s="295">
        <f>+SUMIF('Programska klasifikacija VI'!$N:$N,$L175,'Programska klasifikacija VI'!U:U)</f>
        <v>7400</v>
      </c>
      <c r="S175" s="295">
        <f>+SUMIF('Programska klasifikacija VI'!$N:$N,$L175,'Programska klasifikacija VI'!V:V)</f>
        <v>7400</v>
      </c>
      <c r="T175" s="344">
        <f>+SUMIF('Programska klasifikacija VI'!$N:$N,$L175,'Programska klasifikacija VI'!W:W)</f>
        <v>7618.39</v>
      </c>
      <c r="U175" s="174"/>
      <c r="V175" s="295"/>
      <c r="W175" s="174">
        <f>+SUMIF('Programska klasifikacija VI'!$N:$N,$L175,'Programska klasifikacija VI'!Z:Z)</f>
        <v>4668.03</v>
      </c>
      <c r="X175" s="174">
        <f>+SUMIF('Programska klasifikacija VI'!$N:$N,$L175,'Programska klasifikacija VI'!AA:AA)</f>
        <v>7400</v>
      </c>
      <c r="Y175" s="174">
        <f>+SUMIF('Programska klasifikacija VI'!$N:$N,$L175,'Programska klasifikacija VI'!AB:AB)</f>
        <v>8400</v>
      </c>
      <c r="Z175" s="174">
        <f>+SUMIF('Programska klasifikacija VI'!$N:$N,$L175,'Programska klasifikacija VI'!AC:AC)</f>
        <v>6400</v>
      </c>
      <c r="AA175" s="174">
        <f>+SUMIF('Programska klasifikacija VI'!$N:$N,$L175,'Programska klasifikacija VI'!AD:AD)</f>
        <v>6400</v>
      </c>
      <c r="AB175" s="223"/>
      <c r="AC175" s="176">
        <v>7618.39</v>
      </c>
      <c r="AE175" s="176">
        <f t="shared" si="168"/>
        <v>0</v>
      </c>
    </row>
    <row r="176" spans="1:31" s="114" customFormat="1" ht="20.25" hidden="1" customHeight="1" x14ac:dyDescent="0.25">
      <c r="A176" s="183"/>
      <c r="B176" s="183"/>
      <c r="C176" s="183"/>
      <c r="D176" s="200"/>
      <c r="E176" s="200"/>
      <c r="F176" s="201"/>
      <c r="G176" s="124"/>
      <c r="H176" s="131"/>
      <c r="I176" s="131"/>
      <c r="J176" s="131"/>
      <c r="K176" s="11"/>
      <c r="L176" s="171">
        <v>323992</v>
      </c>
      <c r="M176" s="173" t="s">
        <v>223</v>
      </c>
      <c r="N176" s="174">
        <f>+SUMIF('Programska klasifikacija VI'!$N:$N,$L176,'Programska klasifikacija VI'!Q:Q)</f>
        <v>8900</v>
      </c>
      <c r="O176" s="174">
        <f>P176-N176</f>
        <v>0</v>
      </c>
      <c r="P176" s="174">
        <f>+SUMIF('Programska klasifikacija VI'!$N:$N,$L176,'Programska klasifikacija VI'!S:S)</f>
        <v>8900</v>
      </c>
      <c r="Q176" s="345">
        <f>+SUMIF('Programska klasifikacija VI'!$N:$N,$L176,'Programska klasifikacija VI'!T:T)</f>
        <v>0</v>
      </c>
      <c r="R176" s="295">
        <f>+SUMIF('Programska klasifikacija VI'!$N:$N,$L176,'Programska klasifikacija VI'!U:U)</f>
        <v>7900</v>
      </c>
      <c r="S176" s="295">
        <f>+SUMIF('Programska klasifikacija VI'!$N:$N,$L176,'Programska klasifikacija VI'!V:V)</f>
        <v>8900</v>
      </c>
      <c r="T176" s="344">
        <f>+SUMIF('Programska klasifikacija VI'!$N:$N,$L176,'Programska klasifikacija VI'!W:W)</f>
        <v>6342.63</v>
      </c>
      <c r="U176" s="174"/>
      <c r="V176" s="295"/>
      <c r="W176" s="174">
        <f>+SUMIF('Programska klasifikacija VI'!$N:$N,$L176,'Programska klasifikacija VI'!Z:Z)</f>
        <v>6882.37</v>
      </c>
      <c r="X176" s="174">
        <f>+SUMIF('Programska klasifikacija VI'!$N:$N,$L176,'Programska klasifikacija VI'!AA:AA)</f>
        <v>8900</v>
      </c>
      <c r="Y176" s="174">
        <f>+SUMIF('Programska klasifikacija VI'!$N:$N,$L176,'Programska klasifikacija VI'!AB:AB)</f>
        <v>7900</v>
      </c>
      <c r="Z176" s="174">
        <f>+SUMIF('Programska klasifikacija VI'!$N:$N,$L176,'Programska klasifikacija VI'!AC:AC)</f>
        <v>6900</v>
      </c>
      <c r="AA176" s="174">
        <f>+SUMIF('Programska klasifikacija VI'!$N:$N,$L176,'Programska klasifikacija VI'!AD:AD)</f>
        <v>6900</v>
      </c>
      <c r="AB176" s="223"/>
      <c r="AC176" s="176">
        <v>6342.63</v>
      </c>
      <c r="AE176" s="176">
        <f t="shared" si="168"/>
        <v>0</v>
      </c>
    </row>
    <row r="177" spans="1:31" s="114" customFormat="1" ht="20.25" hidden="1" customHeight="1" x14ac:dyDescent="0.25">
      <c r="A177" s="183"/>
      <c r="B177" s="183"/>
      <c r="C177" s="183"/>
      <c r="D177" s="200"/>
      <c r="E177" s="200"/>
      <c r="F177" s="201"/>
      <c r="G177" s="124"/>
      <c r="H177" s="131"/>
      <c r="I177" s="131"/>
      <c r="J177" s="131"/>
      <c r="K177" s="11"/>
      <c r="L177" s="171">
        <v>323993</v>
      </c>
      <c r="M177" s="173" t="s">
        <v>224</v>
      </c>
      <c r="N177" s="174">
        <f>+SUMIF('Programska klasifikacija VI'!$N:$N,$L177,'Programska klasifikacija VI'!Q:Q)</f>
        <v>12700</v>
      </c>
      <c r="O177" s="174">
        <f>P177-N177</f>
        <v>0</v>
      </c>
      <c r="P177" s="174">
        <f>+SUMIF('Programska klasifikacija VI'!$N:$N,$L177,'Programska klasifikacija VI'!S:S)</f>
        <v>12700</v>
      </c>
      <c r="Q177" s="345">
        <f>+SUMIF('Programska klasifikacija VI'!$N:$N,$L177,'Programska klasifikacija VI'!T:T)</f>
        <v>0</v>
      </c>
      <c r="R177" s="295">
        <f>+SUMIF('Programska klasifikacija VI'!$N:$N,$L177,'Programska klasifikacija VI'!U:U)</f>
        <v>10700</v>
      </c>
      <c r="S177" s="295">
        <f>+SUMIF('Programska klasifikacija VI'!$N:$N,$L177,'Programska klasifikacija VI'!V:V)</f>
        <v>12700</v>
      </c>
      <c r="T177" s="344">
        <f>+SUMIF('Programska klasifikacija VI'!$N:$N,$L177,'Programska klasifikacija VI'!W:W)</f>
        <v>9993.4</v>
      </c>
      <c r="U177" s="174"/>
      <c r="V177" s="295"/>
      <c r="W177" s="174">
        <f>+SUMIF('Programska klasifikacija VI'!$N:$N,$L177,'Programska klasifikacija VI'!Z:Z)</f>
        <v>9516.09</v>
      </c>
      <c r="X177" s="174">
        <f>+SUMIF('Programska klasifikacija VI'!$N:$N,$L177,'Programska klasifikacija VI'!AA:AA)</f>
        <v>12700</v>
      </c>
      <c r="Y177" s="174">
        <f>+SUMIF('Programska klasifikacija VI'!$N:$N,$L177,'Programska klasifikacija VI'!AB:AB)</f>
        <v>10700</v>
      </c>
      <c r="Z177" s="174">
        <f>+SUMIF('Programska klasifikacija VI'!$N:$N,$L177,'Programska klasifikacija VI'!AC:AC)</f>
        <v>8700</v>
      </c>
      <c r="AA177" s="174">
        <f>+SUMIF('Programska klasifikacija VI'!$N:$N,$L177,'Programska klasifikacija VI'!AD:AD)</f>
        <v>8700</v>
      </c>
      <c r="AB177" s="223"/>
      <c r="AC177" s="176">
        <v>9993.4</v>
      </c>
      <c r="AE177" s="176">
        <f t="shared" si="168"/>
        <v>0</v>
      </c>
    </row>
    <row r="178" spans="1:31" s="114" customFormat="1" ht="20.25" hidden="1" customHeight="1" x14ac:dyDescent="0.25">
      <c r="A178" s="183"/>
      <c r="B178" s="183"/>
      <c r="C178" s="183"/>
      <c r="D178" s="200"/>
      <c r="E178" s="200"/>
      <c r="F178" s="201"/>
      <c r="G178" s="124"/>
      <c r="H178" s="131"/>
      <c r="I178" s="131"/>
      <c r="J178" s="131"/>
      <c r="K178" s="11"/>
      <c r="L178" s="171">
        <v>323994</v>
      </c>
      <c r="M178" s="173" t="s">
        <v>225</v>
      </c>
      <c r="N178" s="174">
        <f>+SUMIF('Programska klasifikacija VI'!$N:$N,$L178,'Programska klasifikacija VI'!Q:Q)</f>
        <v>2150</v>
      </c>
      <c r="O178" s="174">
        <f>P178-N178</f>
        <v>0</v>
      </c>
      <c r="P178" s="174">
        <f>+SUMIF('Programska klasifikacija VI'!$N:$N,$L178,'Programska klasifikacija VI'!S:S)</f>
        <v>2150</v>
      </c>
      <c r="Q178" s="345">
        <f>+SUMIF('Programska klasifikacija VI'!$N:$N,$L178,'Programska klasifikacija VI'!T:T)</f>
        <v>0</v>
      </c>
      <c r="R178" s="295">
        <f>+SUMIF('Programska klasifikacija VI'!$N:$N,$L178,'Programska klasifikacija VI'!U:U)</f>
        <v>2150</v>
      </c>
      <c r="S178" s="295">
        <f>+SUMIF('Programska klasifikacija VI'!$N:$N,$L178,'Programska klasifikacija VI'!V:V)</f>
        <v>2150</v>
      </c>
      <c r="T178" s="344">
        <f>+SUMIF('Programska klasifikacija VI'!$N:$N,$L178,'Programska klasifikacija VI'!W:W)</f>
        <v>1244.17</v>
      </c>
      <c r="U178" s="174"/>
      <c r="V178" s="295"/>
      <c r="W178" s="174">
        <f>+SUMIF('Programska klasifikacija VI'!$N:$N,$L178,'Programska klasifikacija VI'!Z:Z)</f>
        <v>1254.3900000000001</v>
      </c>
      <c r="X178" s="174">
        <f>+SUMIF('Programska klasifikacija VI'!$N:$N,$L178,'Programska klasifikacija VI'!AA:AA)</f>
        <v>2150</v>
      </c>
      <c r="Y178" s="174">
        <f>+SUMIF('Programska klasifikacija VI'!$N:$N,$L178,'Programska klasifikacija VI'!AB:AB)</f>
        <v>2350</v>
      </c>
      <c r="Z178" s="174">
        <f>+SUMIF('Programska klasifikacija VI'!$N:$N,$L178,'Programska klasifikacija VI'!AC:AC)</f>
        <v>2350</v>
      </c>
      <c r="AA178" s="174">
        <f>+SUMIF('Programska klasifikacija VI'!$N:$N,$L178,'Programska klasifikacija VI'!AD:AD)</f>
        <v>2350</v>
      </c>
      <c r="AB178" s="223"/>
      <c r="AC178" s="176">
        <v>1244.17</v>
      </c>
      <c r="AE178" s="176">
        <f t="shared" si="168"/>
        <v>0</v>
      </c>
    </row>
    <row r="179" spans="1:31" s="214" customFormat="1" ht="20.25" hidden="1" customHeight="1" x14ac:dyDescent="0.25">
      <c r="A179" s="188"/>
      <c r="B179" s="188"/>
      <c r="C179" s="188"/>
      <c r="D179" s="207"/>
      <c r="E179" s="207"/>
      <c r="F179" s="208"/>
      <c r="G179" s="209"/>
      <c r="H179" s="210"/>
      <c r="I179" s="131">
        <v>324</v>
      </c>
      <c r="J179" s="131"/>
      <c r="K179" s="131"/>
      <c r="L179" s="132"/>
      <c r="M179" s="127" t="s">
        <v>226</v>
      </c>
      <c r="N179" s="133">
        <f t="shared" ref="N179:AA181" si="204">N180</f>
        <v>0</v>
      </c>
      <c r="O179" s="133">
        <f t="shared" si="204"/>
        <v>0</v>
      </c>
      <c r="P179" s="133">
        <f t="shared" si="204"/>
        <v>0</v>
      </c>
      <c r="Q179" s="342">
        <f t="shared" si="204"/>
        <v>0</v>
      </c>
      <c r="R179" s="293">
        <f t="shared" si="204"/>
        <v>0</v>
      </c>
      <c r="S179" s="293">
        <f t="shared" si="204"/>
        <v>0</v>
      </c>
      <c r="T179" s="342">
        <f t="shared" si="204"/>
        <v>0</v>
      </c>
      <c r="U179" s="260">
        <v>0</v>
      </c>
      <c r="V179" s="297">
        <v>0</v>
      </c>
      <c r="W179" s="213">
        <f t="shared" si="204"/>
        <v>0</v>
      </c>
      <c r="X179" s="213">
        <f t="shared" si="204"/>
        <v>0</v>
      </c>
      <c r="Y179" s="213">
        <f t="shared" si="204"/>
        <v>0</v>
      </c>
      <c r="Z179" s="213">
        <f t="shared" si="204"/>
        <v>0</v>
      </c>
      <c r="AA179" s="213">
        <f t="shared" si="204"/>
        <v>0</v>
      </c>
      <c r="AB179" s="223"/>
      <c r="AC179" s="242"/>
      <c r="AE179" s="176"/>
    </row>
    <row r="180" spans="1:31" s="114" customFormat="1" ht="20.25" hidden="1" customHeight="1" x14ac:dyDescent="0.25">
      <c r="A180" s="183"/>
      <c r="B180" s="183"/>
      <c r="C180" s="183"/>
      <c r="D180" s="200"/>
      <c r="E180" s="200"/>
      <c r="F180" s="201"/>
      <c r="G180" s="124"/>
      <c r="H180" s="131"/>
      <c r="I180" s="131"/>
      <c r="J180" s="131">
        <v>3241</v>
      </c>
      <c r="K180" s="131"/>
      <c r="L180" s="132"/>
      <c r="M180" s="127" t="s">
        <v>367</v>
      </c>
      <c r="N180" s="133">
        <f t="shared" si="204"/>
        <v>0</v>
      </c>
      <c r="O180" s="133">
        <f t="shared" si="204"/>
        <v>0</v>
      </c>
      <c r="P180" s="133">
        <f t="shared" si="204"/>
        <v>0</v>
      </c>
      <c r="Q180" s="342">
        <f>+SUMIF('Programska klasifikacija VI'!$L:$L,$J180,'Programska klasifikacija VI'!T:T)</f>
        <v>0</v>
      </c>
      <c r="R180" s="293">
        <f t="shared" si="204"/>
        <v>0</v>
      </c>
      <c r="S180" s="293">
        <f t="shared" si="204"/>
        <v>0</v>
      </c>
      <c r="T180" s="342">
        <f t="shared" si="204"/>
        <v>0</v>
      </c>
      <c r="U180" s="260">
        <v>0</v>
      </c>
      <c r="V180" s="297">
        <v>0</v>
      </c>
      <c r="W180" s="133">
        <f t="shared" si="204"/>
        <v>0</v>
      </c>
      <c r="X180" s="133">
        <f t="shared" si="204"/>
        <v>0</v>
      </c>
      <c r="Y180" s="133">
        <f t="shared" si="204"/>
        <v>0</v>
      </c>
      <c r="Z180" s="133">
        <f t="shared" si="204"/>
        <v>0</v>
      </c>
      <c r="AA180" s="133">
        <f t="shared" si="204"/>
        <v>0</v>
      </c>
      <c r="AB180" s="223"/>
      <c r="AC180" s="176"/>
      <c r="AE180" s="176"/>
    </row>
    <row r="181" spans="1:31" s="114" customFormat="1" ht="20.25" hidden="1" customHeight="1" x14ac:dyDescent="0.25">
      <c r="A181" s="183"/>
      <c r="B181" s="183"/>
      <c r="C181" s="183"/>
      <c r="D181" s="200"/>
      <c r="E181" s="200"/>
      <c r="F181" s="201"/>
      <c r="G181" s="124"/>
      <c r="H181" s="131"/>
      <c r="I181" s="131"/>
      <c r="J181" s="131"/>
      <c r="K181" s="194">
        <v>32412</v>
      </c>
      <c r="L181" s="195"/>
      <c r="M181" s="195" t="s">
        <v>227</v>
      </c>
      <c r="N181" s="197">
        <f t="shared" si="204"/>
        <v>0</v>
      </c>
      <c r="O181" s="197">
        <f t="shared" si="204"/>
        <v>0</v>
      </c>
      <c r="P181" s="197">
        <f t="shared" si="204"/>
        <v>0</v>
      </c>
      <c r="Q181" s="343">
        <f t="shared" si="204"/>
        <v>0</v>
      </c>
      <c r="R181" s="294">
        <f t="shared" si="204"/>
        <v>0</v>
      </c>
      <c r="S181" s="294">
        <f t="shared" si="204"/>
        <v>0</v>
      </c>
      <c r="T181" s="343">
        <f t="shared" si="204"/>
        <v>0</v>
      </c>
      <c r="U181" s="197">
        <f t="shared" si="204"/>
        <v>0</v>
      </c>
      <c r="V181" s="294">
        <f t="shared" si="204"/>
        <v>0</v>
      </c>
      <c r="W181" s="197">
        <f t="shared" si="204"/>
        <v>0</v>
      </c>
      <c r="X181" s="197">
        <f t="shared" si="204"/>
        <v>0</v>
      </c>
      <c r="Y181" s="197">
        <f t="shared" si="204"/>
        <v>0</v>
      </c>
      <c r="Z181" s="197">
        <f t="shared" si="204"/>
        <v>0</v>
      </c>
      <c r="AA181" s="197">
        <f t="shared" si="204"/>
        <v>0</v>
      </c>
      <c r="AB181" s="223"/>
      <c r="AC181" s="176"/>
      <c r="AE181" s="176"/>
    </row>
    <row r="182" spans="1:31" s="114" customFormat="1" ht="20.25" hidden="1" customHeight="1" x14ac:dyDescent="0.25">
      <c r="A182" s="183"/>
      <c r="B182" s="183"/>
      <c r="C182" s="183"/>
      <c r="D182" s="200"/>
      <c r="E182" s="200"/>
      <c r="F182" s="201"/>
      <c r="G182" s="124"/>
      <c r="H182" s="131"/>
      <c r="I182" s="131"/>
      <c r="J182" s="131"/>
      <c r="K182" s="11"/>
      <c r="L182" s="171">
        <v>324120</v>
      </c>
      <c r="M182" s="173" t="s">
        <v>368</v>
      </c>
      <c r="N182" s="174">
        <f>+SUMIF('Programska klasifikacija VI'!$N:$N,$L182,'Programska klasifikacija VI'!Q:Q)</f>
        <v>0</v>
      </c>
      <c r="O182" s="174">
        <f>P182-N182</f>
        <v>0</v>
      </c>
      <c r="P182" s="174">
        <f>+SUMIF('Programska klasifikacija VI'!$N:$N,$L182,'Programska klasifikacija VI'!S:S)</f>
        <v>0</v>
      </c>
      <c r="Q182" s="345">
        <f>+SUMIF('Programska klasifikacija VI'!$N:$N,$L182,'Programska klasifikacija VI'!T:T)</f>
        <v>0</v>
      </c>
      <c r="R182" s="295">
        <f>+SUMIF('Programska klasifikacija VI'!$N:$N,$L182,'Programska klasifikacija VI'!U:U)</f>
        <v>0</v>
      </c>
      <c r="S182" s="295">
        <f>+SUMIF('Programska klasifikacija VI'!$N:$N,$L182,'Programska klasifikacija VI'!V:V)</f>
        <v>0</v>
      </c>
      <c r="T182" s="345">
        <f>+SUMIF('Programska klasifikacija VI'!$N:$N,$L182,'Programska klasifikacija VI'!W:W)</f>
        <v>0</v>
      </c>
      <c r="U182" s="174"/>
      <c r="V182" s="295"/>
      <c r="W182" s="174">
        <f>+SUMIF('Programska klasifikacija VI'!$N:$N,$L182,'Programska klasifikacija VI'!Z:Z)</f>
        <v>0</v>
      </c>
      <c r="X182" s="174">
        <f>+SUMIF('Programska klasifikacija VI'!$N:$N,$L182,'Programska klasifikacija VI'!AA:AA)</f>
        <v>0</v>
      </c>
      <c r="Y182" s="174">
        <f>+SUMIF('Programska klasifikacija VI'!$N:$N,$L182,'Programska klasifikacija VI'!AB:AB)</f>
        <v>0</v>
      </c>
      <c r="Z182" s="174">
        <f>+SUMIF('Programska klasifikacija VI'!$N:$N,$L182,'Programska klasifikacija VI'!AC:AC)</f>
        <v>0</v>
      </c>
      <c r="AA182" s="174">
        <f>+SUMIF('Programska klasifikacija VI'!$N:$N,$L182,'Programska klasifikacija VI'!AD:AD)</f>
        <v>0</v>
      </c>
      <c r="AB182" s="223"/>
      <c r="AC182" s="176">
        <v>0</v>
      </c>
      <c r="AE182" s="176">
        <f t="shared" si="168"/>
        <v>0</v>
      </c>
    </row>
    <row r="183" spans="1:31" s="214" customFormat="1" ht="20.25" customHeight="1" x14ac:dyDescent="0.25">
      <c r="A183" s="188"/>
      <c r="B183" s="188"/>
      <c r="C183" s="188"/>
      <c r="D183" s="207"/>
      <c r="E183" s="207"/>
      <c r="F183" s="208"/>
      <c r="G183" s="209"/>
      <c r="H183" s="210"/>
      <c r="I183" s="131">
        <v>329</v>
      </c>
      <c r="J183" s="131"/>
      <c r="K183" s="131"/>
      <c r="L183" s="132"/>
      <c r="M183" s="127" t="s">
        <v>228</v>
      </c>
      <c r="N183" s="133">
        <f>N184+N187+N194+N197+N200+N211+N208</f>
        <v>59870</v>
      </c>
      <c r="O183" s="133">
        <f t="shared" ref="O183:AA183" si="205">O184+O187+O194+O197+O200+O211+O208</f>
        <v>2300</v>
      </c>
      <c r="P183" s="133">
        <f>P184+P187+P194+P197+P200+P211+P208</f>
        <v>62170</v>
      </c>
      <c r="Q183" s="342">
        <f t="shared" ref="Q183:T183" si="206">Q184+Q187+Q194+Q197+Q200+Q211+Q208</f>
        <v>45713</v>
      </c>
      <c r="R183" s="293">
        <f t="shared" si="206"/>
        <v>62770</v>
      </c>
      <c r="S183" s="293">
        <f t="shared" si="206"/>
        <v>59870</v>
      </c>
      <c r="T183" s="342">
        <f t="shared" si="206"/>
        <v>46164.07</v>
      </c>
      <c r="U183" s="260">
        <f t="shared" ref="U183:U184" si="207">T183/Q183*100</f>
        <v>100.98674337715747</v>
      </c>
      <c r="V183" s="297">
        <f t="shared" ref="V183:V184" si="208">T183/S183*100</f>
        <v>77.107182228161022</v>
      </c>
      <c r="W183" s="213">
        <f t="shared" si="205"/>
        <v>45712.450000000004</v>
      </c>
      <c r="X183" s="213">
        <f t="shared" si="205"/>
        <v>59870</v>
      </c>
      <c r="Y183" s="213">
        <f t="shared" si="205"/>
        <v>57110</v>
      </c>
      <c r="Z183" s="213">
        <f t="shared" si="205"/>
        <v>47810</v>
      </c>
      <c r="AA183" s="213">
        <f t="shared" si="205"/>
        <v>50810</v>
      </c>
      <c r="AB183" s="223"/>
      <c r="AC183" s="242"/>
      <c r="AE183" s="176"/>
    </row>
    <row r="184" spans="1:31" s="114" customFormat="1" ht="24.75" customHeight="1" x14ac:dyDescent="0.25">
      <c r="A184" s="183"/>
      <c r="B184" s="183"/>
      <c r="C184" s="183"/>
      <c r="D184" s="200"/>
      <c r="E184" s="200"/>
      <c r="F184" s="201"/>
      <c r="G184" s="124"/>
      <c r="H184" s="131"/>
      <c r="I184" s="131"/>
      <c r="J184" s="131">
        <v>3291</v>
      </c>
      <c r="K184" s="131"/>
      <c r="L184" s="132"/>
      <c r="M184" s="127" t="s">
        <v>369</v>
      </c>
      <c r="N184" s="133">
        <f t="shared" ref="N184:AA185" si="209">N185</f>
        <v>15000</v>
      </c>
      <c r="O184" s="133">
        <f t="shared" si="209"/>
        <v>-1000</v>
      </c>
      <c r="P184" s="133">
        <f t="shared" si="209"/>
        <v>14000</v>
      </c>
      <c r="Q184" s="342">
        <f>+SUMIF('Programska klasifikacija VI'!$L:$L,$J184,'Programska klasifikacija VI'!T:T)</f>
        <v>9510</v>
      </c>
      <c r="R184" s="293">
        <f t="shared" si="209"/>
        <v>15000</v>
      </c>
      <c r="S184" s="293">
        <f t="shared" si="209"/>
        <v>15000</v>
      </c>
      <c r="T184" s="342">
        <f t="shared" si="209"/>
        <v>11916.26</v>
      </c>
      <c r="U184" s="260">
        <f t="shared" si="207"/>
        <v>125.30241850683493</v>
      </c>
      <c r="V184" s="297">
        <f t="shared" si="208"/>
        <v>79.441733333333332</v>
      </c>
      <c r="W184" s="133">
        <f t="shared" si="209"/>
        <v>9510.35</v>
      </c>
      <c r="X184" s="133">
        <f t="shared" si="209"/>
        <v>15000</v>
      </c>
      <c r="Y184" s="133">
        <f t="shared" si="209"/>
        <v>15000</v>
      </c>
      <c r="Z184" s="133">
        <f t="shared" si="209"/>
        <v>15000</v>
      </c>
      <c r="AA184" s="133">
        <f t="shared" si="209"/>
        <v>15000</v>
      </c>
      <c r="AB184" s="223"/>
      <c r="AC184" s="176"/>
      <c r="AE184" s="176"/>
    </row>
    <row r="185" spans="1:31" s="114" customFormat="1" ht="20.25" hidden="1" customHeight="1" x14ac:dyDescent="0.25">
      <c r="A185" s="183"/>
      <c r="B185" s="183"/>
      <c r="C185" s="183"/>
      <c r="D185" s="200"/>
      <c r="E185" s="200"/>
      <c r="F185" s="201"/>
      <c r="G185" s="124"/>
      <c r="H185" s="131"/>
      <c r="I185" s="131"/>
      <c r="J185" s="131"/>
      <c r="K185" s="194">
        <v>32911</v>
      </c>
      <c r="L185" s="195"/>
      <c r="M185" s="195" t="s">
        <v>230</v>
      </c>
      <c r="N185" s="197">
        <f t="shared" si="209"/>
        <v>15000</v>
      </c>
      <c r="O185" s="197">
        <f t="shared" si="209"/>
        <v>-1000</v>
      </c>
      <c r="P185" s="197">
        <f t="shared" si="209"/>
        <v>14000</v>
      </c>
      <c r="Q185" s="343">
        <f t="shared" si="209"/>
        <v>0</v>
      </c>
      <c r="R185" s="294">
        <f t="shared" si="209"/>
        <v>15000</v>
      </c>
      <c r="S185" s="294">
        <f t="shared" si="209"/>
        <v>15000</v>
      </c>
      <c r="T185" s="343">
        <f t="shared" si="209"/>
        <v>11916.26</v>
      </c>
      <c r="U185" s="197">
        <f t="shared" si="209"/>
        <v>0</v>
      </c>
      <c r="V185" s="294">
        <f t="shared" si="209"/>
        <v>0</v>
      </c>
      <c r="W185" s="197">
        <f t="shared" si="209"/>
        <v>9510.35</v>
      </c>
      <c r="X185" s="197">
        <f t="shared" si="209"/>
        <v>15000</v>
      </c>
      <c r="Y185" s="197">
        <f t="shared" si="209"/>
        <v>15000</v>
      </c>
      <c r="Z185" s="197">
        <f t="shared" si="209"/>
        <v>15000</v>
      </c>
      <c r="AA185" s="197">
        <f t="shared" si="209"/>
        <v>15000</v>
      </c>
      <c r="AB185" s="223"/>
      <c r="AC185" s="176"/>
      <c r="AE185" s="176"/>
    </row>
    <row r="186" spans="1:31" s="114" customFormat="1" ht="20.25" hidden="1" customHeight="1" x14ac:dyDescent="0.25">
      <c r="A186" s="183"/>
      <c r="B186" s="183"/>
      <c r="C186" s="183"/>
      <c r="D186" s="200"/>
      <c r="E186" s="200"/>
      <c r="F186" s="201"/>
      <c r="G186" s="124"/>
      <c r="H186" s="131"/>
      <c r="I186" s="131"/>
      <c r="J186" s="131"/>
      <c r="K186" s="11"/>
      <c r="L186" s="171">
        <v>329110</v>
      </c>
      <c r="M186" s="173" t="s">
        <v>230</v>
      </c>
      <c r="N186" s="174">
        <f>+SUMIF('Programska klasifikacija VI'!$N:$N,$L186,'Programska klasifikacija VI'!Q:Q)</f>
        <v>15000</v>
      </c>
      <c r="O186" s="174">
        <f>P186-N186</f>
        <v>-1000</v>
      </c>
      <c r="P186" s="174">
        <f>+SUMIF('Programska klasifikacija VI'!$N:$N,$L186,'Programska klasifikacija VI'!S:S)</f>
        <v>14000</v>
      </c>
      <c r="Q186" s="345">
        <f>+SUMIF('Programska klasifikacija VI'!$N:$N,$L186,'Programska klasifikacija VI'!T:T)</f>
        <v>0</v>
      </c>
      <c r="R186" s="295">
        <f>+SUMIF('Programska klasifikacija VI'!$N:$N,$L186,'Programska klasifikacija VI'!U:U)</f>
        <v>15000</v>
      </c>
      <c r="S186" s="295">
        <f>+SUMIF('Programska klasifikacija VI'!$N:$N,$L186,'Programska klasifikacija VI'!V:V)</f>
        <v>15000</v>
      </c>
      <c r="T186" s="344">
        <f>+SUMIF('Programska klasifikacija VI'!$N:$N,$L186,'Programska klasifikacija VI'!W:W)</f>
        <v>11916.26</v>
      </c>
      <c r="U186" s="174"/>
      <c r="V186" s="295"/>
      <c r="W186" s="174">
        <f>+SUMIF('Programska klasifikacija VI'!$N:$N,$L186,'Programska klasifikacija VI'!Z:Z)</f>
        <v>9510.35</v>
      </c>
      <c r="X186" s="174">
        <f>+SUMIF('Programska klasifikacija VI'!$N:$N,$L186,'Programska klasifikacija VI'!AA:AA)</f>
        <v>15000</v>
      </c>
      <c r="Y186" s="174">
        <f>+SUMIF('Programska klasifikacija VI'!$N:$N,$L186,'Programska klasifikacija VI'!AB:AB)</f>
        <v>15000</v>
      </c>
      <c r="Z186" s="174">
        <f>+SUMIF('Programska klasifikacija VI'!$N:$N,$L186,'Programska klasifikacija VI'!AC:AC)</f>
        <v>15000</v>
      </c>
      <c r="AA186" s="174">
        <f>+SUMIF('Programska klasifikacija VI'!$N:$N,$L186,'Programska klasifikacija VI'!AD:AD)</f>
        <v>15000</v>
      </c>
      <c r="AB186" s="223"/>
      <c r="AC186" s="176">
        <v>11916.26</v>
      </c>
      <c r="AE186" s="176">
        <f t="shared" si="168"/>
        <v>0</v>
      </c>
    </row>
    <row r="187" spans="1:31" s="114" customFormat="1" ht="20.25" customHeight="1" x14ac:dyDescent="0.25">
      <c r="A187" s="183"/>
      <c r="B187" s="183"/>
      <c r="C187" s="183"/>
      <c r="D187" s="200"/>
      <c r="E187" s="200"/>
      <c r="F187" s="201"/>
      <c r="G187" s="124"/>
      <c r="H187" s="131"/>
      <c r="I187" s="131"/>
      <c r="J187" s="131">
        <v>3292</v>
      </c>
      <c r="K187" s="131"/>
      <c r="L187" s="132"/>
      <c r="M187" s="127" t="s">
        <v>231</v>
      </c>
      <c r="N187" s="133">
        <f>N188+N190+N192</f>
        <v>13530</v>
      </c>
      <c r="O187" s="133">
        <f>O188+O190+O192</f>
        <v>0</v>
      </c>
      <c r="P187" s="133">
        <f>P188+P190+P192</f>
        <v>13530</v>
      </c>
      <c r="Q187" s="342">
        <f>+SUMIF('Programska klasifikacija VI'!$L:$L,$J187,'Programska klasifikacija VI'!T:T)</f>
        <v>6651</v>
      </c>
      <c r="R187" s="293">
        <f t="shared" ref="R187:T187" si="210">R188+R190+R192</f>
        <v>10530</v>
      </c>
      <c r="S187" s="293">
        <f t="shared" si="210"/>
        <v>13530</v>
      </c>
      <c r="T187" s="342">
        <f t="shared" si="210"/>
        <v>7090.63</v>
      </c>
      <c r="U187" s="260">
        <f t="shared" ref="U187" si="211">T187/Q187*100</f>
        <v>106.60998346113367</v>
      </c>
      <c r="V187" s="297">
        <f>T187/S187*100</f>
        <v>52.406725794530672</v>
      </c>
      <c r="W187" s="133">
        <f t="shared" ref="W187:AA187" si="212">W188+W190+W192</f>
        <v>6650.6100000000006</v>
      </c>
      <c r="X187" s="133">
        <f t="shared" si="212"/>
        <v>13530</v>
      </c>
      <c r="Y187" s="133">
        <f t="shared" si="212"/>
        <v>9830</v>
      </c>
      <c r="Z187" s="133">
        <f t="shared" si="212"/>
        <v>9530</v>
      </c>
      <c r="AA187" s="133">
        <f t="shared" si="212"/>
        <v>9530</v>
      </c>
      <c r="AB187" s="223"/>
      <c r="AC187" s="176"/>
      <c r="AE187" s="176"/>
    </row>
    <row r="188" spans="1:31" s="114" customFormat="1" ht="20.25" hidden="1" customHeight="1" x14ac:dyDescent="0.25">
      <c r="A188" s="183"/>
      <c r="B188" s="183"/>
      <c r="C188" s="183"/>
      <c r="D188" s="200"/>
      <c r="E188" s="200"/>
      <c r="F188" s="201"/>
      <c r="G188" s="124"/>
      <c r="H188" s="131"/>
      <c r="I188" s="131"/>
      <c r="J188" s="131"/>
      <c r="K188" s="194">
        <v>32921</v>
      </c>
      <c r="L188" s="195"/>
      <c r="M188" s="195" t="s">
        <v>232</v>
      </c>
      <c r="N188" s="197">
        <f>N189</f>
        <v>5830</v>
      </c>
      <c r="O188" s="197">
        <f t="shared" ref="O188" si="213">O189</f>
        <v>0</v>
      </c>
      <c r="P188" s="197">
        <f>P189</f>
        <v>5830</v>
      </c>
      <c r="Q188" s="343">
        <f t="shared" ref="Q188:T188" si="214">Q189</f>
        <v>0</v>
      </c>
      <c r="R188" s="294">
        <f t="shared" si="214"/>
        <v>2830</v>
      </c>
      <c r="S188" s="294">
        <f t="shared" si="214"/>
        <v>5830</v>
      </c>
      <c r="T188" s="343">
        <f t="shared" si="214"/>
        <v>2634.51</v>
      </c>
      <c r="U188" s="197">
        <f t="shared" ref="U188:AA188" si="215">U189</f>
        <v>0</v>
      </c>
      <c r="V188" s="294">
        <f t="shared" si="215"/>
        <v>0</v>
      </c>
      <c r="W188" s="197">
        <f t="shared" si="215"/>
        <v>2580.63</v>
      </c>
      <c r="X188" s="197">
        <f t="shared" si="215"/>
        <v>5830</v>
      </c>
      <c r="Y188" s="197">
        <f t="shared" si="215"/>
        <v>3330</v>
      </c>
      <c r="Z188" s="197">
        <f t="shared" si="215"/>
        <v>3030</v>
      </c>
      <c r="AA188" s="197">
        <f t="shared" si="215"/>
        <v>3030</v>
      </c>
      <c r="AB188" s="223"/>
      <c r="AC188" s="176"/>
      <c r="AE188" s="176"/>
    </row>
    <row r="189" spans="1:31" s="114" customFormat="1" ht="20.25" hidden="1" customHeight="1" x14ac:dyDescent="0.25">
      <c r="A189" s="183"/>
      <c r="B189" s="183"/>
      <c r="C189" s="183"/>
      <c r="D189" s="200"/>
      <c r="E189" s="200"/>
      <c r="F189" s="201"/>
      <c r="G189" s="124"/>
      <c r="H189" s="131"/>
      <c r="I189" s="131"/>
      <c r="J189" s="131"/>
      <c r="K189" s="11"/>
      <c r="L189" s="171">
        <v>329210</v>
      </c>
      <c r="M189" s="173" t="s">
        <v>232</v>
      </c>
      <c r="N189" s="174">
        <f>+SUMIF('Programska klasifikacija VI'!$N:$N,$L189,'Programska klasifikacija VI'!Q:Q)</f>
        <v>5830</v>
      </c>
      <c r="O189" s="174">
        <f>P189-N189</f>
        <v>0</v>
      </c>
      <c r="P189" s="174">
        <f>+SUMIF('Programska klasifikacija VI'!$N:$N,$L189,'Programska klasifikacija VI'!S:S)</f>
        <v>5830</v>
      </c>
      <c r="Q189" s="345">
        <f>+SUMIF('Programska klasifikacija VI'!$N:$N,$L189,'Programska klasifikacija VI'!T:T)</f>
        <v>0</v>
      </c>
      <c r="R189" s="295">
        <f>+SUMIF('Programska klasifikacija VI'!$N:$N,$L189,'Programska klasifikacija VI'!U:U)</f>
        <v>2830</v>
      </c>
      <c r="S189" s="295">
        <f>+SUMIF('Programska klasifikacija VI'!$N:$N,$L189,'Programska klasifikacija VI'!V:V)</f>
        <v>5830</v>
      </c>
      <c r="T189" s="344">
        <f>+SUMIF('Programska klasifikacija VI'!$N:$N,$L189,'Programska klasifikacija VI'!W:W)</f>
        <v>2634.51</v>
      </c>
      <c r="U189" s="174"/>
      <c r="V189" s="295"/>
      <c r="W189" s="174">
        <f>+SUMIF('Programska klasifikacija VI'!$N:$N,$L189,'Programska klasifikacija VI'!Z:Z)</f>
        <v>2580.63</v>
      </c>
      <c r="X189" s="174">
        <f>+SUMIF('Programska klasifikacija VI'!$N:$N,$L189,'Programska klasifikacija VI'!AA:AA)</f>
        <v>5830</v>
      </c>
      <c r="Y189" s="174">
        <f>+SUMIF('Programska klasifikacija VI'!$N:$N,$L189,'Programska klasifikacija VI'!AB:AB)</f>
        <v>3330</v>
      </c>
      <c r="Z189" s="174">
        <f>+SUMIF('Programska klasifikacija VI'!$N:$N,$L189,'Programska klasifikacija VI'!AC:AC)</f>
        <v>3030</v>
      </c>
      <c r="AA189" s="174">
        <f>+SUMIF('Programska klasifikacija VI'!$N:$N,$L189,'Programska klasifikacija VI'!AD:AD)</f>
        <v>3030</v>
      </c>
      <c r="AB189" s="223"/>
      <c r="AC189" s="176">
        <v>2634.51</v>
      </c>
      <c r="AE189" s="176">
        <f t="shared" si="168"/>
        <v>0</v>
      </c>
    </row>
    <row r="190" spans="1:31" s="114" customFormat="1" ht="20.25" hidden="1" customHeight="1" x14ac:dyDescent="0.25">
      <c r="A190" s="183"/>
      <c r="B190" s="183"/>
      <c r="C190" s="183"/>
      <c r="D190" s="200"/>
      <c r="E190" s="200"/>
      <c r="F190" s="201"/>
      <c r="G190" s="124"/>
      <c r="H190" s="131"/>
      <c r="I190" s="131"/>
      <c r="J190" s="131"/>
      <c r="K190" s="194">
        <v>32922</v>
      </c>
      <c r="L190" s="195"/>
      <c r="M190" s="195" t="s">
        <v>233</v>
      </c>
      <c r="N190" s="197">
        <f>N191</f>
        <v>2700</v>
      </c>
      <c r="O190" s="197">
        <f t="shared" ref="O190:AA190" si="216">O191</f>
        <v>0</v>
      </c>
      <c r="P190" s="197">
        <f>P191</f>
        <v>2700</v>
      </c>
      <c r="Q190" s="343">
        <f t="shared" ref="Q190:T190" si="217">Q191</f>
        <v>0</v>
      </c>
      <c r="R190" s="294">
        <f t="shared" si="217"/>
        <v>2700</v>
      </c>
      <c r="S190" s="294">
        <f t="shared" si="217"/>
        <v>2700</v>
      </c>
      <c r="T190" s="343">
        <f t="shared" si="217"/>
        <v>1365.23</v>
      </c>
      <c r="U190" s="197">
        <f t="shared" si="216"/>
        <v>0</v>
      </c>
      <c r="V190" s="294">
        <f t="shared" si="216"/>
        <v>0</v>
      </c>
      <c r="W190" s="197">
        <f t="shared" si="216"/>
        <v>1364.83</v>
      </c>
      <c r="X190" s="197">
        <f t="shared" si="216"/>
        <v>2700</v>
      </c>
      <c r="Y190" s="197">
        <f t="shared" si="216"/>
        <v>2700</v>
      </c>
      <c r="Z190" s="197">
        <f t="shared" si="216"/>
        <v>2700</v>
      </c>
      <c r="AA190" s="197">
        <f t="shared" si="216"/>
        <v>2700</v>
      </c>
      <c r="AB190" s="223"/>
      <c r="AC190" s="176"/>
      <c r="AE190" s="176"/>
    </row>
    <row r="191" spans="1:31" s="114" customFormat="1" ht="20.25" hidden="1" customHeight="1" x14ac:dyDescent="0.25">
      <c r="A191" s="183"/>
      <c r="B191" s="183"/>
      <c r="C191" s="183"/>
      <c r="D191" s="200"/>
      <c r="E191" s="200"/>
      <c r="F191" s="201"/>
      <c r="G191" s="124"/>
      <c r="H191" s="131"/>
      <c r="I191" s="131"/>
      <c r="J191" s="131"/>
      <c r="K191" s="11"/>
      <c r="L191" s="171">
        <v>329220</v>
      </c>
      <c r="M191" s="173" t="s">
        <v>233</v>
      </c>
      <c r="N191" s="174">
        <f>+SUMIF('Programska klasifikacija VI'!$N:$N,$L191,'Programska klasifikacija VI'!Q:Q)</f>
        <v>2700</v>
      </c>
      <c r="O191" s="174">
        <f>P191-N191</f>
        <v>0</v>
      </c>
      <c r="P191" s="174">
        <f>+SUMIF('Programska klasifikacija VI'!$N:$N,$L191,'Programska klasifikacija VI'!S:S)</f>
        <v>2700</v>
      </c>
      <c r="Q191" s="345">
        <f>+SUMIF('Programska klasifikacija VI'!$N:$N,$L191,'Programska klasifikacija VI'!T:T)</f>
        <v>0</v>
      </c>
      <c r="R191" s="295">
        <f>+SUMIF('Programska klasifikacija VI'!$N:$N,$L191,'Programska klasifikacija VI'!U:U)</f>
        <v>2700</v>
      </c>
      <c r="S191" s="295">
        <f>+SUMIF('Programska klasifikacija VI'!$N:$N,$L191,'Programska klasifikacija VI'!V:V)</f>
        <v>2700</v>
      </c>
      <c r="T191" s="344">
        <f>+SUMIF('Programska klasifikacija VI'!$N:$N,$L191,'Programska klasifikacija VI'!W:W)</f>
        <v>1365.23</v>
      </c>
      <c r="U191" s="174"/>
      <c r="V191" s="295"/>
      <c r="W191" s="174">
        <f>+SUMIF('Programska klasifikacija VI'!$N:$N,$L191,'Programska klasifikacija VI'!Z:Z)</f>
        <v>1364.83</v>
      </c>
      <c r="X191" s="174">
        <f>+SUMIF('Programska klasifikacija VI'!$N:$N,$L191,'Programska klasifikacija VI'!AA:AA)</f>
        <v>2700</v>
      </c>
      <c r="Y191" s="174">
        <f>+SUMIF('Programska klasifikacija VI'!$N:$N,$L191,'Programska klasifikacija VI'!AB:AB)</f>
        <v>2700</v>
      </c>
      <c r="Z191" s="174">
        <f>+SUMIF('Programska klasifikacija VI'!$N:$N,$L191,'Programska klasifikacija VI'!AC:AC)</f>
        <v>2700</v>
      </c>
      <c r="AA191" s="174">
        <f>+SUMIF('Programska klasifikacija VI'!$N:$N,$L191,'Programska klasifikacija VI'!AD:AD)</f>
        <v>2700</v>
      </c>
      <c r="AB191" s="223"/>
      <c r="AC191" s="176">
        <v>1365.23</v>
      </c>
      <c r="AE191" s="176">
        <f t="shared" si="168"/>
        <v>0</v>
      </c>
    </row>
    <row r="192" spans="1:31" s="114" customFormat="1" ht="20.25" hidden="1" customHeight="1" x14ac:dyDescent="0.25">
      <c r="A192" s="183"/>
      <c r="B192" s="183"/>
      <c r="C192" s="183"/>
      <c r="D192" s="200"/>
      <c r="E192" s="200"/>
      <c r="F192" s="201"/>
      <c r="G192" s="124"/>
      <c r="H192" s="131"/>
      <c r="I192" s="131"/>
      <c r="J192" s="131"/>
      <c r="K192" s="194">
        <v>32923</v>
      </c>
      <c r="L192" s="195"/>
      <c r="M192" s="195" t="s">
        <v>234</v>
      </c>
      <c r="N192" s="197">
        <f>N193</f>
        <v>5000</v>
      </c>
      <c r="O192" s="197">
        <f t="shared" ref="O192:AA192" si="218">O193</f>
        <v>0</v>
      </c>
      <c r="P192" s="197">
        <f>P193</f>
        <v>5000</v>
      </c>
      <c r="Q192" s="343">
        <f t="shared" ref="Q192:T192" si="219">Q193</f>
        <v>0</v>
      </c>
      <c r="R192" s="294">
        <f t="shared" si="219"/>
        <v>5000</v>
      </c>
      <c r="S192" s="294">
        <f t="shared" si="219"/>
        <v>5000</v>
      </c>
      <c r="T192" s="343">
        <f t="shared" si="219"/>
        <v>3090.89</v>
      </c>
      <c r="U192" s="197">
        <f t="shared" si="218"/>
        <v>0</v>
      </c>
      <c r="V192" s="294">
        <f t="shared" si="218"/>
        <v>0</v>
      </c>
      <c r="W192" s="197">
        <f t="shared" si="218"/>
        <v>2705.15</v>
      </c>
      <c r="X192" s="197">
        <f t="shared" si="218"/>
        <v>5000</v>
      </c>
      <c r="Y192" s="197">
        <f t="shared" si="218"/>
        <v>3800</v>
      </c>
      <c r="Z192" s="197">
        <f t="shared" si="218"/>
        <v>3800</v>
      </c>
      <c r="AA192" s="197">
        <f t="shared" si="218"/>
        <v>3800</v>
      </c>
      <c r="AB192" s="223"/>
      <c r="AC192" s="176"/>
      <c r="AE192" s="176"/>
    </row>
    <row r="193" spans="1:31" s="114" customFormat="1" ht="20.25" hidden="1" customHeight="1" x14ac:dyDescent="0.25">
      <c r="A193" s="183"/>
      <c r="B193" s="183"/>
      <c r="C193" s="183"/>
      <c r="D193" s="200"/>
      <c r="E193" s="200"/>
      <c r="F193" s="201"/>
      <c r="G193" s="124"/>
      <c r="H193" s="131"/>
      <c r="I193" s="131"/>
      <c r="J193" s="131"/>
      <c r="K193" s="11"/>
      <c r="L193" s="171">
        <v>329230</v>
      </c>
      <c r="M193" s="173" t="s">
        <v>234</v>
      </c>
      <c r="N193" s="174">
        <f>+SUMIF('Programska klasifikacija VI'!$N:$N,$L193,'Programska klasifikacija VI'!Q:Q)</f>
        <v>5000</v>
      </c>
      <c r="O193" s="174">
        <f>P193-N193</f>
        <v>0</v>
      </c>
      <c r="P193" s="174">
        <f>+SUMIF('Programska klasifikacija VI'!$N:$N,$L193,'Programska klasifikacija VI'!S:S)</f>
        <v>5000</v>
      </c>
      <c r="Q193" s="345">
        <f>+SUMIF('Programska klasifikacija VI'!$N:$N,$L193,'Programska klasifikacija VI'!T:T)</f>
        <v>0</v>
      </c>
      <c r="R193" s="295">
        <f>+SUMIF('Programska klasifikacija VI'!$N:$N,$L193,'Programska klasifikacija VI'!U:U)</f>
        <v>5000</v>
      </c>
      <c r="S193" s="295">
        <f>+SUMIF('Programska klasifikacija VI'!$N:$N,$L193,'Programska klasifikacija VI'!V:V)</f>
        <v>5000</v>
      </c>
      <c r="T193" s="345">
        <f>+SUMIF('Programska klasifikacija VI'!$N:$N,$L193,'Programska klasifikacija VI'!W:W)</f>
        <v>3090.89</v>
      </c>
      <c r="U193" s="174"/>
      <c r="V193" s="295"/>
      <c r="W193" s="174">
        <f>+SUMIF('Programska klasifikacija VI'!$N:$N,$L193,'Programska klasifikacija VI'!Z:Z)</f>
        <v>2705.15</v>
      </c>
      <c r="X193" s="174">
        <f>+SUMIF('Programska klasifikacija VI'!$N:$N,$L193,'Programska klasifikacija VI'!AA:AA)</f>
        <v>5000</v>
      </c>
      <c r="Y193" s="174">
        <f>+SUMIF('Programska klasifikacija VI'!$N:$N,$L193,'Programska klasifikacija VI'!AB:AB)</f>
        <v>3800</v>
      </c>
      <c r="Z193" s="174">
        <f>+SUMIF('Programska klasifikacija VI'!$N:$N,$L193,'Programska klasifikacija VI'!AC:AC)</f>
        <v>3800</v>
      </c>
      <c r="AA193" s="174">
        <f>+SUMIF('Programska klasifikacija VI'!$N:$N,$L193,'Programska klasifikacija VI'!AD:AD)</f>
        <v>3800</v>
      </c>
      <c r="AB193" s="223"/>
      <c r="AC193" s="176">
        <v>3090.89</v>
      </c>
      <c r="AE193" s="176">
        <f t="shared" si="168"/>
        <v>0</v>
      </c>
    </row>
    <row r="194" spans="1:31" s="114" customFormat="1" ht="20.25" customHeight="1" x14ac:dyDescent="0.25">
      <c r="A194" s="183"/>
      <c r="B194" s="183"/>
      <c r="C194" s="183"/>
      <c r="D194" s="200"/>
      <c r="E194" s="200"/>
      <c r="F194" s="201"/>
      <c r="G194" s="124"/>
      <c r="H194" s="131"/>
      <c r="I194" s="131"/>
      <c r="J194" s="131">
        <v>3293</v>
      </c>
      <c r="K194" s="131"/>
      <c r="L194" s="132"/>
      <c r="M194" s="127" t="s">
        <v>235</v>
      </c>
      <c r="N194" s="133">
        <f t="shared" ref="N194:AA195" si="220">N195</f>
        <v>12000</v>
      </c>
      <c r="O194" s="133">
        <f t="shared" si="220"/>
        <v>2000</v>
      </c>
      <c r="P194" s="133">
        <f t="shared" si="220"/>
        <v>14000</v>
      </c>
      <c r="Q194" s="342">
        <f>+SUMIF('Programska klasifikacija VI'!$L:$L,$J194,'Programska klasifikacija VI'!T:T)</f>
        <v>12225</v>
      </c>
      <c r="R194" s="293">
        <f t="shared" si="220"/>
        <v>18900</v>
      </c>
      <c r="S194" s="293">
        <f t="shared" si="220"/>
        <v>12000</v>
      </c>
      <c r="T194" s="342">
        <f t="shared" si="220"/>
        <v>10012.08</v>
      </c>
      <c r="U194" s="260">
        <f t="shared" ref="U194" si="221">T194/Q194*100</f>
        <v>81.898404907975461</v>
      </c>
      <c r="V194" s="297">
        <f>T194/S194*100</f>
        <v>83.433999999999997</v>
      </c>
      <c r="W194" s="133">
        <f t="shared" si="220"/>
        <v>12224.65</v>
      </c>
      <c r="X194" s="133">
        <f t="shared" si="220"/>
        <v>12000</v>
      </c>
      <c r="Y194" s="133">
        <f t="shared" si="220"/>
        <v>13780</v>
      </c>
      <c r="Z194" s="133">
        <f t="shared" si="220"/>
        <v>7780</v>
      </c>
      <c r="AA194" s="133">
        <f t="shared" si="220"/>
        <v>7780</v>
      </c>
      <c r="AB194" s="223"/>
      <c r="AC194" s="176"/>
      <c r="AE194" s="176"/>
    </row>
    <row r="195" spans="1:31" s="114" customFormat="1" ht="20.25" hidden="1" customHeight="1" x14ac:dyDescent="0.25">
      <c r="A195" s="183"/>
      <c r="B195" s="183"/>
      <c r="C195" s="183"/>
      <c r="D195" s="200"/>
      <c r="E195" s="200"/>
      <c r="F195" s="201"/>
      <c r="G195" s="124"/>
      <c r="H195" s="131"/>
      <c r="I195" s="131"/>
      <c r="J195" s="131"/>
      <c r="K195" s="194">
        <v>32931</v>
      </c>
      <c r="L195" s="195"/>
      <c r="M195" s="195" t="s">
        <v>235</v>
      </c>
      <c r="N195" s="197">
        <f t="shared" si="220"/>
        <v>12000</v>
      </c>
      <c r="O195" s="197">
        <f t="shared" si="220"/>
        <v>2000</v>
      </c>
      <c r="P195" s="197">
        <f t="shared" si="220"/>
        <v>14000</v>
      </c>
      <c r="Q195" s="343">
        <f t="shared" si="220"/>
        <v>0</v>
      </c>
      <c r="R195" s="294">
        <f t="shared" si="220"/>
        <v>18900</v>
      </c>
      <c r="S195" s="294">
        <f t="shared" si="220"/>
        <v>12000</v>
      </c>
      <c r="T195" s="343">
        <f t="shared" si="220"/>
        <v>10012.08</v>
      </c>
      <c r="U195" s="197">
        <f t="shared" si="220"/>
        <v>0</v>
      </c>
      <c r="V195" s="294">
        <f t="shared" si="220"/>
        <v>0</v>
      </c>
      <c r="W195" s="197">
        <f t="shared" si="220"/>
        <v>12224.65</v>
      </c>
      <c r="X195" s="197">
        <f t="shared" si="220"/>
        <v>12000</v>
      </c>
      <c r="Y195" s="197">
        <f t="shared" si="220"/>
        <v>13780</v>
      </c>
      <c r="Z195" s="197">
        <f t="shared" si="220"/>
        <v>7780</v>
      </c>
      <c r="AA195" s="197">
        <f t="shared" si="220"/>
        <v>7780</v>
      </c>
      <c r="AB195" s="223"/>
      <c r="AC195" s="176"/>
      <c r="AE195" s="176"/>
    </row>
    <row r="196" spans="1:31" s="114" customFormat="1" ht="20.25" hidden="1" customHeight="1" x14ac:dyDescent="0.25">
      <c r="A196" s="183"/>
      <c r="B196" s="183"/>
      <c r="C196" s="183"/>
      <c r="D196" s="200"/>
      <c r="E196" s="200"/>
      <c r="F196" s="201"/>
      <c r="G196" s="124"/>
      <c r="H196" s="131"/>
      <c r="I196" s="131"/>
      <c r="J196" s="131"/>
      <c r="K196" s="11"/>
      <c r="L196" s="171">
        <v>329310</v>
      </c>
      <c r="M196" s="173" t="s">
        <v>235</v>
      </c>
      <c r="N196" s="174">
        <f>+SUMIF('Programska klasifikacija VI'!$N:$N,$L196,'Programska klasifikacija VI'!Q:Q)</f>
        <v>12000</v>
      </c>
      <c r="O196" s="174">
        <f>P196-N196</f>
        <v>2000</v>
      </c>
      <c r="P196" s="174">
        <f>+SUMIF('Programska klasifikacija VI'!$N:$N,$L196,'Programska klasifikacija VI'!S:S)</f>
        <v>14000</v>
      </c>
      <c r="Q196" s="345">
        <f>+SUMIF('Programska klasifikacija VI'!$N:$N,$L196,'Programska klasifikacija VI'!T:T)</f>
        <v>0</v>
      </c>
      <c r="R196" s="295">
        <f>+SUMIF('Programska klasifikacija VI'!$N:$N,$L196,'Programska klasifikacija VI'!U:U)</f>
        <v>18900</v>
      </c>
      <c r="S196" s="295">
        <f>+SUMIF('Programska klasifikacija VI'!$N:$N,$L196,'Programska klasifikacija VI'!V:V)</f>
        <v>12000</v>
      </c>
      <c r="T196" s="345">
        <f>+SUMIF('Programska klasifikacija VI'!$N:$N,$L196,'Programska klasifikacija VI'!W:W)</f>
        <v>10012.08</v>
      </c>
      <c r="U196" s="174"/>
      <c r="V196" s="295"/>
      <c r="W196" s="174">
        <f>+SUMIF('Programska klasifikacija VI'!$N:$N,$L196,'Programska klasifikacija VI'!Z:Z)</f>
        <v>12224.65</v>
      </c>
      <c r="X196" s="174">
        <f>+SUMIF('Programska klasifikacija VI'!$N:$N,$L196,'Programska klasifikacija VI'!AA:AA)</f>
        <v>12000</v>
      </c>
      <c r="Y196" s="174">
        <f>+SUMIF('Programska klasifikacija VI'!$N:$N,$L196,'Programska klasifikacija VI'!AB:AB)</f>
        <v>13780</v>
      </c>
      <c r="Z196" s="174">
        <f>+SUMIF('Programska klasifikacija VI'!$N:$N,$L196,'Programska klasifikacija VI'!AC:AC)</f>
        <v>7780</v>
      </c>
      <c r="AA196" s="174">
        <f>+SUMIF('Programska klasifikacija VI'!$N:$N,$L196,'Programska klasifikacija VI'!AD:AD)</f>
        <v>7780</v>
      </c>
      <c r="AB196" s="223"/>
      <c r="AC196" s="176">
        <v>10012.08</v>
      </c>
      <c r="AE196" s="176">
        <f t="shared" si="168"/>
        <v>0</v>
      </c>
    </row>
    <row r="197" spans="1:31" s="114" customFormat="1" ht="20.25" customHeight="1" x14ac:dyDescent="0.25">
      <c r="A197" s="183"/>
      <c r="B197" s="183"/>
      <c r="C197" s="183"/>
      <c r="D197" s="200"/>
      <c r="E197" s="200"/>
      <c r="F197" s="201"/>
      <c r="G197" s="124"/>
      <c r="H197" s="131"/>
      <c r="I197" s="131"/>
      <c r="J197" s="131">
        <v>3294</v>
      </c>
      <c r="K197" s="131"/>
      <c r="L197" s="132"/>
      <c r="M197" s="127" t="s">
        <v>236</v>
      </c>
      <c r="N197" s="133">
        <f t="shared" ref="N197:AA198" si="222">N198</f>
        <v>2000</v>
      </c>
      <c r="O197" s="133">
        <f t="shared" si="222"/>
        <v>0</v>
      </c>
      <c r="P197" s="133">
        <f t="shared" si="222"/>
        <v>2000</v>
      </c>
      <c r="Q197" s="342">
        <f>+SUMIF('Programska klasifikacija VI'!$L:$L,$J197,'Programska klasifikacija VI'!T:T)</f>
        <v>1589</v>
      </c>
      <c r="R197" s="293">
        <f t="shared" si="222"/>
        <v>2000</v>
      </c>
      <c r="S197" s="293">
        <f t="shared" si="222"/>
        <v>2000</v>
      </c>
      <c r="T197" s="342">
        <f t="shared" si="222"/>
        <v>1726.26</v>
      </c>
      <c r="U197" s="260">
        <f t="shared" ref="U197" si="223">T197/Q197*100</f>
        <v>108.63813719320328</v>
      </c>
      <c r="V197" s="297">
        <f>T197/S197*100</f>
        <v>86.312999999999988</v>
      </c>
      <c r="W197" s="133">
        <f t="shared" si="222"/>
        <v>1588.8</v>
      </c>
      <c r="X197" s="133">
        <f t="shared" si="222"/>
        <v>2000</v>
      </c>
      <c r="Y197" s="133">
        <f t="shared" si="222"/>
        <v>2000</v>
      </c>
      <c r="Z197" s="133">
        <f t="shared" si="222"/>
        <v>2000</v>
      </c>
      <c r="AA197" s="133">
        <f t="shared" si="222"/>
        <v>2000</v>
      </c>
      <c r="AB197" s="223"/>
      <c r="AC197" s="176"/>
      <c r="AE197" s="176"/>
    </row>
    <row r="198" spans="1:31" s="114" customFormat="1" ht="20.25" hidden="1" customHeight="1" x14ac:dyDescent="0.25">
      <c r="A198" s="183"/>
      <c r="B198" s="183"/>
      <c r="C198" s="183"/>
      <c r="D198" s="200"/>
      <c r="E198" s="200"/>
      <c r="F198" s="201"/>
      <c r="G198" s="124"/>
      <c r="H198" s="131"/>
      <c r="I198" s="131"/>
      <c r="J198" s="131"/>
      <c r="K198" s="194">
        <v>32941</v>
      </c>
      <c r="L198" s="195"/>
      <c r="M198" s="195" t="s">
        <v>237</v>
      </c>
      <c r="N198" s="197">
        <f t="shared" si="222"/>
        <v>2000</v>
      </c>
      <c r="O198" s="197">
        <f t="shared" si="222"/>
        <v>0</v>
      </c>
      <c r="P198" s="197">
        <f t="shared" si="222"/>
        <v>2000</v>
      </c>
      <c r="Q198" s="343">
        <f t="shared" si="222"/>
        <v>0</v>
      </c>
      <c r="R198" s="294">
        <f t="shared" si="222"/>
        <v>2000</v>
      </c>
      <c r="S198" s="294">
        <f t="shared" si="222"/>
        <v>2000</v>
      </c>
      <c r="T198" s="343">
        <f t="shared" si="222"/>
        <v>1726.26</v>
      </c>
      <c r="U198" s="197">
        <f t="shared" si="222"/>
        <v>0</v>
      </c>
      <c r="V198" s="294">
        <f t="shared" si="222"/>
        <v>0</v>
      </c>
      <c r="W198" s="197">
        <f t="shared" si="222"/>
        <v>1588.8</v>
      </c>
      <c r="X198" s="197">
        <f t="shared" si="222"/>
        <v>2000</v>
      </c>
      <c r="Y198" s="197">
        <f t="shared" si="222"/>
        <v>2000</v>
      </c>
      <c r="Z198" s="197">
        <f t="shared" si="222"/>
        <v>2000</v>
      </c>
      <c r="AA198" s="197">
        <f t="shared" si="222"/>
        <v>2000</v>
      </c>
      <c r="AB198" s="223"/>
      <c r="AC198" s="176"/>
      <c r="AE198" s="176"/>
    </row>
    <row r="199" spans="1:31" s="114" customFormat="1" ht="20.25" hidden="1" customHeight="1" x14ac:dyDescent="0.25">
      <c r="A199" s="183"/>
      <c r="B199" s="183"/>
      <c r="C199" s="183"/>
      <c r="D199" s="200"/>
      <c r="E199" s="200"/>
      <c r="F199" s="201"/>
      <c r="G199" s="124"/>
      <c r="H199" s="131"/>
      <c r="I199" s="131"/>
      <c r="J199" s="131"/>
      <c r="K199" s="11"/>
      <c r="L199" s="171">
        <v>329410</v>
      </c>
      <c r="M199" s="173" t="s">
        <v>237</v>
      </c>
      <c r="N199" s="174">
        <f>+SUMIF('Programska klasifikacija VI'!$N:$N,$L199,'Programska klasifikacija VI'!Q:Q)</f>
        <v>2000</v>
      </c>
      <c r="O199" s="174">
        <f>P199-N199</f>
        <v>0</v>
      </c>
      <c r="P199" s="174">
        <f>+SUMIF('Programska klasifikacija VI'!$N:$N,$L199,'Programska klasifikacija VI'!S:S)</f>
        <v>2000</v>
      </c>
      <c r="Q199" s="345">
        <f>+SUMIF('Programska klasifikacija VI'!$N:$N,$L199,'Programska klasifikacija VI'!T:T)</f>
        <v>0</v>
      </c>
      <c r="R199" s="295">
        <f>+SUMIF('Programska klasifikacija VI'!$N:$N,$L199,'Programska klasifikacija VI'!U:U)</f>
        <v>2000</v>
      </c>
      <c r="S199" s="295">
        <f>+SUMIF('Programska klasifikacija VI'!$N:$N,$L199,'Programska klasifikacija VI'!V:V)</f>
        <v>2000</v>
      </c>
      <c r="T199" s="345">
        <f>+SUMIF('Programska klasifikacija VI'!$N:$N,$L199,'Programska klasifikacija VI'!W:W)</f>
        <v>1726.26</v>
      </c>
      <c r="U199" s="174"/>
      <c r="V199" s="295"/>
      <c r="W199" s="174">
        <f>+SUMIF('Programska klasifikacija VI'!$N:$N,$L199,'Programska klasifikacija VI'!Z:Z)</f>
        <v>1588.8</v>
      </c>
      <c r="X199" s="174">
        <f>+SUMIF('Programska klasifikacija VI'!$N:$N,$L199,'Programska klasifikacija VI'!AA:AA)</f>
        <v>2000</v>
      </c>
      <c r="Y199" s="174">
        <f>+SUMIF('Programska klasifikacija VI'!$N:$N,$L199,'Programska klasifikacija VI'!AB:AB)</f>
        <v>2000</v>
      </c>
      <c r="Z199" s="174">
        <f>+SUMIF('Programska klasifikacija VI'!$N:$N,$L199,'Programska klasifikacija VI'!AC:AC)</f>
        <v>2000</v>
      </c>
      <c r="AA199" s="174">
        <f>+SUMIF('Programska klasifikacija VI'!$N:$N,$L199,'Programska klasifikacija VI'!AD:AD)</f>
        <v>2000</v>
      </c>
      <c r="AB199" s="223"/>
      <c r="AC199" s="176">
        <v>1726.26</v>
      </c>
      <c r="AE199" s="176">
        <f t="shared" si="168"/>
        <v>0</v>
      </c>
    </row>
    <row r="200" spans="1:31" s="114" customFormat="1" ht="20.25" customHeight="1" x14ac:dyDescent="0.25">
      <c r="A200" s="183"/>
      <c r="B200" s="183"/>
      <c r="C200" s="183"/>
      <c r="D200" s="200"/>
      <c r="E200" s="200"/>
      <c r="F200" s="201"/>
      <c r="G200" s="124"/>
      <c r="H200" s="131"/>
      <c r="I200" s="131"/>
      <c r="J200" s="131">
        <v>3295</v>
      </c>
      <c r="K200" s="131"/>
      <c r="L200" s="132"/>
      <c r="M200" s="127" t="s">
        <v>238</v>
      </c>
      <c r="N200" s="133">
        <f>N203+N205+N201</f>
        <v>11000</v>
      </c>
      <c r="O200" s="133">
        <f>O203+O205+O201</f>
        <v>0</v>
      </c>
      <c r="P200" s="133">
        <f>P203+P205+P201</f>
        <v>11000</v>
      </c>
      <c r="Q200" s="342">
        <f>+SUMIF('Programska klasifikacija VI'!$L:$L,$J200,'Programska klasifikacija VI'!T:T)</f>
        <v>8940</v>
      </c>
      <c r="R200" s="293">
        <f t="shared" ref="R200:T200" si="224">R203+R205+R201</f>
        <v>10000</v>
      </c>
      <c r="S200" s="293">
        <f t="shared" si="224"/>
        <v>11000</v>
      </c>
      <c r="T200" s="342">
        <f t="shared" si="224"/>
        <v>8478.48</v>
      </c>
      <c r="U200" s="260">
        <f t="shared" ref="U200" si="225">T200/Q200*100</f>
        <v>94.837583892617445</v>
      </c>
      <c r="V200" s="297">
        <f>T200/S200*100</f>
        <v>77.077090909090913</v>
      </c>
      <c r="W200" s="133">
        <f t="shared" ref="W200:AA200" si="226">W203+W205+W201</f>
        <v>8939.86</v>
      </c>
      <c r="X200" s="133">
        <f t="shared" si="226"/>
        <v>11000</v>
      </c>
      <c r="Y200" s="133">
        <f t="shared" si="226"/>
        <v>10000</v>
      </c>
      <c r="Z200" s="133">
        <f t="shared" si="226"/>
        <v>10000</v>
      </c>
      <c r="AA200" s="133">
        <f t="shared" si="226"/>
        <v>10000</v>
      </c>
      <c r="AB200" s="223"/>
      <c r="AC200" s="176"/>
      <c r="AE200" s="176"/>
    </row>
    <row r="201" spans="1:31" s="114" customFormat="1" ht="20.25" hidden="1" customHeight="1" x14ac:dyDescent="0.25">
      <c r="A201" s="183"/>
      <c r="B201" s="183"/>
      <c r="C201" s="183"/>
      <c r="D201" s="200"/>
      <c r="E201" s="200"/>
      <c r="F201" s="201"/>
      <c r="G201" s="124"/>
      <c r="H201" s="131"/>
      <c r="I201" s="131"/>
      <c r="J201" s="131"/>
      <c r="K201" s="194">
        <v>32952</v>
      </c>
      <c r="L201" s="195"/>
      <c r="M201" s="195" t="s">
        <v>239</v>
      </c>
      <c r="N201" s="197">
        <f t="shared" ref="N201:AA201" si="227">N202</f>
        <v>500</v>
      </c>
      <c r="O201" s="197">
        <f t="shared" si="227"/>
        <v>0</v>
      </c>
      <c r="P201" s="197">
        <f t="shared" si="227"/>
        <v>500</v>
      </c>
      <c r="Q201" s="343">
        <f t="shared" si="227"/>
        <v>0</v>
      </c>
      <c r="R201" s="294">
        <f t="shared" si="227"/>
        <v>500</v>
      </c>
      <c r="S201" s="294">
        <f t="shared" si="227"/>
        <v>500</v>
      </c>
      <c r="T201" s="343">
        <f t="shared" si="227"/>
        <v>0</v>
      </c>
      <c r="U201" s="197">
        <f t="shared" si="227"/>
        <v>0</v>
      </c>
      <c r="V201" s="294">
        <f t="shared" si="227"/>
        <v>0</v>
      </c>
      <c r="W201" s="197">
        <f t="shared" si="227"/>
        <v>1133.3800000000001</v>
      </c>
      <c r="X201" s="197">
        <f t="shared" si="227"/>
        <v>500</v>
      </c>
      <c r="Y201" s="197">
        <f t="shared" si="227"/>
        <v>500</v>
      </c>
      <c r="Z201" s="197">
        <f t="shared" si="227"/>
        <v>500</v>
      </c>
      <c r="AA201" s="197">
        <f t="shared" si="227"/>
        <v>500</v>
      </c>
      <c r="AB201" s="223"/>
      <c r="AC201" s="176"/>
      <c r="AE201" s="176"/>
    </row>
    <row r="202" spans="1:31" s="114" customFormat="1" ht="20.25" hidden="1" customHeight="1" x14ac:dyDescent="0.25">
      <c r="A202" s="183"/>
      <c r="B202" s="183"/>
      <c r="C202" s="183"/>
      <c r="D202" s="200"/>
      <c r="E202" s="200"/>
      <c r="F202" s="201"/>
      <c r="G202" s="124"/>
      <c r="H202" s="131"/>
      <c r="I202" s="131"/>
      <c r="J202" s="131"/>
      <c r="K202" s="11"/>
      <c r="L202" s="171">
        <v>329520</v>
      </c>
      <c r="M202" s="173" t="s">
        <v>239</v>
      </c>
      <c r="N202" s="174">
        <f>+SUMIF('Programska klasifikacija VI'!$N:$N,$L202,'Programska klasifikacija VI'!Q:Q)</f>
        <v>500</v>
      </c>
      <c r="O202" s="174">
        <f>P202-N202</f>
        <v>0</v>
      </c>
      <c r="P202" s="174">
        <f>+SUMIF('Programska klasifikacija VI'!$N:$N,$L202,'Programska klasifikacija VI'!S:S)</f>
        <v>500</v>
      </c>
      <c r="Q202" s="345">
        <f>+SUMIF('Programska klasifikacija VI'!$N:$N,$L202,'Programska klasifikacija VI'!T:T)</f>
        <v>0</v>
      </c>
      <c r="R202" s="295">
        <f>+SUMIF('Programska klasifikacija VI'!$N:$N,$L202,'Programska klasifikacija VI'!U:U)</f>
        <v>500</v>
      </c>
      <c r="S202" s="295">
        <f>+SUMIF('Programska klasifikacija VI'!$N:$N,$L202,'Programska klasifikacija VI'!V:V)</f>
        <v>500</v>
      </c>
      <c r="T202" s="345">
        <f>+SUMIF('Programska klasifikacija VI'!$N:$N,$L202,'Programska klasifikacija VI'!W:W)</f>
        <v>0</v>
      </c>
      <c r="U202" s="174"/>
      <c r="V202" s="295"/>
      <c r="W202" s="174">
        <f>+SUMIF('Programska klasifikacija VI'!$N:$N,$L202,'Programska klasifikacija VI'!Z:Z)</f>
        <v>1133.3800000000001</v>
      </c>
      <c r="X202" s="174">
        <f>+SUMIF('Programska klasifikacija VI'!$N:$N,$L202,'Programska klasifikacija VI'!AA:AA)</f>
        <v>500</v>
      </c>
      <c r="Y202" s="174">
        <f>+SUMIF('Programska klasifikacija VI'!$N:$N,$L202,'Programska klasifikacija VI'!AB:AB)</f>
        <v>500</v>
      </c>
      <c r="Z202" s="174">
        <f>+SUMIF('Programska klasifikacija VI'!$N:$N,$L202,'Programska klasifikacija VI'!AC:AC)</f>
        <v>500</v>
      </c>
      <c r="AA202" s="174">
        <f>+SUMIF('Programska klasifikacija VI'!$N:$N,$L202,'Programska klasifikacija VI'!AD:AD)</f>
        <v>500</v>
      </c>
      <c r="AB202" s="223"/>
      <c r="AC202" s="176">
        <v>0</v>
      </c>
      <c r="AE202" s="176">
        <f t="shared" si="168"/>
        <v>0</v>
      </c>
    </row>
    <row r="203" spans="1:31" s="114" customFormat="1" ht="20.25" hidden="1" customHeight="1" x14ac:dyDescent="0.25">
      <c r="A203" s="183"/>
      <c r="B203" s="183"/>
      <c r="C203" s="183"/>
      <c r="D203" s="200"/>
      <c r="E203" s="200"/>
      <c r="F203" s="201"/>
      <c r="G203" s="124"/>
      <c r="H203" s="131"/>
      <c r="I203" s="131"/>
      <c r="J203" s="131"/>
      <c r="K203" s="194">
        <v>32955</v>
      </c>
      <c r="L203" s="195"/>
      <c r="M203" s="195" t="s">
        <v>240</v>
      </c>
      <c r="N203" s="197">
        <f>N204</f>
        <v>5000</v>
      </c>
      <c r="O203" s="197">
        <f t="shared" ref="O203:AA203" si="228">O204</f>
        <v>0</v>
      </c>
      <c r="P203" s="197">
        <f>P204</f>
        <v>5000</v>
      </c>
      <c r="Q203" s="343">
        <f t="shared" ref="Q203:T203" si="229">Q204</f>
        <v>0</v>
      </c>
      <c r="R203" s="294">
        <f t="shared" si="229"/>
        <v>4000</v>
      </c>
      <c r="S203" s="294">
        <f t="shared" si="229"/>
        <v>5000</v>
      </c>
      <c r="T203" s="343">
        <f t="shared" si="229"/>
        <v>4032</v>
      </c>
      <c r="U203" s="197">
        <f t="shared" si="228"/>
        <v>0</v>
      </c>
      <c r="V203" s="294">
        <f t="shared" si="228"/>
        <v>0</v>
      </c>
      <c r="W203" s="197">
        <f t="shared" si="228"/>
        <v>3360</v>
      </c>
      <c r="X203" s="197">
        <f t="shared" si="228"/>
        <v>5000</v>
      </c>
      <c r="Y203" s="197">
        <f t="shared" si="228"/>
        <v>4000</v>
      </c>
      <c r="Z203" s="197">
        <f t="shared" si="228"/>
        <v>4000</v>
      </c>
      <c r="AA203" s="197">
        <f t="shared" si="228"/>
        <v>4000</v>
      </c>
      <c r="AB203" s="223"/>
      <c r="AC203" s="176"/>
      <c r="AE203" s="176"/>
    </row>
    <row r="204" spans="1:31" s="114" customFormat="1" ht="20.25" hidden="1" customHeight="1" x14ac:dyDescent="0.25">
      <c r="A204" s="183"/>
      <c r="B204" s="183"/>
      <c r="C204" s="183"/>
      <c r="D204" s="200"/>
      <c r="E204" s="200"/>
      <c r="F204" s="201"/>
      <c r="G204" s="124"/>
      <c r="H204" s="131"/>
      <c r="I204" s="131"/>
      <c r="J204" s="131"/>
      <c r="K204" s="11"/>
      <c r="L204" s="171">
        <v>329550</v>
      </c>
      <c r="M204" s="173" t="s">
        <v>240</v>
      </c>
      <c r="N204" s="174">
        <f>+SUMIF('Programska klasifikacija VI'!$N:$N,$L204,'Programska klasifikacija VI'!Q:Q)</f>
        <v>5000</v>
      </c>
      <c r="O204" s="174">
        <f>P204-N204</f>
        <v>0</v>
      </c>
      <c r="P204" s="174">
        <f>+SUMIF('Programska klasifikacija VI'!$N:$N,$L204,'Programska klasifikacija VI'!S:S)</f>
        <v>5000</v>
      </c>
      <c r="Q204" s="345">
        <f>+SUMIF('Programska klasifikacija VI'!$N:$N,$L204,'Programska klasifikacija VI'!T:T)</f>
        <v>0</v>
      </c>
      <c r="R204" s="295">
        <f>+SUMIF('Programska klasifikacija VI'!$N:$N,$L204,'Programska klasifikacija VI'!U:U)</f>
        <v>4000</v>
      </c>
      <c r="S204" s="295">
        <f>+SUMIF('Programska klasifikacija VI'!$N:$N,$L204,'Programska klasifikacija VI'!V:V)</f>
        <v>5000</v>
      </c>
      <c r="T204" s="345">
        <f>+SUMIF('Programska klasifikacija VI'!$N:$N,$L204,'Programska klasifikacija VI'!W:W)</f>
        <v>4032</v>
      </c>
      <c r="U204" s="174"/>
      <c r="V204" s="295"/>
      <c r="W204" s="174">
        <f>+SUMIF('Programska klasifikacija VI'!$N:$N,$L204,'Programska klasifikacija VI'!Z:Z)</f>
        <v>3360</v>
      </c>
      <c r="X204" s="174">
        <f>+SUMIF('Programska klasifikacija VI'!$N:$N,$L204,'Programska klasifikacija VI'!AA:AA)</f>
        <v>5000</v>
      </c>
      <c r="Y204" s="174">
        <f>+SUMIF('Programska klasifikacija VI'!$N:$N,$L204,'Programska klasifikacija VI'!AB:AB)</f>
        <v>4000</v>
      </c>
      <c r="Z204" s="174">
        <f>+SUMIF('Programska klasifikacija VI'!$N:$N,$L204,'Programska klasifikacija VI'!AC:AC)</f>
        <v>4000</v>
      </c>
      <c r="AA204" s="174">
        <f>+SUMIF('Programska klasifikacija VI'!$N:$N,$L204,'Programska klasifikacija VI'!AD:AD)</f>
        <v>4000</v>
      </c>
      <c r="AB204" s="223"/>
      <c r="AC204" s="176">
        <v>4032</v>
      </c>
      <c r="AE204" s="176">
        <f t="shared" si="168"/>
        <v>0</v>
      </c>
    </row>
    <row r="205" spans="1:31" s="114" customFormat="1" ht="20.25" hidden="1" customHeight="1" x14ac:dyDescent="0.25">
      <c r="A205" s="183"/>
      <c r="B205" s="183"/>
      <c r="C205" s="183"/>
      <c r="D205" s="200"/>
      <c r="E205" s="200"/>
      <c r="F205" s="201"/>
      <c r="G205" s="124"/>
      <c r="H205" s="131"/>
      <c r="I205" s="131"/>
      <c r="J205" s="131"/>
      <c r="K205" s="194">
        <v>32959</v>
      </c>
      <c r="L205" s="195"/>
      <c r="M205" s="195" t="s">
        <v>241</v>
      </c>
      <c r="N205" s="197">
        <f>N206+N207</f>
        <v>5500</v>
      </c>
      <c r="O205" s="197">
        <f t="shared" ref="O205:AA205" si="230">O206+O207</f>
        <v>0</v>
      </c>
      <c r="P205" s="197">
        <f>P206+P207</f>
        <v>5500</v>
      </c>
      <c r="Q205" s="343">
        <f t="shared" ref="Q205:T205" si="231">Q206+Q207</f>
        <v>0</v>
      </c>
      <c r="R205" s="294">
        <f t="shared" si="231"/>
        <v>5500</v>
      </c>
      <c r="S205" s="294">
        <f t="shared" si="231"/>
        <v>5500</v>
      </c>
      <c r="T205" s="343">
        <f t="shared" si="231"/>
        <v>4446.4799999999996</v>
      </c>
      <c r="U205" s="197">
        <f t="shared" si="230"/>
        <v>0</v>
      </c>
      <c r="V205" s="294">
        <f t="shared" si="230"/>
        <v>0</v>
      </c>
      <c r="W205" s="197">
        <f t="shared" si="230"/>
        <v>4446.4799999999996</v>
      </c>
      <c r="X205" s="197">
        <f t="shared" si="230"/>
        <v>5500</v>
      </c>
      <c r="Y205" s="197">
        <f t="shared" si="230"/>
        <v>5500</v>
      </c>
      <c r="Z205" s="197">
        <f t="shared" si="230"/>
        <v>5500</v>
      </c>
      <c r="AA205" s="197">
        <f t="shared" si="230"/>
        <v>5500</v>
      </c>
      <c r="AB205" s="223"/>
      <c r="AC205" s="176"/>
      <c r="AE205" s="176"/>
    </row>
    <row r="206" spans="1:31" s="114" customFormat="1" ht="20.25" hidden="1" customHeight="1" x14ac:dyDescent="0.25">
      <c r="A206" s="183"/>
      <c r="B206" s="183"/>
      <c r="C206" s="183"/>
      <c r="D206" s="200"/>
      <c r="E206" s="200"/>
      <c r="F206" s="201"/>
      <c r="G206" s="124"/>
      <c r="H206" s="131"/>
      <c r="I206" s="131"/>
      <c r="J206" s="131"/>
      <c r="K206" s="11"/>
      <c r="L206" s="171">
        <v>329590</v>
      </c>
      <c r="M206" s="173" t="s">
        <v>242</v>
      </c>
      <c r="N206" s="174">
        <f>+SUMIF('Programska klasifikacija VI'!$N:$N,$L206,'Programska klasifikacija VI'!Q:Q)</f>
        <v>3300</v>
      </c>
      <c r="O206" s="174">
        <f>P206-N206</f>
        <v>0</v>
      </c>
      <c r="P206" s="174">
        <f>+SUMIF('Programska klasifikacija VI'!$N:$N,$L206,'Programska klasifikacija VI'!S:S)</f>
        <v>3300</v>
      </c>
      <c r="Q206" s="345">
        <f>+SUMIF('Programska klasifikacija VI'!$N:$N,$L206,'Programska klasifikacija VI'!T:T)</f>
        <v>0</v>
      </c>
      <c r="R206" s="295">
        <f>+SUMIF('Programska klasifikacija VI'!$N:$N,$L206,'Programska klasifikacija VI'!U:U)</f>
        <v>3300</v>
      </c>
      <c r="S206" s="295">
        <f>+SUMIF('Programska klasifikacija VI'!$N:$N,$L206,'Programska klasifikacija VI'!V:V)</f>
        <v>3300</v>
      </c>
      <c r="T206" s="345">
        <f>+SUMIF('Programska klasifikacija VI'!$N:$N,$L206,'Programska klasifikacija VI'!W:W)</f>
        <v>2917.2</v>
      </c>
      <c r="U206" s="174"/>
      <c r="V206" s="295"/>
      <c r="W206" s="174">
        <f>+SUMIF('Programska klasifikacija VI'!$N:$N,$L206,'Programska klasifikacija VI'!Z:Z)</f>
        <v>2917.2</v>
      </c>
      <c r="X206" s="174">
        <f>+SUMIF('Programska klasifikacija VI'!$N:$N,$L206,'Programska klasifikacija VI'!AA:AA)</f>
        <v>3300</v>
      </c>
      <c r="Y206" s="174">
        <f>+SUMIF('Programska klasifikacija VI'!$N:$N,$L206,'Programska klasifikacija VI'!AB:AB)</f>
        <v>3300</v>
      </c>
      <c r="Z206" s="174">
        <f>+SUMIF('Programska klasifikacija VI'!$N:$N,$L206,'Programska klasifikacija VI'!AC:AC)</f>
        <v>3300</v>
      </c>
      <c r="AA206" s="174">
        <f>+SUMIF('Programska klasifikacija VI'!$N:$N,$L206,'Programska klasifikacija VI'!AD:AD)</f>
        <v>3300</v>
      </c>
      <c r="AB206" s="223"/>
      <c r="AC206" s="176">
        <v>2917.2</v>
      </c>
      <c r="AE206" s="176">
        <f t="shared" si="168"/>
        <v>0</v>
      </c>
    </row>
    <row r="207" spans="1:31" s="114" customFormat="1" ht="20.25" hidden="1" customHeight="1" x14ac:dyDescent="0.25">
      <c r="A207" s="183"/>
      <c r="B207" s="183"/>
      <c r="C207" s="183"/>
      <c r="D207" s="200"/>
      <c r="E207" s="200"/>
      <c r="F207" s="201"/>
      <c r="G207" s="124"/>
      <c r="H207" s="131"/>
      <c r="I207" s="131"/>
      <c r="J207" s="131"/>
      <c r="K207" s="11"/>
      <c r="L207" s="171">
        <v>329591</v>
      </c>
      <c r="M207" s="173" t="s">
        <v>267</v>
      </c>
      <c r="N207" s="174">
        <f>+SUMIF('Programska klasifikacija VI'!$N:$N,$L207,'Programska klasifikacija VI'!Q:Q)</f>
        <v>2200</v>
      </c>
      <c r="O207" s="174">
        <f>P207-N207</f>
        <v>0</v>
      </c>
      <c r="P207" s="174">
        <f>+SUMIF('Programska klasifikacija VI'!$N:$N,$L207,'Programska klasifikacija VI'!S:S)</f>
        <v>2200</v>
      </c>
      <c r="Q207" s="345">
        <f>+SUMIF('Programska klasifikacija VI'!$N:$N,$L207,'Programska klasifikacija VI'!T:T)</f>
        <v>0</v>
      </c>
      <c r="R207" s="295">
        <f>+SUMIF('Programska klasifikacija VI'!$N:$N,$L207,'Programska klasifikacija VI'!U:U)</f>
        <v>2200</v>
      </c>
      <c r="S207" s="295">
        <f>+SUMIF('Programska klasifikacija VI'!$N:$N,$L207,'Programska klasifikacija VI'!V:V)</f>
        <v>2200</v>
      </c>
      <c r="T207" s="345">
        <f>+SUMIF('Programska klasifikacija VI'!$N:$N,$L207,'Programska klasifikacija VI'!W:W)</f>
        <v>1529.28</v>
      </c>
      <c r="U207" s="174"/>
      <c r="V207" s="295"/>
      <c r="W207" s="174">
        <f>+SUMIF('Programska klasifikacija VI'!$N:$N,$L207,'Programska klasifikacija VI'!Z:Z)</f>
        <v>1529.28</v>
      </c>
      <c r="X207" s="174">
        <f>+SUMIF('Programska klasifikacija VI'!$N:$N,$L207,'Programska klasifikacija VI'!AA:AA)</f>
        <v>2200</v>
      </c>
      <c r="Y207" s="174">
        <f>+SUMIF('Programska klasifikacija VI'!$N:$N,$L207,'Programska klasifikacija VI'!AB:AB)</f>
        <v>2200</v>
      </c>
      <c r="Z207" s="174">
        <f>+SUMIF('Programska klasifikacija VI'!$N:$N,$L207,'Programska klasifikacija VI'!AC:AC)</f>
        <v>2200</v>
      </c>
      <c r="AA207" s="174">
        <f>+SUMIF('Programska klasifikacija VI'!$N:$N,$L207,'Programska klasifikacija VI'!AD:AD)</f>
        <v>2200</v>
      </c>
      <c r="AB207" s="223"/>
      <c r="AC207" s="176">
        <v>1529.28</v>
      </c>
      <c r="AE207" s="176">
        <f t="shared" ref="AE207:AE267" si="232">T207-AC207</f>
        <v>0</v>
      </c>
    </row>
    <row r="208" spans="1:31" s="114" customFormat="1" ht="20.25" customHeight="1" x14ac:dyDescent="0.25">
      <c r="A208" s="183"/>
      <c r="B208" s="183"/>
      <c r="C208" s="183"/>
      <c r="D208" s="200"/>
      <c r="E208" s="200"/>
      <c r="F208" s="201"/>
      <c r="G208" s="124"/>
      <c r="H208" s="131"/>
      <c r="I208" s="131"/>
      <c r="J208" s="131">
        <v>3296</v>
      </c>
      <c r="K208" s="131"/>
      <c r="L208" s="132"/>
      <c r="M208" s="127" t="s">
        <v>244</v>
      </c>
      <c r="N208" s="133">
        <f t="shared" ref="N208:AA209" si="233">N209</f>
        <v>340</v>
      </c>
      <c r="O208" s="133">
        <f t="shared" si="233"/>
        <v>300</v>
      </c>
      <c r="P208" s="133">
        <f t="shared" si="233"/>
        <v>640</v>
      </c>
      <c r="Q208" s="342">
        <f>+SUMIF('Programska klasifikacija VI'!$L:$L,$J208,'Programska klasifikacija VI'!T:T)</f>
        <v>1540</v>
      </c>
      <c r="R208" s="293">
        <f t="shared" si="233"/>
        <v>340</v>
      </c>
      <c r="S208" s="293">
        <f t="shared" si="233"/>
        <v>340</v>
      </c>
      <c r="T208" s="342">
        <f t="shared" si="233"/>
        <v>497.71</v>
      </c>
      <c r="U208" s="260">
        <f t="shared" ref="U208" si="234">T208/Q208*100</f>
        <v>32.318831168831167</v>
      </c>
      <c r="V208" s="297">
        <f>T208/S208*100</f>
        <v>146.38529411764705</v>
      </c>
      <c r="W208" s="133">
        <f t="shared" si="233"/>
        <v>1539.79</v>
      </c>
      <c r="X208" s="133">
        <f t="shared" si="233"/>
        <v>340</v>
      </c>
      <c r="Y208" s="133">
        <f t="shared" si="233"/>
        <v>500</v>
      </c>
      <c r="Z208" s="133">
        <f t="shared" si="233"/>
        <v>500</v>
      </c>
      <c r="AA208" s="133">
        <f t="shared" si="233"/>
        <v>500</v>
      </c>
      <c r="AB208" s="223"/>
      <c r="AC208" s="176"/>
      <c r="AE208" s="176"/>
    </row>
    <row r="209" spans="1:31" s="114" customFormat="1" ht="20.25" hidden="1" customHeight="1" x14ac:dyDescent="0.25">
      <c r="A209" s="183"/>
      <c r="B209" s="183"/>
      <c r="C209" s="183"/>
      <c r="D209" s="200"/>
      <c r="E209" s="200"/>
      <c r="F209" s="201"/>
      <c r="G209" s="124"/>
      <c r="H209" s="131"/>
      <c r="I209" s="131"/>
      <c r="J209" s="131"/>
      <c r="K209" s="194">
        <v>32961</v>
      </c>
      <c r="L209" s="195"/>
      <c r="M209" s="195" t="s">
        <v>244</v>
      </c>
      <c r="N209" s="197">
        <f t="shared" si="233"/>
        <v>340</v>
      </c>
      <c r="O209" s="197">
        <f t="shared" si="233"/>
        <v>300</v>
      </c>
      <c r="P209" s="197">
        <f t="shared" si="233"/>
        <v>640</v>
      </c>
      <c r="Q209" s="343">
        <f t="shared" si="233"/>
        <v>0</v>
      </c>
      <c r="R209" s="294">
        <f t="shared" si="233"/>
        <v>340</v>
      </c>
      <c r="S209" s="294">
        <f t="shared" si="233"/>
        <v>340</v>
      </c>
      <c r="T209" s="343">
        <f t="shared" si="233"/>
        <v>497.71</v>
      </c>
      <c r="U209" s="197">
        <f t="shared" si="233"/>
        <v>0</v>
      </c>
      <c r="V209" s="294">
        <f t="shared" si="233"/>
        <v>0</v>
      </c>
      <c r="W209" s="197">
        <f t="shared" si="233"/>
        <v>1539.79</v>
      </c>
      <c r="X209" s="197">
        <f t="shared" si="233"/>
        <v>340</v>
      </c>
      <c r="Y209" s="197">
        <f t="shared" si="233"/>
        <v>500</v>
      </c>
      <c r="Z209" s="197">
        <f t="shared" si="233"/>
        <v>500</v>
      </c>
      <c r="AA209" s="197">
        <f t="shared" si="233"/>
        <v>500</v>
      </c>
      <c r="AB209" s="223"/>
      <c r="AC209" s="176"/>
      <c r="AE209" s="176"/>
    </row>
    <row r="210" spans="1:31" s="114" customFormat="1" ht="20.25" hidden="1" customHeight="1" x14ac:dyDescent="0.25">
      <c r="A210" s="183"/>
      <c r="B210" s="183"/>
      <c r="C210" s="183"/>
      <c r="D210" s="200"/>
      <c r="E210" s="200"/>
      <c r="F210" s="201"/>
      <c r="G210" s="124"/>
      <c r="H210" s="131"/>
      <c r="I210" s="131"/>
      <c r="J210" s="131"/>
      <c r="K210" s="11"/>
      <c r="L210" s="171">
        <v>329610</v>
      </c>
      <c r="M210" s="173" t="s">
        <v>244</v>
      </c>
      <c r="N210" s="174">
        <f>+SUMIF('Programska klasifikacija VI'!$N:$N,$L210,'Programska klasifikacija VI'!Q:Q)</f>
        <v>340</v>
      </c>
      <c r="O210" s="174">
        <f>P210-N210</f>
        <v>300</v>
      </c>
      <c r="P210" s="174">
        <f>+SUMIF('Programska klasifikacija VI'!$N:$N,$L210,'Programska klasifikacija VI'!S:S)</f>
        <v>640</v>
      </c>
      <c r="Q210" s="345">
        <f>+SUMIF('Programska klasifikacija VI'!$N:$N,$L210,'Programska klasifikacija VI'!T:T)</f>
        <v>0</v>
      </c>
      <c r="R210" s="295">
        <f>+SUMIF('Programska klasifikacija VI'!$N:$N,$L210,'Programska klasifikacija VI'!U:U)</f>
        <v>340</v>
      </c>
      <c r="S210" s="295">
        <f>+SUMIF('Programska klasifikacija VI'!$N:$N,$L210,'Programska klasifikacija VI'!V:V)</f>
        <v>340</v>
      </c>
      <c r="T210" s="345">
        <f>+SUMIF('Programska klasifikacija VI'!$N:$N,$L210,'Programska klasifikacija VI'!W:W)</f>
        <v>497.71</v>
      </c>
      <c r="U210" s="174"/>
      <c r="V210" s="295"/>
      <c r="W210" s="174">
        <f>+SUMIF('Programska klasifikacija VI'!$N:$N,$L210,'Programska klasifikacija VI'!Z:Z)</f>
        <v>1539.79</v>
      </c>
      <c r="X210" s="174">
        <f>+SUMIF('Programska klasifikacija VI'!$N:$N,$L210,'Programska klasifikacija VI'!AA:AA)</f>
        <v>340</v>
      </c>
      <c r="Y210" s="174">
        <f>+SUMIF('Programska klasifikacija VI'!$N:$N,$L210,'Programska klasifikacija VI'!AB:AB)</f>
        <v>500</v>
      </c>
      <c r="Z210" s="174">
        <f>+SUMIF('Programska klasifikacija VI'!$N:$N,$L210,'Programska klasifikacija VI'!AC:AC)</f>
        <v>500</v>
      </c>
      <c r="AA210" s="174">
        <f>+SUMIF('Programska klasifikacija VI'!$N:$N,$L210,'Programska klasifikacija VI'!AD:AD)</f>
        <v>500</v>
      </c>
      <c r="AB210" s="223"/>
      <c r="AC210" s="176">
        <v>497.71</v>
      </c>
      <c r="AE210" s="176">
        <f t="shared" si="232"/>
        <v>0</v>
      </c>
    </row>
    <row r="211" spans="1:31" s="114" customFormat="1" ht="20.25" customHeight="1" x14ac:dyDescent="0.25">
      <c r="A211" s="183"/>
      <c r="B211" s="183"/>
      <c r="C211" s="183"/>
      <c r="D211" s="200"/>
      <c r="E211" s="200"/>
      <c r="F211" s="201"/>
      <c r="G211" s="124"/>
      <c r="H211" s="131"/>
      <c r="I211" s="131"/>
      <c r="J211" s="131">
        <v>3299</v>
      </c>
      <c r="K211" s="131"/>
      <c r="L211" s="132"/>
      <c r="M211" s="127" t="s">
        <v>228</v>
      </c>
      <c r="N211" s="133">
        <f t="shared" ref="N211:AA212" si="235">N212</f>
        <v>6000</v>
      </c>
      <c r="O211" s="133">
        <f t="shared" si="235"/>
        <v>1000</v>
      </c>
      <c r="P211" s="133">
        <f t="shared" si="235"/>
        <v>7000</v>
      </c>
      <c r="Q211" s="342">
        <f>+SUMIF('Programska klasifikacija VI'!$L:$L,$J211,'Programska klasifikacija VI'!T:T)</f>
        <v>5258</v>
      </c>
      <c r="R211" s="293">
        <f t="shared" si="235"/>
        <v>6000</v>
      </c>
      <c r="S211" s="293">
        <f t="shared" si="235"/>
        <v>6000</v>
      </c>
      <c r="T211" s="342">
        <f t="shared" si="235"/>
        <v>6442.65</v>
      </c>
      <c r="U211" s="260">
        <f t="shared" ref="U211" si="236">T211/Q211*100</f>
        <v>122.5304298212248</v>
      </c>
      <c r="V211" s="297">
        <f>T211/S211*100</f>
        <v>107.3775</v>
      </c>
      <c r="W211" s="133">
        <f t="shared" si="235"/>
        <v>5258.39</v>
      </c>
      <c r="X211" s="133">
        <f t="shared" si="235"/>
        <v>6000</v>
      </c>
      <c r="Y211" s="133">
        <f t="shared" si="235"/>
        <v>6000</v>
      </c>
      <c r="Z211" s="133">
        <f t="shared" si="235"/>
        <v>3000</v>
      </c>
      <c r="AA211" s="133">
        <f t="shared" si="235"/>
        <v>6000</v>
      </c>
      <c r="AB211" s="223"/>
      <c r="AC211" s="176"/>
      <c r="AE211" s="176"/>
    </row>
    <row r="212" spans="1:31" s="114" customFormat="1" ht="20.25" hidden="1" customHeight="1" x14ac:dyDescent="0.25">
      <c r="A212" s="183"/>
      <c r="B212" s="183"/>
      <c r="C212" s="183"/>
      <c r="D212" s="200"/>
      <c r="E212" s="200"/>
      <c r="F212" s="201"/>
      <c r="G212" s="124"/>
      <c r="H212" s="131"/>
      <c r="I212" s="131"/>
      <c r="J212" s="131"/>
      <c r="K212" s="194">
        <v>32999</v>
      </c>
      <c r="L212" s="195"/>
      <c r="M212" s="195" t="s">
        <v>228</v>
      </c>
      <c r="N212" s="197">
        <f t="shared" si="235"/>
        <v>6000</v>
      </c>
      <c r="O212" s="197">
        <f t="shared" si="235"/>
        <v>1000</v>
      </c>
      <c r="P212" s="197">
        <f t="shared" si="235"/>
        <v>7000</v>
      </c>
      <c r="Q212" s="343">
        <f t="shared" si="235"/>
        <v>0</v>
      </c>
      <c r="R212" s="197">
        <f t="shared" si="235"/>
        <v>6000</v>
      </c>
      <c r="S212" s="197">
        <f t="shared" si="235"/>
        <v>6000</v>
      </c>
      <c r="T212" s="343">
        <f t="shared" si="235"/>
        <v>6442.65</v>
      </c>
      <c r="U212" s="197">
        <f t="shared" si="235"/>
        <v>0</v>
      </c>
      <c r="V212" s="197">
        <f t="shared" si="235"/>
        <v>0</v>
      </c>
      <c r="W212" s="197">
        <f t="shared" si="235"/>
        <v>5258.39</v>
      </c>
      <c r="X212" s="197">
        <f t="shared" si="235"/>
        <v>6000</v>
      </c>
      <c r="Y212" s="197">
        <f t="shared" si="235"/>
        <v>6000</v>
      </c>
      <c r="Z212" s="197">
        <f t="shared" si="235"/>
        <v>3000</v>
      </c>
      <c r="AA212" s="197">
        <f t="shared" si="235"/>
        <v>6000</v>
      </c>
      <c r="AB212" s="223"/>
      <c r="AC212" s="176"/>
      <c r="AE212" s="176"/>
    </row>
    <row r="213" spans="1:31" s="114" customFormat="1" ht="20.25" hidden="1" customHeight="1" x14ac:dyDescent="0.25">
      <c r="A213" s="183"/>
      <c r="B213" s="183"/>
      <c r="C213" s="183"/>
      <c r="D213" s="200"/>
      <c r="E213" s="200"/>
      <c r="F213" s="201"/>
      <c r="G213" s="124"/>
      <c r="H213" s="131"/>
      <c r="I213" s="131"/>
      <c r="J213" s="131"/>
      <c r="K213" s="11"/>
      <c r="L213" s="171">
        <v>329990</v>
      </c>
      <c r="M213" s="173" t="s">
        <v>228</v>
      </c>
      <c r="N213" s="174">
        <f>+SUMIF('Programska klasifikacija VI'!$N:$N,$L213,'Programska klasifikacija VI'!Q:Q)</f>
        <v>6000</v>
      </c>
      <c r="O213" s="174">
        <f>P213-N213</f>
        <v>1000</v>
      </c>
      <c r="P213" s="174">
        <f>+SUMIF('Programska klasifikacija VI'!$N:$N,$L213,'Programska klasifikacija VI'!S:S)</f>
        <v>7000</v>
      </c>
      <c r="Q213" s="345">
        <f>+SUMIF('Programska klasifikacija VI'!$N:$N,$L213,'Programska klasifikacija VI'!T:T)</f>
        <v>0</v>
      </c>
      <c r="R213" s="174">
        <f>+SUMIF('Programska klasifikacija VI'!$N:$N,$L213,'Programska klasifikacija VI'!U:U)</f>
        <v>6000</v>
      </c>
      <c r="S213" s="174">
        <f>+SUMIF('Programska klasifikacija VI'!$N:$N,$L213,'Programska klasifikacija VI'!V:V)</f>
        <v>6000</v>
      </c>
      <c r="T213" s="345">
        <f>+SUMIF('Programska klasifikacija VI'!$N:$N,$L213,'Programska klasifikacija VI'!W:W)</f>
        <v>6442.65</v>
      </c>
      <c r="U213" s="174"/>
      <c r="V213" s="174"/>
      <c r="W213" s="174">
        <f>+SUMIF('Programska klasifikacija VI'!$N:$N,$L213,'Programska klasifikacija VI'!Z:Z)</f>
        <v>5258.39</v>
      </c>
      <c r="X213" s="174">
        <f>+SUMIF('Programska klasifikacija VI'!$N:$N,$L213,'Programska klasifikacija VI'!AA:AA)</f>
        <v>6000</v>
      </c>
      <c r="Y213" s="174">
        <f>+SUMIF('Programska klasifikacija VI'!$N:$N,$L213,'Programska klasifikacija VI'!AB:AB)</f>
        <v>6000</v>
      </c>
      <c r="Z213" s="174">
        <f>+SUMIF('Programska klasifikacija VI'!$N:$N,$L213,'Programska klasifikacija VI'!AC:AC)</f>
        <v>3000</v>
      </c>
      <c r="AA213" s="174">
        <f>+SUMIF('Programska klasifikacija VI'!$N:$N,$L213,'Programska klasifikacija VI'!AD:AD)</f>
        <v>6000</v>
      </c>
      <c r="AB213" s="223"/>
      <c r="AC213" s="176">
        <v>6442.65</v>
      </c>
      <c r="AE213" s="176">
        <f t="shared" si="232"/>
        <v>0</v>
      </c>
    </row>
    <row r="214" spans="1:31" s="187" customFormat="1" ht="20.25" customHeight="1" x14ac:dyDescent="0.25">
      <c r="A214" s="183"/>
      <c r="B214" s="198"/>
      <c r="C214" s="198"/>
      <c r="D214" s="200"/>
      <c r="E214" s="200"/>
      <c r="F214" s="201"/>
      <c r="G214" s="263"/>
      <c r="H214" s="263">
        <v>34</v>
      </c>
      <c r="I214" s="263"/>
      <c r="J214" s="263"/>
      <c r="K214" s="121"/>
      <c r="L214" s="121"/>
      <c r="M214" s="264" t="s">
        <v>8</v>
      </c>
      <c r="N214" s="186">
        <f t="shared" ref="N214:AA214" si="237">N215</f>
        <v>4100</v>
      </c>
      <c r="O214" s="186">
        <f t="shared" si="237"/>
        <v>0</v>
      </c>
      <c r="P214" s="186">
        <f t="shared" si="237"/>
        <v>4100</v>
      </c>
      <c r="Q214" s="265">
        <f t="shared" si="237"/>
        <v>2511</v>
      </c>
      <c r="R214" s="265">
        <f t="shared" si="237"/>
        <v>4100</v>
      </c>
      <c r="S214" s="265">
        <f t="shared" si="237"/>
        <v>4100</v>
      </c>
      <c r="T214" s="265">
        <f t="shared" si="237"/>
        <v>2236.88</v>
      </c>
      <c r="U214" s="261">
        <f t="shared" ref="U214:U216" si="238">T214/Q214*100</f>
        <v>89.08323377140583</v>
      </c>
      <c r="V214" s="261">
        <f t="shared" ref="V214:V216" si="239">T214/S214*100</f>
        <v>54.558048780487809</v>
      </c>
      <c r="W214" s="186">
        <f t="shared" si="237"/>
        <v>2510.66</v>
      </c>
      <c r="X214" s="186">
        <f t="shared" si="237"/>
        <v>4100</v>
      </c>
      <c r="Y214" s="186">
        <f t="shared" si="237"/>
        <v>4100</v>
      </c>
      <c r="Z214" s="186">
        <f t="shared" si="237"/>
        <v>4186</v>
      </c>
      <c r="AA214" s="186">
        <f t="shared" si="237"/>
        <v>4270</v>
      </c>
      <c r="AB214" s="223"/>
      <c r="AC214" s="254"/>
      <c r="AE214" s="176"/>
    </row>
    <row r="215" spans="1:31" s="214" customFormat="1" ht="20.25" customHeight="1" x14ac:dyDescent="0.25">
      <c r="A215" s="188"/>
      <c r="B215" s="188"/>
      <c r="C215" s="188"/>
      <c r="D215" s="207"/>
      <c r="E215" s="207"/>
      <c r="F215" s="208"/>
      <c r="G215" s="209"/>
      <c r="H215" s="210"/>
      <c r="I215" s="131">
        <v>343</v>
      </c>
      <c r="J215" s="131"/>
      <c r="K215" s="131"/>
      <c r="L215" s="132"/>
      <c r="M215" s="127" t="s">
        <v>246</v>
      </c>
      <c r="N215" s="133">
        <f>N217+N221</f>
        <v>4100</v>
      </c>
      <c r="O215" s="133">
        <f>O217+O221</f>
        <v>0</v>
      </c>
      <c r="P215" s="133">
        <f>P217+P221</f>
        <v>4100</v>
      </c>
      <c r="Q215" s="342">
        <f>Q216+Q221</f>
        <v>2511</v>
      </c>
      <c r="R215" s="293">
        <f>R217+R221</f>
        <v>4100</v>
      </c>
      <c r="S215" s="293">
        <f>S217+S221</f>
        <v>4100</v>
      </c>
      <c r="T215" s="342">
        <f>T217+T221</f>
        <v>2236.88</v>
      </c>
      <c r="U215" s="260">
        <f t="shared" si="238"/>
        <v>89.08323377140583</v>
      </c>
      <c r="V215" s="297">
        <f t="shared" si="239"/>
        <v>54.558048780487809</v>
      </c>
      <c r="W215" s="213">
        <f>W217+W221</f>
        <v>2510.66</v>
      </c>
      <c r="X215" s="213">
        <f>X217+X221</f>
        <v>4100</v>
      </c>
      <c r="Y215" s="213">
        <f>Y217+Y221</f>
        <v>4100</v>
      </c>
      <c r="Z215" s="213">
        <f>Z217+Z221</f>
        <v>4186</v>
      </c>
      <c r="AA215" s="213">
        <f>AA217+AA221</f>
        <v>4270</v>
      </c>
      <c r="AB215" s="223"/>
      <c r="AC215" s="242"/>
      <c r="AE215" s="176"/>
    </row>
    <row r="216" spans="1:31" s="114" customFormat="1" ht="20.25" customHeight="1" x14ac:dyDescent="0.25">
      <c r="A216" s="183"/>
      <c r="B216" s="183"/>
      <c r="C216" s="183"/>
      <c r="D216" s="200"/>
      <c r="E216" s="200"/>
      <c r="F216" s="201"/>
      <c r="G216" s="124"/>
      <c r="H216" s="131"/>
      <c r="I216" s="131"/>
      <c r="J216" s="131">
        <v>3431</v>
      </c>
      <c r="K216" s="131"/>
      <c r="L216" s="132"/>
      <c r="M216" s="127" t="s">
        <v>247</v>
      </c>
      <c r="N216" s="133">
        <f t="shared" ref="N216:O216" si="240">N217+N219</f>
        <v>4000</v>
      </c>
      <c r="O216" s="133">
        <f t="shared" si="240"/>
        <v>0</v>
      </c>
      <c r="P216" s="133">
        <f t="shared" ref="P216:T216" si="241">P217+P219</f>
        <v>4000</v>
      </c>
      <c r="Q216" s="342">
        <f>+SUMIF('Programska klasifikacija VI'!$L:$L,$J216,'Programska klasifikacija VI'!T:T)</f>
        <v>2511</v>
      </c>
      <c r="R216" s="293">
        <f t="shared" si="241"/>
        <v>4000</v>
      </c>
      <c r="S216" s="293">
        <f t="shared" si="241"/>
        <v>4000</v>
      </c>
      <c r="T216" s="342">
        <f t="shared" si="241"/>
        <v>2236.88</v>
      </c>
      <c r="U216" s="260">
        <f t="shared" si="238"/>
        <v>89.08323377140583</v>
      </c>
      <c r="V216" s="297">
        <f t="shared" si="239"/>
        <v>55.922000000000004</v>
      </c>
      <c r="W216" s="133">
        <f t="shared" ref="W216:AA216" si="242">W217+W219</f>
        <v>2510.66</v>
      </c>
      <c r="X216" s="133">
        <f t="shared" si="242"/>
        <v>4000</v>
      </c>
      <c r="Y216" s="133">
        <f t="shared" si="242"/>
        <v>4000</v>
      </c>
      <c r="Z216" s="133">
        <f t="shared" si="242"/>
        <v>4086</v>
      </c>
      <c r="AA216" s="133">
        <f t="shared" si="242"/>
        <v>4170</v>
      </c>
      <c r="AB216" s="223"/>
      <c r="AC216" s="176"/>
      <c r="AE216" s="176"/>
    </row>
    <row r="217" spans="1:31" s="114" customFormat="1" ht="20.25" hidden="1" customHeight="1" x14ac:dyDescent="0.25">
      <c r="A217" s="183"/>
      <c r="B217" s="183"/>
      <c r="C217" s="183"/>
      <c r="D217" s="200"/>
      <c r="E217" s="200"/>
      <c r="F217" s="201"/>
      <c r="G217" s="124"/>
      <c r="H217" s="131"/>
      <c r="I217" s="131"/>
      <c r="J217" s="131"/>
      <c r="K217" s="194">
        <v>34311</v>
      </c>
      <c r="L217" s="195"/>
      <c r="M217" s="195" t="s">
        <v>248</v>
      </c>
      <c r="N217" s="197">
        <f t="shared" ref="N217:T217" si="243">N218</f>
        <v>4000</v>
      </c>
      <c r="O217" s="197">
        <f t="shared" si="243"/>
        <v>0</v>
      </c>
      <c r="P217" s="197">
        <f t="shared" si="243"/>
        <v>4000</v>
      </c>
      <c r="Q217" s="343">
        <f t="shared" si="243"/>
        <v>0</v>
      </c>
      <c r="R217" s="294">
        <f t="shared" si="243"/>
        <v>4000</v>
      </c>
      <c r="S217" s="294">
        <f t="shared" si="243"/>
        <v>4000</v>
      </c>
      <c r="T217" s="343">
        <f t="shared" si="243"/>
        <v>2236.88</v>
      </c>
      <c r="U217" s="197">
        <f t="shared" ref="U217:AA219" si="244">U218</f>
        <v>0</v>
      </c>
      <c r="V217" s="294">
        <f t="shared" si="244"/>
        <v>0</v>
      </c>
      <c r="W217" s="197">
        <f t="shared" si="244"/>
        <v>2510.66</v>
      </c>
      <c r="X217" s="197">
        <f t="shared" si="244"/>
        <v>4000</v>
      </c>
      <c r="Y217" s="197">
        <f t="shared" si="244"/>
        <v>4000</v>
      </c>
      <c r="Z217" s="197">
        <f t="shared" si="244"/>
        <v>4086</v>
      </c>
      <c r="AA217" s="197">
        <f t="shared" si="244"/>
        <v>4170</v>
      </c>
      <c r="AB217" s="223"/>
      <c r="AC217" s="176"/>
      <c r="AE217" s="176"/>
    </row>
    <row r="218" spans="1:31" s="114" customFormat="1" ht="20.25" hidden="1" customHeight="1" x14ac:dyDescent="0.25">
      <c r="A218" s="183"/>
      <c r="B218" s="183"/>
      <c r="C218" s="183"/>
      <c r="D218" s="200"/>
      <c r="E218" s="200"/>
      <c r="F218" s="201"/>
      <c r="G218" s="124"/>
      <c r="H218" s="131"/>
      <c r="I218" s="131"/>
      <c r="J218" s="131"/>
      <c r="K218" s="11"/>
      <c r="L218" s="171">
        <v>343110</v>
      </c>
      <c r="M218" s="173" t="s">
        <v>248</v>
      </c>
      <c r="N218" s="174">
        <f>+SUMIF('Programska klasifikacija VI'!$N:$N,$L218,'Programska klasifikacija VI'!Q:Q)</f>
        <v>4000</v>
      </c>
      <c r="O218" s="174">
        <f>P218-N218</f>
        <v>0</v>
      </c>
      <c r="P218" s="174">
        <f>+SUMIF('Programska klasifikacija VI'!$N:$N,$L218,'Programska klasifikacija VI'!S:S)</f>
        <v>4000</v>
      </c>
      <c r="Q218" s="345">
        <f>+SUMIF('Programska klasifikacija VI'!$N:$N,$L218,'Programska klasifikacija VI'!T:T)</f>
        <v>0</v>
      </c>
      <c r="R218" s="295">
        <f>+SUMIF('Programska klasifikacija VI'!$N:$N,$L218,'Programska klasifikacija VI'!U:U)</f>
        <v>4000</v>
      </c>
      <c r="S218" s="295">
        <f>+SUMIF('Programska klasifikacija VI'!$N:$N,$L218,'Programska klasifikacija VI'!V:V)</f>
        <v>4000</v>
      </c>
      <c r="T218" s="345">
        <f>+SUMIF('Programska klasifikacija VI'!$N:$N,$L218,'Programska klasifikacija VI'!W:W)</f>
        <v>2236.88</v>
      </c>
      <c r="U218" s="174"/>
      <c r="V218" s="295"/>
      <c r="W218" s="174">
        <f>+SUMIF('Programska klasifikacija VI'!$N:$N,$L218,'Programska klasifikacija VI'!Z:Z)</f>
        <v>2510.66</v>
      </c>
      <c r="X218" s="174">
        <f>+SUMIF('Programska klasifikacija VI'!$N:$N,$L218,'Programska klasifikacija VI'!AA:AA)</f>
        <v>4000</v>
      </c>
      <c r="Y218" s="174">
        <f>+SUMIF('Programska klasifikacija VI'!$N:$N,$L218,'Programska klasifikacija VI'!AB:AB)</f>
        <v>4000</v>
      </c>
      <c r="Z218" s="174">
        <f>+SUMIF('Programska klasifikacija VI'!$N:$N,$L218,'Programska klasifikacija VI'!AC:AC)</f>
        <v>4086</v>
      </c>
      <c r="AA218" s="174">
        <f>+SUMIF('Programska klasifikacija VI'!$N:$N,$L218,'Programska klasifikacija VI'!AD:AD)</f>
        <v>4170</v>
      </c>
      <c r="AB218" s="223"/>
      <c r="AC218" s="176">
        <v>2236.88</v>
      </c>
      <c r="AE218" s="176">
        <f t="shared" si="232"/>
        <v>0</v>
      </c>
    </row>
    <row r="219" spans="1:31" s="114" customFormat="1" ht="20.25" hidden="1" customHeight="1" x14ac:dyDescent="0.25">
      <c r="A219" s="183"/>
      <c r="B219" s="183"/>
      <c r="C219" s="183"/>
      <c r="D219" s="200"/>
      <c r="E219" s="200"/>
      <c r="F219" s="201"/>
      <c r="G219" s="124"/>
      <c r="H219" s="131"/>
      <c r="I219" s="131"/>
      <c r="J219" s="131"/>
      <c r="K219" s="194">
        <v>34312</v>
      </c>
      <c r="L219" s="195"/>
      <c r="M219" s="195" t="s">
        <v>249</v>
      </c>
      <c r="N219" s="197">
        <f>N220</f>
        <v>0</v>
      </c>
      <c r="O219" s="197">
        <f>O220</f>
        <v>0</v>
      </c>
      <c r="P219" s="197">
        <f>P220</f>
        <v>0</v>
      </c>
      <c r="Q219" s="343">
        <f t="shared" ref="Q219:T219" si="245">Q220</f>
        <v>0</v>
      </c>
      <c r="R219" s="294">
        <f t="shared" si="245"/>
        <v>0</v>
      </c>
      <c r="S219" s="294">
        <f t="shared" si="245"/>
        <v>0</v>
      </c>
      <c r="T219" s="343">
        <f t="shared" si="245"/>
        <v>0</v>
      </c>
      <c r="U219" s="197">
        <f t="shared" si="244"/>
        <v>0</v>
      </c>
      <c r="V219" s="294">
        <f t="shared" si="244"/>
        <v>0</v>
      </c>
      <c r="W219" s="197">
        <f t="shared" si="244"/>
        <v>0</v>
      </c>
      <c r="X219" s="197">
        <f t="shared" si="244"/>
        <v>0</v>
      </c>
      <c r="Y219" s="197">
        <f t="shared" si="244"/>
        <v>0</v>
      </c>
      <c r="Z219" s="197">
        <f t="shared" si="244"/>
        <v>0</v>
      </c>
      <c r="AA219" s="197">
        <f t="shared" si="244"/>
        <v>0</v>
      </c>
      <c r="AB219" s="223"/>
      <c r="AC219" s="176"/>
      <c r="AE219" s="176"/>
    </row>
    <row r="220" spans="1:31" s="114" customFormat="1" ht="20.25" hidden="1" customHeight="1" x14ac:dyDescent="0.25">
      <c r="A220" s="183"/>
      <c r="B220" s="183"/>
      <c r="C220" s="183"/>
      <c r="D220" s="200"/>
      <c r="E220" s="200"/>
      <c r="F220" s="201"/>
      <c r="G220" s="124"/>
      <c r="H220" s="131"/>
      <c r="I220" s="131"/>
      <c r="J220" s="131"/>
      <c r="K220" s="11"/>
      <c r="L220" s="171">
        <v>343120</v>
      </c>
      <c r="M220" s="173" t="s">
        <v>249</v>
      </c>
      <c r="N220" s="174">
        <f>+SUMIF('Programska klasifikacija VI'!$N:$N,$L220,'Programska klasifikacija VI'!Q:Q)</f>
        <v>0</v>
      </c>
      <c r="O220" s="174">
        <f>P220-N220</f>
        <v>0</v>
      </c>
      <c r="P220" s="174">
        <f>+SUMIF('Programska klasifikacija VI'!$N:$N,$L220,'Programska klasifikacija VI'!S:S)</f>
        <v>0</v>
      </c>
      <c r="Q220" s="345">
        <f>+SUMIF('Programska klasifikacija VI'!$N:$N,$L220,'Programska klasifikacija VI'!T:T)</f>
        <v>0</v>
      </c>
      <c r="R220" s="295">
        <f>+SUMIF('Programska klasifikacija VI'!$N:$N,$L220,'Programska klasifikacija VI'!U:U)</f>
        <v>0</v>
      </c>
      <c r="S220" s="295">
        <f>+SUMIF('Programska klasifikacija VI'!$N:$N,$L220,'Programska klasifikacija VI'!V:V)</f>
        <v>0</v>
      </c>
      <c r="T220" s="345">
        <f>+SUMIF('Programska klasifikacija VI'!$N:$N,$L220,'Programska klasifikacija VI'!W:W)</f>
        <v>0</v>
      </c>
      <c r="U220" s="174"/>
      <c r="V220" s="295"/>
      <c r="W220" s="174">
        <f>+SUMIF('Programska klasifikacija VI'!$N:$N,$L220,'Programska klasifikacija VI'!Z:Z)</f>
        <v>0</v>
      </c>
      <c r="X220" s="174">
        <f>+SUMIF('Programska klasifikacija VI'!$N:$N,$L220,'Programska klasifikacija VI'!AA:AA)</f>
        <v>0</v>
      </c>
      <c r="Y220" s="174">
        <f>+SUMIF('Programska klasifikacija VI'!$N:$N,$L220,'Programska klasifikacija VI'!AB:AB)</f>
        <v>0</v>
      </c>
      <c r="Z220" s="174">
        <f>+SUMIF('Programska klasifikacija VI'!$N:$N,$L220,'Programska klasifikacija VI'!AC:AC)</f>
        <v>0</v>
      </c>
      <c r="AA220" s="174">
        <f>+SUMIF('Programska klasifikacija VI'!$N:$N,$L220,'Programska klasifikacija VI'!AD:AD)</f>
        <v>0</v>
      </c>
      <c r="AB220" s="223"/>
      <c r="AC220" s="176">
        <v>0</v>
      </c>
      <c r="AE220" s="176">
        <f t="shared" si="232"/>
        <v>0</v>
      </c>
    </row>
    <row r="221" spans="1:31" s="114" customFormat="1" ht="20.25" hidden="1" customHeight="1" x14ac:dyDescent="0.25">
      <c r="A221" s="183"/>
      <c r="B221" s="183"/>
      <c r="C221" s="183"/>
      <c r="D221" s="200"/>
      <c r="E221" s="200"/>
      <c r="F221" s="201"/>
      <c r="G221" s="124"/>
      <c r="H221" s="131"/>
      <c r="I221" s="131"/>
      <c r="J221" s="131"/>
      <c r="K221" s="194">
        <v>34333</v>
      </c>
      <c r="L221" s="195"/>
      <c r="M221" s="195" t="s">
        <v>250</v>
      </c>
      <c r="N221" s="197">
        <f>N222</f>
        <v>100</v>
      </c>
      <c r="O221" s="197">
        <f>O222</f>
        <v>0</v>
      </c>
      <c r="P221" s="197">
        <f>P222</f>
        <v>100</v>
      </c>
      <c r="Q221" s="343">
        <f t="shared" ref="Q221:AA221" si="246">Q222</f>
        <v>0</v>
      </c>
      <c r="R221" s="197">
        <f t="shared" si="246"/>
        <v>100</v>
      </c>
      <c r="S221" s="197">
        <f t="shared" si="246"/>
        <v>100</v>
      </c>
      <c r="T221" s="343">
        <f t="shared" si="246"/>
        <v>0</v>
      </c>
      <c r="U221" s="197">
        <f t="shared" ref="U221:V221" si="247">U222</f>
        <v>0</v>
      </c>
      <c r="V221" s="197">
        <f t="shared" si="247"/>
        <v>0</v>
      </c>
      <c r="W221" s="197">
        <f t="shared" si="246"/>
        <v>0</v>
      </c>
      <c r="X221" s="197">
        <f t="shared" si="246"/>
        <v>100</v>
      </c>
      <c r="Y221" s="197">
        <f t="shared" si="246"/>
        <v>100</v>
      </c>
      <c r="Z221" s="197">
        <f t="shared" si="246"/>
        <v>100</v>
      </c>
      <c r="AA221" s="197">
        <f t="shared" si="246"/>
        <v>100</v>
      </c>
      <c r="AB221" s="223"/>
      <c r="AC221" s="176"/>
      <c r="AE221" s="176"/>
    </row>
    <row r="222" spans="1:31" s="114" customFormat="1" ht="20.25" hidden="1" customHeight="1" x14ac:dyDescent="0.25">
      <c r="A222" s="183"/>
      <c r="B222" s="183"/>
      <c r="C222" s="183"/>
      <c r="D222" s="200"/>
      <c r="E222" s="200"/>
      <c r="F222" s="201"/>
      <c r="G222" s="124"/>
      <c r="H222" s="131"/>
      <c r="I222" s="131"/>
      <c r="J222" s="131"/>
      <c r="K222" s="11"/>
      <c r="L222" s="171">
        <v>343330</v>
      </c>
      <c r="M222" s="173" t="s">
        <v>250</v>
      </c>
      <c r="N222" s="174">
        <f>+SUMIF('Programska klasifikacija VI'!$N:$N,$L222,'Programska klasifikacija VI'!Q:Q)</f>
        <v>100</v>
      </c>
      <c r="O222" s="174">
        <f>P222-N222</f>
        <v>0</v>
      </c>
      <c r="P222" s="174">
        <f>+SUMIF('Programska klasifikacija VI'!$N:$N,$L222,'Programska klasifikacija VI'!S:S)</f>
        <v>100</v>
      </c>
      <c r="Q222" s="345">
        <f>+SUMIF('Programska klasifikacija VI'!$N:$N,$L222,'Programska klasifikacija VI'!T:T)</f>
        <v>0</v>
      </c>
      <c r="R222" s="174">
        <f>+SUMIF('Programska klasifikacija VI'!$N:$N,$L222,'Programska klasifikacija VI'!U:U)</f>
        <v>100</v>
      </c>
      <c r="S222" s="174">
        <f>+SUMIF('Programska klasifikacija VI'!$N:$N,$L222,'Programska klasifikacija VI'!V:V)</f>
        <v>100</v>
      </c>
      <c r="T222" s="345">
        <f>+SUMIF('Programska klasifikacija VI'!$N:$N,$L222,'Programska klasifikacija VI'!W:W)</f>
        <v>0</v>
      </c>
      <c r="U222" s="174"/>
      <c r="V222" s="174"/>
      <c r="W222" s="174">
        <f>+SUMIF('Programska klasifikacija VI'!$N:$N,$L222,'Programska klasifikacija VI'!Z:Z)</f>
        <v>0</v>
      </c>
      <c r="X222" s="174">
        <f>+SUMIF('Programska klasifikacija VI'!$N:$N,$L222,'Programska klasifikacija VI'!AA:AA)</f>
        <v>100</v>
      </c>
      <c r="Y222" s="174">
        <f>+SUMIF('Programska klasifikacija VI'!$N:$N,$L222,'Programska klasifikacija VI'!AB:AB)</f>
        <v>100</v>
      </c>
      <c r="Z222" s="174">
        <f>+SUMIF('Programska klasifikacija VI'!$N:$N,$L222,'Programska klasifikacija VI'!AC:AC)</f>
        <v>100</v>
      </c>
      <c r="AA222" s="174">
        <f>+SUMIF('Programska klasifikacija VI'!$N:$N,$L222,'Programska klasifikacija VI'!AD:AD)</f>
        <v>100</v>
      </c>
      <c r="AB222" s="223"/>
      <c r="AC222" s="176">
        <v>0</v>
      </c>
      <c r="AE222" s="176">
        <f t="shared" si="232"/>
        <v>0</v>
      </c>
    </row>
    <row r="223" spans="1:31" s="187" customFormat="1" ht="20.25" hidden="1" customHeight="1" x14ac:dyDescent="0.25">
      <c r="A223" s="183"/>
      <c r="B223" s="198"/>
      <c r="C223" s="198"/>
      <c r="D223" s="200"/>
      <c r="E223" s="200"/>
      <c r="F223" s="201"/>
      <c r="G223" s="263"/>
      <c r="H223" s="263">
        <v>36</v>
      </c>
      <c r="I223" s="263"/>
      <c r="J223" s="263"/>
      <c r="K223" s="121"/>
      <c r="L223" s="121"/>
      <c r="M223" s="264" t="s">
        <v>370</v>
      </c>
      <c r="N223" s="186">
        <f t="shared" ref="N223:AA225" si="248">N224</f>
        <v>0</v>
      </c>
      <c r="O223" s="186">
        <f t="shared" si="248"/>
        <v>0</v>
      </c>
      <c r="P223" s="186">
        <f t="shared" si="248"/>
        <v>0</v>
      </c>
      <c r="Q223" s="265">
        <f t="shared" si="248"/>
        <v>0</v>
      </c>
      <c r="R223" s="265">
        <f t="shared" si="248"/>
        <v>0</v>
      </c>
      <c r="S223" s="265">
        <f t="shared" si="248"/>
        <v>0</v>
      </c>
      <c r="T223" s="265">
        <f t="shared" si="248"/>
        <v>0</v>
      </c>
      <c r="U223" s="261">
        <v>0</v>
      </c>
      <c r="V223" s="261">
        <v>0</v>
      </c>
      <c r="W223" s="186">
        <f t="shared" si="248"/>
        <v>0</v>
      </c>
      <c r="X223" s="186">
        <f t="shared" si="248"/>
        <v>0</v>
      </c>
      <c r="Y223" s="186">
        <f t="shared" si="248"/>
        <v>0</v>
      </c>
      <c r="Z223" s="186">
        <f t="shared" si="248"/>
        <v>0</v>
      </c>
      <c r="AA223" s="186">
        <f t="shared" si="248"/>
        <v>0</v>
      </c>
      <c r="AB223" s="223"/>
      <c r="AC223" s="254"/>
      <c r="AE223" s="176"/>
    </row>
    <row r="224" spans="1:31" s="214" customFormat="1" ht="20.25" hidden="1" customHeight="1" x14ac:dyDescent="0.25">
      <c r="A224" s="188"/>
      <c r="B224" s="188"/>
      <c r="C224" s="188"/>
      <c r="D224" s="207"/>
      <c r="E224" s="207"/>
      <c r="F224" s="208"/>
      <c r="G224" s="209"/>
      <c r="H224" s="210"/>
      <c r="I224" s="131">
        <v>369</v>
      </c>
      <c r="J224" s="131"/>
      <c r="K224" s="131"/>
      <c r="L224" s="132"/>
      <c r="M224" s="127" t="s">
        <v>371</v>
      </c>
      <c r="N224" s="133">
        <f t="shared" si="248"/>
        <v>0</v>
      </c>
      <c r="O224" s="133">
        <f t="shared" si="248"/>
        <v>0</v>
      </c>
      <c r="P224" s="133">
        <f t="shared" si="248"/>
        <v>0</v>
      </c>
      <c r="Q224" s="342">
        <f t="shared" si="248"/>
        <v>0</v>
      </c>
      <c r="R224" s="133">
        <f t="shared" si="248"/>
        <v>0</v>
      </c>
      <c r="S224" s="133">
        <f t="shared" si="248"/>
        <v>0</v>
      </c>
      <c r="T224" s="342">
        <f t="shared" si="248"/>
        <v>0</v>
      </c>
      <c r="U224" s="260">
        <v>0</v>
      </c>
      <c r="V224" s="260">
        <v>0</v>
      </c>
      <c r="W224" s="213">
        <f t="shared" si="248"/>
        <v>0</v>
      </c>
      <c r="X224" s="213">
        <f t="shared" si="248"/>
        <v>0</v>
      </c>
      <c r="Y224" s="213">
        <f t="shared" si="248"/>
        <v>0</v>
      </c>
      <c r="Z224" s="213">
        <f t="shared" si="248"/>
        <v>0</v>
      </c>
      <c r="AA224" s="213">
        <f t="shared" si="248"/>
        <v>0</v>
      </c>
      <c r="AB224" s="223"/>
      <c r="AC224" s="242"/>
      <c r="AE224" s="176"/>
    </row>
    <row r="225" spans="1:31" s="114" customFormat="1" ht="20.25" hidden="1" customHeight="1" x14ac:dyDescent="0.25">
      <c r="A225" s="183"/>
      <c r="B225" s="183"/>
      <c r="C225" s="183"/>
      <c r="D225" s="200"/>
      <c r="E225" s="200"/>
      <c r="F225" s="201"/>
      <c r="G225" s="124"/>
      <c r="H225" s="131"/>
      <c r="I225" s="131"/>
      <c r="J225" s="131">
        <v>3691</v>
      </c>
      <c r="K225" s="131"/>
      <c r="L225" s="132"/>
      <c r="M225" s="127" t="s">
        <v>372</v>
      </c>
      <c r="N225" s="133">
        <f t="shared" si="248"/>
        <v>0</v>
      </c>
      <c r="O225" s="133">
        <f t="shared" si="248"/>
        <v>0</v>
      </c>
      <c r="P225" s="133">
        <f t="shared" si="248"/>
        <v>0</v>
      </c>
      <c r="Q225" s="342">
        <f>+SUMIF('Programska klasifikacija VI'!$L:$L,$J225,'Programska klasifikacija VI'!T:T)</f>
        <v>0</v>
      </c>
      <c r="R225" s="133">
        <f t="shared" si="248"/>
        <v>0</v>
      </c>
      <c r="S225" s="133">
        <f t="shared" si="248"/>
        <v>0</v>
      </c>
      <c r="T225" s="342">
        <f t="shared" si="248"/>
        <v>0</v>
      </c>
      <c r="U225" s="260">
        <v>0</v>
      </c>
      <c r="V225" s="260">
        <v>0</v>
      </c>
      <c r="W225" s="133">
        <f t="shared" si="248"/>
        <v>0</v>
      </c>
      <c r="X225" s="133">
        <f t="shared" si="248"/>
        <v>0</v>
      </c>
      <c r="Y225" s="133">
        <f t="shared" si="248"/>
        <v>0</v>
      </c>
      <c r="Z225" s="133">
        <f t="shared" si="248"/>
        <v>0</v>
      </c>
      <c r="AA225" s="133">
        <f t="shared" si="248"/>
        <v>0</v>
      </c>
      <c r="AB225" s="223"/>
      <c r="AC225" s="176"/>
      <c r="AE225" s="176"/>
    </row>
    <row r="226" spans="1:31" s="114" customFormat="1" ht="20.25" hidden="1" customHeight="1" x14ac:dyDescent="0.25">
      <c r="A226" s="183"/>
      <c r="B226" s="183"/>
      <c r="C226" s="183"/>
      <c r="D226" s="200"/>
      <c r="E226" s="200"/>
      <c r="F226" s="201"/>
      <c r="G226" s="124"/>
      <c r="H226" s="131"/>
      <c r="I226" s="131"/>
      <c r="J226" s="131"/>
      <c r="K226" s="194">
        <v>36911</v>
      </c>
      <c r="L226" s="195"/>
      <c r="M226" s="195" t="s">
        <v>372</v>
      </c>
      <c r="N226" s="197">
        <f t="shared" ref="N226:V226" si="249">N227+N228</f>
        <v>0</v>
      </c>
      <c r="O226" s="197">
        <f t="shared" si="249"/>
        <v>0</v>
      </c>
      <c r="P226" s="197">
        <f t="shared" ref="P226:T226" si="250">P227+P228</f>
        <v>0</v>
      </c>
      <c r="Q226" s="343">
        <f t="shared" si="250"/>
        <v>0</v>
      </c>
      <c r="R226" s="197">
        <f t="shared" si="250"/>
        <v>0</v>
      </c>
      <c r="S226" s="197">
        <f t="shared" si="250"/>
        <v>0</v>
      </c>
      <c r="T226" s="343">
        <f t="shared" si="250"/>
        <v>0</v>
      </c>
      <c r="U226" s="197">
        <f t="shared" si="249"/>
        <v>0</v>
      </c>
      <c r="V226" s="197">
        <f t="shared" si="249"/>
        <v>0</v>
      </c>
      <c r="W226" s="197">
        <f t="shared" ref="W226:AA226" si="251">W227+W228</f>
        <v>0</v>
      </c>
      <c r="X226" s="197">
        <f t="shared" si="251"/>
        <v>0</v>
      </c>
      <c r="Y226" s="197">
        <f t="shared" si="251"/>
        <v>0</v>
      </c>
      <c r="Z226" s="197">
        <f t="shared" si="251"/>
        <v>0</v>
      </c>
      <c r="AA226" s="197">
        <f t="shared" si="251"/>
        <v>0</v>
      </c>
      <c r="AB226" s="223"/>
      <c r="AC226" s="176"/>
      <c r="AE226" s="176"/>
    </row>
    <row r="227" spans="1:31" s="114" customFormat="1" ht="20.25" hidden="1" customHeight="1" x14ac:dyDescent="0.25">
      <c r="A227" s="183"/>
      <c r="B227" s="183"/>
      <c r="C227" s="183"/>
      <c r="D227" s="200"/>
      <c r="E227" s="200"/>
      <c r="F227" s="201"/>
      <c r="G227" s="124"/>
      <c r="H227" s="131"/>
      <c r="I227" s="131"/>
      <c r="J227" s="131"/>
      <c r="K227" s="11"/>
      <c r="L227" s="171" t="s">
        <v>373</v>
      </c>
      <c r="M227" s="173" t="s">
        <v>374</v>
      </c>
      <c r="N227" s="174">
        <f>+SUMIF('Programska klasifikacija VI'!$N:$N,$L227,'Programska klasifikacija VI'!Q:Q)</f>
        <v>0</v>
      </c>
      <c r="O227" s="174">
        <f>P227-N227</f>
        <v>0</v>
      </c>
      <c r="P227" s="174">
        <f>+SUMIF('Programska klasifikacija VI'!$N:$N,$L227,'Programska klasifikacija VI'!S:S)</f>
        <v>0</v>
      </c>
      <c r="Q227" s="345">
        <f>+SUMIF('Programska klasifikacija VI'!$N:$N,$L227,'Programska klasifikacija VI'!T:T)</f>
        <v>0</v>
      </c>
      <c r="R227" s="174">
        <f>+SUMIF('Programska klasifikacija VI'!$N:$N,$L227,'Programska klasifikacija VI'!U:U)</f>
        <v>0</v>
      </c>
      <c r="S227" s="174">
        <f>+SUMIF('Programska klasifikacija VI'!$N:$N,$L227,'Programska klasifikacija VI'!V:V)</f>
        <v>0</v>
      </c>
      <c r="T227" s="345">
        <f>+SUMIF('Programska klasifikacija VI'!$N:$N,$L227,'Programska klasifikacija VI'!W:W)</f>
        <v>0</v>
      </c>
      <c r="U227" s="174"/>
      <c r="V227" s="174"/>
      <c r="W227" s="174">
        <f>+SUMIF('Programska klasifikacija VI'!$N:$N,$L227,'Programska klasifikacija VI'!Z:Z)</f>
        <v>0</v>
      </c>
      <c r="X227" s="174">
        <f>+SUMIF('Programska klasifikacija VI'!$N:$N,$L227,'Programska klasifikacija VI'!AA:AA)</f>
        <v>0</v>
      </c>
      <c r="Y227" s="174">
        <f>+SUMIF('Programska klasifikacija VI'!$N:$N,$L227,'Programska klasifikacija VI'!AB:AB)</f>
        <v>0</v>
      </c>
      <c r="Z227" s="174">
        <f>+SUMIF('Programska klasifikacija VI'!$N:$N,$L227,'Programska klasifikacija VI'!AC:AC)</f>
        <v>0</v>
      </c>
      <c r="AA227" s="174">
        <f>+SUMIF('Programska klasifikacija VI'!$N:$N,$L227,'Programska klasifikacija VI'!AD:AD)</f>
        <v>0</v>
      </c>
      <c r="AB227" s="223"/>
      <c r="AC227" s="176">
        <v>0</v>
      </c>
      <c r="AE227" s="176">
        <f t="shared" si="232"/>
        <v>0</v>
      </c>
    </row>
    <row r="228" spans="1:31" s="114" customFormat="1" ht="20.25" hidden="1" customHeight="1" x14ac:dyDescent="0.25">
      <c r="A228" s="183"/>
      <c r="B228" s="183"/>
      <c r="C228" s="183"/>
      <c r="D228" s="200"/>
      <c r="E228" s="200"/>
      <c r="F228" s="201"/>
      <c r="G228" s="124"/>
      <c r="H228" s="131"/>
      <c r="I228" s="131"/>
      <c r="J228" s="131"/>
      <c r="K228" s="11"/>
      <c r="L228" s="171" t="s">
        <v>375</v>
      </c>
      <c r="M228" s="173" t="s">
        <v>376</v>
      </c>
      <c r="N228" s="174">
        <f>+SUMIF('Programska klasifikacija VI'!$N:$N,$L228,'Programska klasifikacija VI'!Q:Q)</f>
        <v>0</v>
      </c>
      <c r="O228" s="174">
        <f>P228-N228</f>
        <v>0</v>
      </c>
      <c r="P228" s="174">
        <f>+SUMIF('Programska klasifikacija VI'!$N:$N,$L228,'Programska klasifikacija VI'!S:S)</f>
        <v>0</v>
      </c>
      <c r="Q228" s="345">
        <f>+SUMIF('Programska klasifikacija VI'!$N:$N,$L228,'Programska klasifikacija VI'!T:T)</f>
        <v>0</v>
      </c>
      <c r="R228" s="174">
        <f>+SUMIF('Programska klasifikacija VI'!$N:$N,$L228,'Programska klasifikacija VI'!U:U)</f>
        <v>0</v>
      </c>
      <c r="S228" s="174">
        <f>+SUMIF('Programska klasifikacija VI'!$N:$N,$L228,'Programska klasifikacija VI'!V:V)</f>
        <v>0</v>
      </c>
      <c r="T228" s="345">
        <f>+SUMIF('Programska klasifikacija VI'!$N:$N,$L228,'Programska klasifikacija VI'!W:W)</f>
        <v>0</v>
      </c>
      <c r="U228" s="174"/>
      <c r="V228" s="174"/>
      <c r="W228" s="174">
        <f>+SUMIF('Programska klasifikacija VI'!$N:$N,$L228,'Programska klasifikacija VI'!Z:Z)</f>
        <v>0</v>
      </c>
      <c r="X228" s="174">
        <f>+SUMIF('Programska klasifikacija VI'!$N:$N,$L228,'Programska klasifikacija VI'!AA:AA)</f>
        <v>0</v>
      </c>
      <c r="Y228" s="174">
        <f>+SUMIF('Programska klasifikacija VI'!$N:$N,$L228,'Programska klasifikacija VI'!AB:AB)</f>
        <v>0</v>
      </c>
      <c r="Z228" s="174">
        <f>+SUMIF('Programska klasifikacija VI'!$N:$N,$L228,'Programska klasifikacija VI'!AC:AC)</f>
        <v>0</v>
      </c>
      <c r="AA228" s="174">
        <f>+SUMIF('Programska klasifikacija VI'!$N:$N,$L228,'Programska klasifikacija VI'!AD:AD)</f>
        <v>0</v>
      </c>
      <c r="AB228" s="223"/>
      <c r="AC228" s="176"/>
      <c r="AE228" s="176"/>
    </row>
    <row r="229" spans="1:31" s="187" customFormat="1" ht="20.25" hidden="1" customHeight="1" x14ac:dyDescent="0.25">
      <c r="A229" s="183"/>
      <c r="B229" s="198"/>
      <c r="C229" s="198"/>
      <c r="D229" s="200"/>
      <c r="E229" s="200"/>
      <c r="F229" s="201"/>
      <c r="G229" s="263"/>
      <c r="H229" s="263">
        <v>37</v>
      </c>
      <c r="I229" s="263"/>
      <c r="J229" s="263"/>
      <c r="K229" s="121"/>
      <c r="L229" s="121"/>
      <c r="M229" s="264" t="s">
        <v>9</v>
      </c>
      <c r="N229" s="186">
        <f t="shared" ref="N229:AA232" si="252">N230</f>
        <v>0</v>
      </c>
      <c r="O229" s="186">
        <f t="shared" si="252"/>
        <v>0</v>
      </c>
      <c r="P229" s="186">
        <f t="shared" si="252"/>
        <v>0</v>
      </c>
      <c r="Q229" s="265">
        <f t="shared" si="252"/>
        <v>0</v>
      </c>
      <c r="R229" s="265">
        <f t="shared" si="252"/>
        <v>0</v>
      </c>
      <c r="S229" s="265">
        <f t="shared" si="252"/>
        <v>0</v>
      </c>
      <c r="T229" s="265">
        <f t="shared" si="252"/>
        <v>0</v>
      </c>
      <c r="U229" s="261">
        <v>0</v>
      </c>
      <c r="V229" s="261">
        <v>0</v>
      </c>
      <c r="W229" s="186">
        <f t="shared" si="252"/>
        <v>0</v>
      </c>
      <c r="X229" s="186">
        <f t="shared" si="252"/>
        <v>0</v>
      </c>
      <c r="Y229" s="186">
        <f t="shared" si="252"/>
        <v>0</v>
      </c>
      <c r="Z229" s="186">
        <f t="shared" si="252"/>
        <v>0</v>
      </c>
      <c r="AA229" s="186">
        <f t="shared" si="252"/>
        <v>0</v>
      </c>
      <c r="AB229" s="223"/>
      <c r="AC229" s="254"/>
      <c r="AE229" s="176"/>
    </row>
    <row r="230" spans="1:31" s="214" customFormat="1" ht="20.25" hidden="1" customHeight="1" x14ac:dyDescent="0.25">
      <c r="A230" s="188"/>
      <c r="B230" s="188"/>
      <c r="C230" s="188"/>
      <c r="D230" s="207"/>
      <c r="E230" s="207"/>
      <c r="F230" s="208"/>
      <c r="G230" s="209"/>
      <c r="H230" s="210"/>
      <c r="I230" s="131">
        <v>372</v>
      </c>
      <c r="J230" s="131"/>
      <c r="K230" s="131"/>
      <c r="L230" s="132"/>
      <c r="M230" s="127" t="s">
        <v>251</v>
      </c>
      <c r="N230" s="133">
        <f t="shared" si="252"/>
        <v>0</v>
      </c>
      <c r="O230" s="133">
        <f t="shared" si="252"/>
        <v>0</v>
      </c>
      <c r="P230" s="133">
        <f t="shared" si="252"/>
        <v>0</v>
      </c>
      <c r="Q230" s="342">
        <f t="shared" si="252"/>
        <v>0</v>
      </c>
      <c r="R230" s="133">
        <f t="shared" si="252"/>
        <v>0</v>
      </c>
      <c r="S230" s="133">
        <f t="shared" si="252"/>
        <v>0</v>
      </c>
      <c r="T230" s="342">
        <f t="shared" si="252"/>
        <v>0</v>
      </c>
      <c r="U230" s="260">
        <v>0</v>
      </c>
      <c r="V230" s="260">
        <v>0</v>
      </c>
      <c r="W230" s="213">
        <f t="shared" si="252"/>
        <v>0</v>
      </c>
      <c r="X230" s="213">
        <f t="shared" si="252"/>
        <v>0</v>
      </c>
      <c r="Y230" s="213">
        <f t="shared" si="252"/>
        <v>0</v>
      </c>
      <c r="Z230" s="213">
        <f t="shared" si="252"/>
        <v>0</v>
      </c>
      <c r="AA230" s="213">
        <f t="shared" si="252"/>
        <v>0</v>
      </c>
      <c r="AB230" s="223"/>
      <c r="AC230" s="242"/>
      <c r="AE230" s="176"/>
    </row>
    <row r="231" spans="1:31" s="114" customFormat="1" ht="20.25" hidden="1" customHeight="1" x14ac:dyDescent="0.25">
      <c r="A231" s="183"/>
      <c r="B231" s="183"/>
      <c r="C231" s="183"/>
      <c r="D231" s="200"/>
      <c r="E231" s="200"/>
      <c r="F231" s="201"/>
      <c r="G231" s="124"/>
      <c r="H231" s="131"/>
      <c r="I231" s="131"/>
      <c r="J231" s="131">
        <v>3721</v>
      </c>
      <c r="K231" s="131"/>
      <c r="L231" s="132"/>
      <c r="M231" s="127" t="s">
        <v>252</v>
      </c>
      <c r="N231" s="133">
        <f t="shared" si="252"/>
        <v>0</v>
      </c>
      <c r="O231" s="133">
        <f t="shared" si="252"/>
        <v>0</v>
      </c>
      <c r="P231" s="133">
        <f t="shared" si="252"/>
        <v>0</v>
      </c>
      <c r="Q231" s="342">
        <f>+SUMIF('Programska klasifikacija VI'!$L:$L,$J231,'Programska klasifikacija VI'!T:T)</f>
        <v>0</v>
      </c>
      <c r="R231" s="133">
        <f t="shared" si="252"/>
        <v>0</v>
      </c>
      <c r="S231" s="133">
        <f t="shared" si="252"/>
        <v>0</v>
      </c>
      <c r="T231" s="342">
        <f t="shared" si="252"/>
        <v>0</v>
      </c>
      <c r="U231" s="260">
        <v>0</v>
      </c>
      <c r="V231" s="260">
        <v>0</v>
      </c>
      <c r="W231" s="133">
        <f t="shared" si="252"/>
        <v>0</v>
      </c>
      <c r="X231" s="133">
        <f t="shared" si="252"/>
        <v>0</v>
      </c>
      <c r="Y231" s="133">
        <f t="shared" si="252"/>
        <v>0</v>
      </c>
      <c r="Z231" s="133">
        <f t="shared" si="252"/>
        <v>0</v>
      </c>
      <c r="AA231" s="133">
        <f t="shared" si="252"/>
        <v>0</v>
      </c>
      <c r="AB231" s="223"/>
      <c r="AC231" s="176"/>
      <c r="AE231" s="176"/>
    </row>
    <row r="232" spans="1:31" s="114" customFormat="1" ht="20.25" hidden="1" customHeight="1" x14ac:dyDescent="0.25">
      <c r="A232" s="183"/>
      <c r="B232" s="183"/>
      <c r="C232" s="183"/>
      <c r="D232" s="200"/>
      <c r="E232" s="200"/>
      <c r="F232" s="201"/>
      <c r="G232" s="124"/>
      <c r="H232" s="131"/>
      <c r="I232" s="131"/>
      <c r="J232" s="131"/>
      <c r="K232" s="194">
        <v>37215</v>
      </c>
      <c r="L232" s="195"/>
      <c r="M232" s="195" t="s">
        <v>253</v>
      </c>
      <c r="N232" s="197">
        <f t="shared" si="252"/>
        <v>0</v>
      </c>
      <c r="O232" s="197">
        <f t="shared" si="252"/>
        <v>0</v>
      </c>
      <c r="P232" s="197">
        <f t="shared" si="252"/>
        <v>0</v>
      </c>
      <c r="Q232" s="343">
        <f t="shared" si="252"/>
        <v>0</v>
      </c>
      <c r="R232" s="197">
        <f t="shared" si="252"/>
        <v>0</v>
      </c>
      <c r="S232" s="197">
        <f t="shared" si="252"/>
        <v>0</v>
      </c>
      <c r="T232" s="343">
        <f t="shared" si="252"/>
        <v>0</v>
      </c>
      <c r="U232" s="197">
        <f t="shared" si="252"/>
        <v>0</v>
      </c>
      <c r="V232" s="197">
        <f t="shared" si="252"/>
        <v>0</v>
      </c>
      <c r="W232" s="197">
        <f t="shared" si="252"/>
        <v>0</v>
      </c>
      <c r="X232" s="197">
        <f t="shared" si="252"/>
        <v>0</v>
      </c>
      <c r="Y232" s="197">
        <f t="shared" si="252"/>
        <v>0</v>
      </c>
      <c r="Z232" s="197">
        <f t="shared" si="252"/>
        <v>0</v>
      </c>
      <c r="AA232" s="197">
        <f t="shared" si="252"/>
        <v>0</v>
      </c>
      <c r="AB232" s="223"/>
      <c r="AC232" s="176"/>
      <c r="AE232" s="176"/>
    </row>
    <row r="233" spans="1:31" s="114" customFormat="1" ht="20.25" hidden="1" customHeight="1" x14ac:dyDescent="0.25">
      <c r="A233" s="183"/>
      <c r="B233" s="183"/>
      <c r="C233" s="183"/>
      <c r="D233" s="200"/>
      <c r="E233" s="200"/>
      <c r="F233" s="201"/>
      <c r="G233" s="124"/>
      <c r="H233" s="131"/>
      <c r="I233" s="131"/>
      <c r="J233" s="131"/>
      <c r="K233" s="11"/>
      <c r="L233" s="171">
        <v>372150</v>
      </c>
      <c r="M233" s="173" t="s">
        <v>253</v>
      </c>
      <c r="N233" s="174">
        <f>+SUMIF('Programska klasifikacija VI'!$N:$N,$L233,'Programska klasifikacija VI'!Q:Q)</f>
        <v>0</v>
      </c>
      <c r="O233" s="174">
        <f>P233-N233</f>
        <v>0</v>
      </c>
      <c r="P233" s="174">
        <f>+SUMIF('Programska klasifikacija VI'!$N:$N,$L233,'Programska klasifikacija VI'!S:S)</f>
        <v>0</v>
      </c>
      <c r="Q233" s="345">
        <f>+SUMIF('Programska klasifikacija VI'!$N:$N,$L233,'Programska klasifikacija VI'!T:T)</f>
        <v>0</v>
      </c>
      <c r="R233" s="174">
        <f>+SUMIF('Programska klasifikacija VI'!$N:$N,$L233,'Programska klasifikacija VI'!U:U)</f>
        <v>0</v>
      </c>
      <c r="S233" s="174">
        <f>+SUMIF('Programska klasifikacija VI'!$N:$N,$L233,'Programska klasifikacija VI'!V:V)</f>
        <v>0</v>
      </c>
      <c r="T233" s="345">
        <f>+SUMIF('Programska klasifikacija VI'!$N:$N,$L233,'Programska klasifikacija VI'!W:W)</f>
        <v>0</v>
      </c>
      <c r="U233" s="174"/>
      <c r="V233" s="174"/>
      <c r="W233" s="174">
        <f>+SUMIF('Programska klasifikacija VI'!$N:$N,$L233,'Programska klasifikacija VI'!Z:Z)</f>
        <v>0</v>
      </c>
      <c r="X233" s="174">
        <f>+SUMIF('Programska klasifikacija VI'!$N:$N,$L233,'Programska klasifikacija VI'!AA:AA)</f>
        <v>0</v>
      </c>
      <c r="Y233" s="174">
        <f>+SUMIF('Programska klasifikacija VI'!$N:$N,$L233,'Programska klasifikacija VI'!AB:AB)</f>
        <v>0</v>
      </c>
      <c r="Z233" s="174">
        <f>+SUMIF('Programska klasifikacija VI'!$N:$N,$L233,'Programska klasifikacija VI'!AC:AC)</f>
        <v>0</v>
      </c>
      <c r="AA233" s="174">
        <f>+SUMIF('Programska klasifikacija VI'!$N:$N,$L233,'Programska klasifikacija VI'!AD:AD)</f>
        <v>0</v>
      </c>
      <c r="AB233" s="223"/>
      <c r="AC233" s="176">
        <v>0</v>
      </c>
      <c r="AE233" s="176">
        <f t="shared" si="232"/>
        <v>0</v>
      </c>
    </row>
    <row r="234" spans="1:31" s="114" customFormat="1" ht="20.25" customHeight="1" x14ac:dyDescent="0.2">
      <c r="A234" s="183"/>
      <c r="B234" s="183"/>
      <c r="C234" s="183"/>
      <c r="D234" s="200"/>
      <c r="E234" s="200"/>
      <c r="F234" s="201"/>
      <c r="G234" s="203"/>
      <c r="H234" s="203"/>
      <c r="I234" s="322"/>
      <c r="J234" s="322"/>
      <c r="K234" s="322"/>
      <c r="L234" s="322"/>
      <c r="M234" s="204" t="s">
        <v>5</v>
      </c>
      <c r="N234" s="202"/>
      <c r="O234" s="202"/>
      <c r="P234" s="202"/>
      <c r="Q234" s="353"/>
      <c r="R234" s="202"/>
      <c r="S234" s="202"/>
      <c r="T234" s="353"/>
      <c r="U234" s="260"/>
      <c r="V234" s="260"/>
      <c r="W234" s="202"/>
      <c r="X234" s="202"/>
      <c r="Y234" s="202"/>
      <c r="Z234" s="202"/>
      <c r="AA234" s="202"/>
      <c r="AB234" s="223"/>
      <c r="AC234" s="176"/>
      <c r="AE234" s="176"/>
    </row>
    <row r="235" spans="1:31" s="119" customFormat="1" ht="20.25" customHeight="1" x14ac:dyDescent="0.25">
      <c r="A235" s="183"/>
      <c r="B235" s="198"/>
      <c r="C235" s="198"/>
      <c r="D235" s="200"/>
      <c r="E235" s="200"/>
      <c r="F235" s="201"/>
      <c r="G235" s="120">
        <v>4</v>
      </c>
      <c r="H235" s="120"/>
      <c r="I235" s="120"/>
      <c r="J235" s="120"/>
      <c r="K235" s="120"/>
      <c r="L235" s="120"/>
      <c r="M235" s="122" t="s">
        <v>2</v>
      </c>
      <c r="N235" s="123">
        <f>N236+N241+N268</f>
        <v>925718</v>
      </c>
      <c r="O235" s="123">
        <f>O236+O241+O268</f>
        <v>0</v>
      </c>
      <c r="P235" s="123">
        <f>P236+P241+P268</f>
        <v>925718</v>
      </c>
      <c r="Q235" s="123">
        <f t="shared" ref="Q235:T235" si="253">Q236+Q241+Q268</f>
        <v>185530</v>
      </c>
      <c r="R235" s="123">
        <f t="shared" si="253"/>
        <v>1173138</v>
      </c>
      <c r="S235" s="123">
        <f t="shared" si="253"/>
        <v>925718</v>
      </c>
      <c r="T235" s="123">
        <f t="shared" si="253"/>
        <v>193014.89</v>
      </c>
      <c r="U235" s="261">
        <f t="shared" ref="U235:U238" si="254">T235/Q235*100</f>
        <v>104.03432867999784</v>
      </c>
      <c r="V235" s="261">
        <f t="shared" ref="V235:V238" si="255">T235/S235*100</f>
        <v>20.850290261181055</v>
      </c>
      <c r="W235" s="123">
        <f t="shared" ref="W235:AA235" si="256">W236+W241+W268</f>
        <v>185529.25</v>
      </c>
      <c r="X235" s="123">
        <f t="shared" si="256"/>
        <v>925718</v>
      </c>
      <c r="Y235" s="123">
        <f t="shared" si="256"/>
        <v>1165003</v>
      </c>
      <c r="Z235" s="123">
        <f t="shared" si="256"/>
        <v>52000</v>
      </c>
      <c r="AA235" s="123">
        <f t="shared" si="256"/>
        <v>52000</v>
      </c>
      <c r="AB235" s="223"/>
      <c r="AC235" s="241"/>
      <c r="AE235" s="176"/>
    </row>
    <row r="236" spans="1:31" s="187" customFormat="1" ht="20.25" customHeight="1" x14ac:dyDescent="0.25">
      <c r="A236" s="183"/>
      <c r="B236" s="198"/>
      <c r="C236" s="198"/>
      <c r="D236" s="200"/>
      <c r="E236" s="200"/>
      <c r="F236" s="201"/>
      <c r="G236" s="121"/>
      <c r="H236" s="263">
        <v>41</v>
      </c>
      <c r="I236" s="263"/>
      <c r="J236" s="263"/>
      <c r="K236" s="121"/>
      <c r="L236" s="121"/>
      <c r="M236" s="264" t="s">
        <v>11</v>
      </c>
      <c r="N236" s="186">
        <f t="shared" ref="N236:AA239" si="257">N237</f>
        <v>4000</v>
      </c>
      <c r="O236" s="186">
        <f t="shared" si="257"/>
        <v>0</v>
      </c>
      <c r="P236" s="186">
        <f t="shared" si="257"/>
        <v>4000</v>
      </c>
      <c r="Q236" s="265">
        <f t="shared" si="257"/>
        <v>831</v>
      </c>
      <c r="R236" s="265">
        <f t="shared" si="257"/>
        <v>4000</v>
      </c>
      <c r="S236" s="265">
        <f t="shared" si="257"/>
        <v>4000</v>
      </c>
      <c r="T236" s="265">
        <f t="shared" si="257"/>
        <v>461.90999999999997</v>
      </c>
      <c r="U236" s="261">
        <f t="shared" si="254"/>
        <v>55.584837545126355</v>
      </c>
      <c r="V236" s="261">
        <f t="shared" si="255"/>
        <v>11.547749999999999</v>
      </c>
      <c r="W236" s="186">
        <f t="shared" si="257"/>
        <v>830.98</v>
      </c>
      <c r="X236" s="186">
        <f t="shared" si="257"/>
        <v>4000</v>
      </c>
      <c r="Y236" s="186">
        <f t="shared" si="257"/>
        <v>4000</v>
      </c>
      <c r="Z236" s="186">
        <f t="shared" si="257"/>
        <v>2000</v>
      </c>
      <c r="AA236" s="186">
        <f t="shared" si="257"/>
        <v>2000</v>
      </c>
      <c r="AB236" s="223"/>
      <c r="AC236" s="254"/>
      <c r="AE236" s="176"/>
    </row>
    <row r="237" spans="1:31" s="214" customFormat="1" ht="20.25" customHeight="1" x14ac:dyDescent="0.25">
      <c r="A237" s="188"/>
      <c r="B237" s="188"/>
      <c r="C237" s="188"/>
      <c r="D237" s="207"/>
      <c r="E237" s="207"/>
      <c r="F237" s="208"/>
      <c r="G237" s="209"/>
      <c r="H237" s="210"/>
      <c r="I237" s="131">
        <v>412</v>
      </c>
      <c r="J237" s="131"/>
      <c r="K237" s="131"/>
      <c r="L237" s="132"/>
      <c r="M237" s="127" t="s">
        <v>377</v>
      </c>
      <c r="N237" s="133">
        <f t="shared" si="257"/>
        <v>4000</v>
      </c>
      <c r="O237" s="133">
        <f t="shared" si="257"/>
        <v>0</v>
      </c>
      <c r="P237" s="133">
        <f t="shared" si="257"/>
        <v>4000</v>
      </c>
      <c r="Q237" s="342">
        <f t="shared" si="257"/>
        <v>831</v>
      </c>
      <c r="R237" s="293">
        <f t="shared" si="257"/>
        <v>4000</v>
      </c>
      <c r="S237" s="293">
        <f t="shared" si="257"/>
        <v>4000</v>
      </c>
      <c r="T237" s="342">
        <f t="shared" si="257"/>
        <v>461.90999999999997</v>
      </c>
      <c r="U237" s="260">
        <f t="shared" si="254"/>
        <v>55.584837545126355</v>
      </c>
      <c r="V237" s="297">
        <f t="shared" si="255"/>
        <v>11.547749999999999</v>
      </c>
      <c r="W237" s="213">
        <f t="shared" si="257"/>
        <v>830.98</v>
      </c>
      <c r="X237" s="213">
        <f t="shared" si="257"/>
        <v>4000</v>
      </c>
      <c r="Y237" s="213">
        <f t="shared" si="257"/>
        <v>4000</v>
      </c>
      <c r="Z237" s="213">
        <f t="shared" si="257"/>
        <v>2000</v>
      </c>
      <c r="AA237" s="213">
        <f t="shared" si="257"/>
        <v>2000</v>
      </c>
      <c r="AB237" s="223"/>
      <c r="AC237" s="242"/>
      <c r="AE237" s="176"/>
    </row>
    <row r="238" spans="1:31" s="114" customFormat="1" ht="20.25" customHeight="1" x14ac:dyDescent="0.25">
      <c r="A238" s="183"/>
      <c r="B238" s="183"/>
      <c r="C238" s="183"/>
      <c r="D238" s="200"/>
      <c r="E238" s="200"/>
      <c r="F238" s="201"/>
      <c r="G238" s="124"/>
      <c r="H238" s="131"/>
      <c r="I238" s="131"/>
      <c r="J238" s="131">
        <v>4123</v>
      </c>
      <c r="K238" s="131"/>
      <c r="L238" s="132"/>
      <c r="M238" s="127" t="s">
        <v>204</v>
      </c>
      <c r="N238" s="133">
        <f t="shared" si="257"/>
        <v>4000</v>
      </c>
      <c r="O238" s="133">
        <f t="shared" si="257"/>
        <v>0</v>
      </c>
      <c r="P238" s="133">
        <f t="shared" si="257"/>
        <v>4000</v>
      </c>
      <c r="Q238" s="342">
        <f>+SUMIF('Programska klasifikacija VI'!$L:$L,$J238,'Programska klasifikacija VI'!T:T)</f>
        <v>831</v>
      </c>
      <c r="R238" s="293">
        <f t="shared" si="257"/>
        <v>4000</v>
      </c>
      <c r="S238" s="293">
        <f t="shared" si="257"/>
        <v>4000</v>
      </c>
      <c r="T238" s="342">
        <f t="shared" si="257"/>
        <v>461.90999999999997</v>
      </c>
      <c r="U238" s="260">
        <f t="shared" si="254"/>
        <v>55.584837545126355</v>
      </c>
      <c r="V238" s="297">
        <f t="shared" si="255"/>
        <v>11.547749999999999</v>
      </c>
      <c r="W238" s="133">
        <f t="shared" si="257"/>
        <v>830.98</v>
      </c>
      <c r="X238" s="133">
        <f t="shared" si="257"/>
        <v>4000</v>
      </c>
      <c r="Y238" s="133">
        <f t="shared" si="257"/>
        <v>4000</v>
      </c>
      <c r="Z238" s="133">
        <f t="shared" si="257"/>
        <v>2000</v>
      </c>
      <c r="AA238" s="133">
        <f t="shared" si="257"/>
        <v>2000</v>
      </c>
      <c r="AB238" s="223"/>
      <c r="AC238" s="176"/>
      <c r="AE238" s="176"/>
    </row>
    <row r="239" spans="1:31" s="114" customFormat="1" ht="20.25" hidden="1" customHeight="1" x14ac:dyDescent="0.25">
      <c r="A239" s="183"/>
      <c r="B239" s="183"/>
      <c r="C239" s="183"/>
      <c r="D239" s="200"/>
      <c r="E239" s="200"/>
      <c r="F239" s="201"/>
      <c r="G239" s="124"/>
      <c r="H239" s="131"/>
      <c r="I239" s="131"/>
      <c r="J239" s="131"/>
      <c r="K239" s="194">
        <v>41231</v>
      </c>
      <c r="L239" s="195"/>
      <c r="M239" s="195" t="s">
        <v>204</v>
      </c>
      <c r="N239" s="197">
        <f>N240</f>
        <v>4000</v>
      </c>
      <c r="O239" s="197">
        <f t="shared" si="257"/>
        <v>0</v>
      </c>
      <c r="P239" s="197">
        <f>P240</f>
        <v>4000</v>
      </c>
      <c r="Q239" s="343">
        <f t="shared" si="257"/>
        <v>0</v>
      </c>
      <c r="R239" s="197">
        <f t="shared" si="257"/>
        <v>4000</v>
      </c>
      <c r="S239" s="197">
        <f t="shared" si="257"/>
        <v>4000</v>
      </c>
      <c r="T239" s="343">
        <f t="shared" si="257"/>
        <v>461.90999999999997</v>
      </c>
      <c r="U239" s="197">
        <f t="shared" ref="U239:V239" si="258">U240</f>
        <v>0</v>
      </c>
      <c r="V239" s="197">
        <f t="shared" si="258"/>
        <v>0</v>
      </c>
      <c r="W239" s="197">
        <f t="shared" si="257"/>
        <v>830.98</v>
      </c>
      <c r="X239" s="197">
        <f t="shared" si="257"/>
        <v>4000</v>
      </c>
      <c r="Y239" s="197">
        <f t="shared" si="257"/>
        <v>4000</v>
      </c>
      <c r="Z239" s="197">
        <f t="shared" si="257"/>
        <v>2000</v>
      </c>
      <c r="AA239" s="197">
        <f t="shared" si="257"/>
        <v>2000</v>
      </c>
      <c r="AB239" s="223"/>
      <c r="AC239" s="176"/>
      <c r="AE239" s="176"/>
    </row>
    <row r="240" spans="1:31" s="114" customFormat="1" ht="20.25" hidden="1" customHeight="1" x14ac:dyDescent="0.25">
      <c r="A240" s="183"/>
      <c r="B240" s="183"/>
      <c r="C240" s="183"/>
      <c r="D240" s="200"/>
      <c r="E240" s="200"/>
      <c r="F240" s="201"/>
      <c r="G240" s="124"/>
      <c r="H240" s="131"/>
      <c r="I240" s="131"/>
      <c r="J240" s="131"/>
      <c r="K240" s="11"/>
      <c r="L240" s="171">
        <v>412310</v>
      </c>
      <c r="M240" s="173" t="s">
        <v>204</v>
      </c>
      <c r="N240" s="174">
        <f>+SUMIF('Programska klasifikacija VI'!$N:$N,$L240,'Programska klasifikacija VI'!Q:Q)</f>
        <v>4000</v>
      </c>
      <c r="O240" s="174">
        <f>P240-N240</f>
        <v>0</v>
      </c>
      <c r="P240" s="174">
        <f>+SUMIF('Programska klasifikacija VI'!$N:$N,$L240,'Programska klasifikacija VI'!S:S)</f>
        <v>4000</v>
      </c>
      <c r="Q240" s="345">
        <f>+SUMIF('Programska klasifikacija VI'!$N:$N,$L240,'Programska klasifikacija VI'!T:T)</f>
        <v>0</v>
      </c>
      <c r="R240" s="174">
        <f>+SUMIF('Programska klasifikacija VI'!$N:$N,$L240,'Programska klasifikacija VI'!U:U)</f>
        <v>4000</v>
      </c>
      <c r="S240" s="174">
        <f>+SUMIF('Programska klasifikacija VI'!$N:$N,$L240,'Programska klasifikacija VI'!V:V)</f>
        <v>4000</v>
      </c>
      <c r="T240" s="345">
        <f>+SUMIF('Programska klasifikacija VI'!$N:$N,$L240,'Programska klasifikacija VI'!W:W)</f>
        <v>461.90999999999997</v>
      </c>
      <c r="U240" s="174"/>
      <c r="V240" s="174"/>
      <c r="W240" s="174">
        <f>+SUMIF('Programska klasifikacija VI'!$N:$N,$L240,'Programska klasifikacija VI'!Z:Z)</f>
        <v>830.98</v>
      </c>
      <c r="X240" s="174">
        <f>+SUMIF('Programska klasifikacija VI'!$N:$N,$L240,'Programska klasifikacija VI'!AA:AA)</f>
        <v>4000</v>
      </c>
      <c r="Y240" s="174">
        <f>+SUMIF('Programska klasifikacija VI'!$N:$N,$L240,'Programska klasifikacija VI'!AB:AB)</f>
        <v>4000</v>
      </c>
      <c r="Z240" s="174">
        <f>+SUMIF('Programska klasifikacija VI'!$N:$N,$L240,'Programska klasifikacija VI'!AC:AC)</f>
        <v>2000</v>
      </c>
      <c r="AA240" s="174">
        <f>+SUMIF('Programska klasifikacija VI'!$N:$N,$L240,'Programska klasifikacija VI'!AD:AD)</f>
        <v>2000</v>
      </c>
      <c r="AB240" s="223"/>
      <c r="AC240" s="176">
        <v>461.91</v>
      </c>
      <c r="AE240" s="176">
        <f t="shared" si="232"/>
        <v>0</v>
      </c>
    </row>
    <row r="241" spans="1:31" s="187" customFormat="1" ht="20.25" customHeight="1" x14ac:dyDescent="0.25">
      <c r="A241" s="183"/>
      <c r="B241" s="198"/>
      <c r="C241" s="198"/>
      <c r="D241" s="200"/>
      <c r="E241" s="200"/>
      <c r="F241" s="201"/>
      <c r="G241" s="121"/>
      <c r="H241" s="263">
        <v>42</v>
      </c>
      <c r="I241" s="263"/>
      <c r="J241" s="263"/>
      <c r="K241" s="121"/>
      <c r="L241" s="121"/>
      <c r="M241" s="264" t="s">
        <v>12</v>
      </c>
      <c r="N241" s="186">
        <f>N242+N264+N260</f>
        <v>850718</v>
      </c>
      <c r="O241" s="186">
        <f t="shared" ref="O241:AA241" si="259">O242+O264+O260</f>
        <v>0</v>
      </c>
      <c r="P241" s="186">
        <f>P242+P264+P260</f>
        <v>850718</v>
      </c>
      <c r="Q241" s="265">
        <f t="shared" ref="Q241:T241" si="260">Q242+Q264+Q260</f>
        <v>125321</v>
      </c>
      <c r="R241" s="265">
        <f t="shared" si="260"/>
        <v>1103138</v>
      </c>
      <c r="S241" s="265">
        <f t="shared" si="260"/>
        <v>850718</v>
      </c>
      <c r="T241" s="265">
        <f t="shared" si="260"/>
        <v>127088.46</v>
      </c>
      <c r="U241" s="261">
        <f t="shared" ref="U241:U243" si="261">T241/Q241*100</f>
        <v>101.4103462308791</v>
      </c>
      <c r="V241" s="261">
        <f t="shared" ref="V241:V243" si="262">T241/S241*100</f>
        <v>14.938964498223854</v>
      </c>
      <c r="W241" s="186">
        <f t="shared" si="259"/>
        <v>125320.1</v>
      </c>
      <c r="X241" s="186">
        <f t="shared" si="259"/>
        <v>850718</v>
      </c>
      <c r="Y241" s="186">
        <f t="shared" si="259"/>
        <v>1161003</v>
      </c>
      <c r="Z241" s="186">
        <f t="shared" si="259"/>
        <v>50000</v>
      </c>
      <c r="AA241" s="186">
        <f t="shared" si="259"/>
        <v>50000</v>
      </c>
      <c r="AB241" s="223"/>
      <c r="AC241" s="254"/>
      <c r="AE241" s="176"/>
    </row>
    <row r="242" spans="1:31" s="214" customFormat="1" ht="20.25" customHeight="1" x14ac:dyDescent="0.25">
      <c r="A242" s="188"/>
      <c r="B242" s="188"/>
      <c r="C242" s="188"/>
      <c r="D242" s="207"/>
      <c r="E242" s="207"/>
      <c r="F242" s="208"/>
      <c r="G242" s="209"/>
      <c r="H242" s="210"/>
      <c r="I242" s="131">
        <v>422</v>
      </c>
      <c r="J242" s="131"/>
      <c r="K242" s="131"/>
      <c r="L242" s="132"/>
      <c r="M242" s="127" t="s">
        <v>275</v>
      </c>
      <c r="N242" s="133">
        <f>N243+N253+N250</f>
        <v>840718</v>
      </c>
      <c r="O242" s="133">
        <f t="shared" ref="O242:AA242" si="263">O243+O253+O250</f>
        <v>0</v>
      </c>
      <c r="P242" s="133">
        <f>P243+P253+P250</f>
        <v>840718</v>
      </c>
      <c r="Q242" s="342">
        <f t="shared" ref="Q242:T242" si="264">Q243+Q253+Q250</f>
        <v>125321</v>
      </c>
      <c r="R242" s="293">
        <f t="shared" si="264"/>
        <v>1093138</v>
      </c>
      <c r="S242" s="293">
        <f t="shared" si="264"/>
        <v>840718</v>
      </c>
      <c r="T242" s="342">
        <f t="shared" si="264"/>
        <v>126132.56000000001</v>
      </c>
      <c r="U242" s="260">
        <f t="shared" si="261"/>
        <v>100.6475850017156</v>
      </c>
      <c r="V242" s="297">
        <f t="shared" si="262"/>
        <v>15.002956996281752</v>
      </c>
      <c r="W242" s="213">
        <f t="shared" si="263"/>
        <v>125320.1</v>
      </c>
      <c r="X242" s="213">
        <f t="shared" si="263"/>
        <v>840718</v>
      </c>
      <c r="Y242" s="213">
        <f t="shared" si="263"/>
        <v>1151003</v>
      </c>
      <c r="Z242" s="213">
        <f t="shared" si="263"/>
        <v>45000</v>
      </c>
      <c r="AA242" s="213">
        <f t="shared" si="263"/>
        <v>45000</v>
      </c>
      <c r="AB242" s="223"/>
      <c r="AC242" s="242"/>
      <c r="AE242" s="176"/>
    </row>
    <row r="243" spans="1:31" s="114" customFormat="1" ht="20.25" customHeight="1" x14ac:dyDescent="0.25">
      <c r="A243" s="183"/>
      <c r="B243" s="183"/>
      <c r="C243" s="183"/>
      <c r="D243" s="200"/>
      <c r="E243" s="200"/>
      <c r="F243" s="201"/>
      <c r="G243" s="124"/>
      <c r="H243" s="131"/>
      <c r="I243" s="131"/>
      <c r="J243" s="131">
        <v>4221</v>
      </c>
      <c r="K243" s="131"/>
      <c r="L243" s="132"/>
      <c r="M243" s="127" t="s">
        <v>276</v>
      </c>
      <c r="N243" s="133">
        <f>N244+N246+N248</f>
        <v>11300</v>
      </c>
      <c r="O243" s="133">
        <f t="shared" ref="O243" si="265">O244+O246+O248</f>
        <v>0</v>
      </c>
      <c r="P243" s="133">
        <f>P244+P246+P248</f>
        <v>11300</v>
      </c>
      <c r="Q243" s="342">
        <f>+SUMIF('Programska klasifikacija VI'!$L:$L,$J243,'Programska klasifikacija VI'!T:T)</f>
        <v>5383</v>
      </c>
      <c r="R243" s="293">
        <f t="shared" ref="R243:T243" si="266">R244+R246+R248</f>
        <v>10800</v>
      </c>
      <c r="S243" s="293">
        <f t="shared" si="266"/>
        <v>11300</v>
      </c>
      <c r="T243" s="342">
        <f t="shared" si="266"/>
        <v>1865.32</v>
      </c>
      <c r="U243" s="260">
        <f t="shared" si="261"/>
        <v>34.652052758684746</v>
      </c>
      <c r="V243" s="297">
        <f t="shared" si="262"/>
        <v>16.50725663716814</v>
      </c>
      <c r="W243" s="133">
        <f t="shared" ref="W243:AA243" si="267">W244+W246+W248</f>
        <v>5382.14</v>
      </c>
      <c r="X243" s="133">
        <f t="shared" si="267"/>
        <v>11300</v>
      </c>
      <c r="Y243" s="133">
        <f t="shared" si="267"/>
        <v>9800</v>
      </c>
      <c r="Z243" s="133">
        <f t="shared" si="267"/>
        <v>3000</v>
      </c>
      <c r="AA243" s="133">
        <f t="shared" si="267"/>
        <v>3000</v>
      </c>
      <c r="AB243" s="223"/>
      <c r="AC243" s="176"/>
      <c r="AE243" s="176"/>
    </row>
    <row r="244" spans="1:31" s="114" customFormat="1" ht="20.25" hidden="1" customHeight="1" x14ac:dyDescent="0.25">
      <c r="A244" s="183"/>
      <c r="B244" s="183"/>
      <c r="C244" s="183"/>
      <c r="D244" s="200"/>
      <c r="E244" s="200"/>
      <c r="F244" s="201"/>
      <c r="G244" s="124"/>
      <c r="H244" s="131"/>
      <c r="I244" s="131"/>
      <c r="J244" s="131"/>
      <c r="K244" s="194">
        <v>42211</v>
      </c>
      <c r="L244" s="195"/>
      <c r="M244" s="195" t="s">
        <v>277</v>
      </c>
      <c r="N244" s="197">
        <f>N245</f>
        <v>6300</v>
      </c>
      <c r="O244" s="197">
        <f>O245</f>
        <v>0</v>
      </c>
      <c r="P244" s="197">
        <f>P245</f>
        <v>6300</v>
      </c>
      <c r="Q244" s="343">
        <f t="shared" ref="Q244:T244" si="268">Q245</f>
        <v>0</v>
      </c>
      <c r="R244" s="294">
        <f t="shared" si="268"/>
        <v>5800</v>
      </c>
      <c r="S244" s="294">
        <f t="shared" si="268"/>
        <v>6300</v>
      </c>
      <c r="T244" s="343">
        <f t="shared" si="268"/>
        <v>1865.32</v>
      </c>
      <c r="U244" s="197">
        <f t="shared" ref="U244:AA244" si="269">U245</f>
        <v>0</v>
      </c>
      <c r="V244" s="294">
        <f t="shared" si="269"/>
        <v>0</v>
      </c>
      <c r="W244" s="197">
        <f t="shared" si="269"/>
        <v>4839.8600000000006</v>
      </c>
      <c r="X244" s="197">
        <f t="shared" si="269"/>
        <v>6300</v>
      </c>
      <c r="Y244" s="197">
        <f t="shared" si="269"/>
        <v>5800</v>
      </c>
      <c r="Z244" s="197">
        <f t="shared" si="269"/>
        <v>1000</v>
      </c>
      <c r="AA244" s="197">
        <f t="shared" si="269"/>
        <v>1000</v>
      </c>
      <c r="AB244" s="223"/>
      <c r="AC244" s="176"/>
      <c r="AE244" s="176"/>
    </row>
    <row r="245" spans="1:31" s="114" customFormat="1" ht="20.25" hidden="1" customHeight="1" x14ac:dyDescent="0.25">
      <c r="A245" s="183"/>
      <c r="B245" s="183"/>
      <c r="C245" s="183"/>
      <c r="D245" s="200"/>
      <c r="E245" s="200"/>
      <c r="F245" s="201"/>
      <c r="G245" s="124"/>
      <c r="H245" s="131"/>
      <c r="I245" s="131"/>
      <c r="J245" s="131"/>
      <c r="K245" s="11"/>
      <c r="L245" s="171">
        <v>422110</v>
      </c>
      <c r="M245" s="173" t="s">
        <v>277</v>
      </c>
      <c r="N245" s="174">
        <f>+SUMIF('Programska klasifikacija VI'!$N:$N,$L245,'Programska klasifikacija VI'!Q:Q)</f>
        <v>6300</v>
      </c>
      <c r="O245" s="174">
        <f>P245-N245</f>
        <v>0</v>
      </c>
      <c r="P245" s="174">
        <f>+SUMIF('Programska klasifikacija VI'!$N:$N,$L245,'Programska klasifikacija VI'!S:S)</f>
        <v>6300</v>
      </c>
      <c r="Q245" s="345">
        <f>+SUMIF('Programska klasifikacija VI'!$N:$N,$L245,'Programska klasifikacija VI'!T:T)</f>
        <v>0</v>
      </c>
      <c r="R245" s="295">
        <f>+SUMIF('Programska klasifikacija VI'!$N:$N,$L245,'Programska klasifikacija VI'!U:U)</f>
        <v>5800</v>
      </c>
      <c r="S245" s="295">
        <f>+SUMIF('Programska klasifikacija VI'!$N:$N,$L245,'Programska klasifikacija VI'!V:V)</f>
        <v>6300</v>
      </c>
      <c r="T245" s="345">
        <f>+SUMIF('Programska klasifikacija VI'!$N:$N,$L245,'Programska klasifikacija VI'!W:W)</f>
        <v>1865.32</v>
      </c>
      <c r="U245" s="174"/>
      <c r="V245" s="295"/>
      <c r="W245" s="174">
        <f>+SUMIF('Programska klasifikacija VI'!$N:$N,$L245,'Programska klasifikacija VI'!Z:Z)</f>
        <v>4839.8600000000006</v>
      </c>
      <c r="X245" s="174">
        <f>+SUMIF('Programska klasifikacija VI'!$N:$N,$L245,'Programska klasifikacija VI'!AA:AA)</f>
        <v>6300</v>
      </c>
      <c r="Y245" s="174">
        <f>+SUMIF('Programska klasifikacija VI'!$N:$N,$L245,'Programska klasifikacija VI'!AB:AB)</f>
        <v>5800</v>
      </c>
      <c r="Z245" s="174">
        <f>+SUMIF('Programska klasifikacija VI'!$N:$N,$L245,'Programska klasifikacija VI'!AC:AC)</f>
        <v>1000</v>
      </c>
      <c r="AA245" s="174">
        <f>+SUMIF('Programska klasifikacija VI'!$N:$N,$L245,'Programska klasifikacija VI'!AD:AD)</f>
        <v>1000</v>
      </c>
      <c r="AB245" s="223"/>
      <c r="AC245" s="176">
        <v>1865.32</v>
      </c>
      <c r="AE245" s="176">
        <f t="shared" si="232"/>
        <v>0</v>
      </c>
    </row>
    <row r="246" spans="1:31" s="114" customFormat="1" ht="20.25" hidden="1" customHeight="1" x14ac:dyDescent="0.25">
      <c r="A246" s="183"/>
      <c r="B246" s="183"/>
      <c r="C246" s="183"/>
      <c r="D246" s="200"/>
      <c r="E246" s="200"/>
      <c r="F246" s="201"/>
      <c r="G246" s="124"/>
      <c r="H246" s="131"/>
      <c r="I246" s="131"/>
      <c r="J246" s="131"/>
      <c r="K246" s="194">
        <v>42212</v>
      </c>
      <c r="L246" s="195"/>
      <c r="M246" s="195" t="s">
        <v>278</v>
      </c>
      <c r="N246" s="197">
        <f>N247</f>
        <v>5000</v>
      </c>
      <c r="O246" s="197">
        <f>O247</f>
        <v>0</v>
      </c>
      <c r="P246" s="197">
        <f>P247</f>
        <v>5000</v>
      </c>
      <c r="Q246" s="343">
        <f t="shared" ref="Q246:T246" si="270">Q247</f>
        <v>0</v>
      </c>
      <c r="R246" s="294">
        <f t="shared" si="270"/>
        <v>5000</v>
      </c>
      <c r="S246" s="294">
        <f t="shared" si="270"/>
        <v>5000</v>
      </c>
      <c r="T246" s="343">
        <f t="shared" si="270"/>
        <v>0</v>
      </c>
      <c r="U246" s="197">
        <f t="shared" ref="U246:AA246" si="271">U247</f>
        <v>0</v>
      </c>
      <c r="V246" s="294">
        <f t="shared" si="271"/>
        <v>0</v>
      </c>
      <c r="W246" s="197">
        <f t="shared" si="271"/>
        <v>0</v>
      </c>
      <c r="X246" s="197">
        <f t="shared" si="271"/>
        <v>5000</v>
      </c>
      <c r="Y246" s="197">
        <f t="shared" si="271"/>
        <v>4000</v>
      </c>
      <c r="Z246" s="197">
        <f t="shared" si="271"/>
        <v>2000</v>
      </c>
      <c r="AA246" s="197">
        <f t="shared" si="271"/>
        <v>2000</v>
      </c>
      <c r="AB246" s="223"/>
      <c r="AC246" s="176"/>
      <c r="AE246" s="176"/>
    </row>
    <row r="247" spans="1:31" s="114" customFormat="1" ht="20.25" hidden="1" customHeight="1" x14ac:dyDescent="0.25">
      <c r="A247" s="183"/>
      <c r="B247" s="183"/>
      <c r="C247" s="183"/>
      <c r="D247" s="200"/>
      <c r="E247" s="200"/>
      <c r="F247" s="201"/>
      <c r="G247" s="124"/>
      <c r="H247" s="131"/>
      <c r="I247" s="131"/>
      <c r="J247" s="131"/>
      <c r="K247" s="11"/>
      <c r="L247" s="171">
        <v>422120</v>
      </c>
      <c r="M247" s="173" t="s">
        <v>278</v>
      </c>
      <c r="N247" s="174">
        <f>+SUMIF('Programska klasifikacija VI'!$N:$N,$L247,'Programska klasifikacija VI'!Q:Q)</f>
        <v>5000</v>
      </c>
      <c r="O247" s="174">
        <f>P247-N247</f>
        <v>0</v>
      </c>
      <c r="P247" s="174">
        <f>+SUMIF('Programska klasifikacija VI'!$N:$N,$L247,'Programska klasifikacija VI'!S:S)</f>
        <v>5000</v>
      </c>
      <c r="Q247" s="345">
        <f>+SUMIF('Programska klasifikacija VI'!$N:$N,$L247,'Programska klasifikacija VI'!T:T)</f>
        <v>0</v>
      </c>
      <c r="R247" s="295">
        <f>+SUMIF('Programska klasifikacija VI'!$N:$N,$L247,'Programska klasifikacija VI'!U:U)</f>
        <v>5000</v>
      </c>
      <c r="S247" s="295">
        <f>+SUMIF('Programska klasifikacija VI'!$N:$N,$L247,'Programska klasifikacija VI'!V:V)</f>
        <v>5000</v>
      </c>
      <c r="T247" s="345">
        <f>+SUMIF('Programska klasifikacija VI'!$N:$N,$L247,'Programska klasifikacija VI'!W:W)</f>
        <v>0</v>
      </c>
      <c r="U247" s="174"/>
      <c r="V247" s="295"/>
      <c r="W247" s="174">
        <f>+SUMIF('Programska klasifikacija VI'!$N:$N,$L247,'Programska klasifikacija VI'!Z:Z)</f>
        <v>0</v>
      </c>
      <c r="X247" s="174">
        <f>+SUMIF('Programska klasifikacija VI'!$N:$N,$L247,'Programska klasifikacija VI'!AA:AA)</f>
        <v>5000</v>
      </c>
      <c r="Y247" s="174">
        <f>+SUMIF('Programska klasifikacija VI'!$N:$N,$L247,'Programska klasifikacija VI'!AB:AB)</f>
        <v>4000</v>
      </c>
      <c r="Z247" s="174">
        <f>+SUMIF('Programska klasifikacija VI'!$N:$N,$L247,'Programska klasifikacija VI'!AC:AC)</f>
        <v>2000</v>
      </c>
      <c r="AA247" s="174">
        <f>+SUMIF('Programska klasifikacija VI'!$N:$N,$L247,'Programska klasifikacija VI'!AD:AD)</f>
        <v>2000</v>
      </c>
      <c r="AB247" s="223"/>
      <c r="AC247" s="176">
        <v>0</v>
      </c>
      <c r="AE247" s="176">
        <f t="shared" si="232"/>
        <v>0</v>
      </c>
    </row>
    <row r="248" spans="1:31" s="114" customFormat="1" ht="20.25" hidden="1" customHeight="1" x14ac:dyDescent="0.25">
      <c r="A248" s="183"/>
      <c r="B248" s="183"/>
      <c r="C248" s="183"/>
      <c r="D248" s="200"/>
      <c r="E248" s="200"/>
      <c r="F248" s="201"/>
      <c r="G248" s="124"/>
      <c r="H248" s="131"/>
      <c r="I248" s="131"/>
      <c r="J248" s="131"/>
      <c r="K248" s="194">
        <v>42219</v>
      </c>
      <c r="L248" s="195"/>
      <c r="M248" s="195" t="s">
        <v>279</v>
      </c>
      <c r="N248" s="197">
        <f t="shared" ref="N248:AA248" si="272">N249</f>
        <v>0</v>
      </c>
      <c r="O248" s="197">
        <f t="shared" si="272"/>
        <v>0</v>
      </c>
      <c r="P248" s="197">
        <f t="shared" si="272"/>
        <v>0</v>
      </c>
      <c r="Q248" s="343">
        <f t="shared" si="272"/>
        <v>0</v>
      </c>
      <c r="R248" s="294">
        <f t="shared" si="272"/>
        <v>0</v>
      </c>
      <c r="S248" s="294">
        <f t="shared" si="272"/>
        <v>0</v>
      </c>
      <c r="T248" s="343">
        <f t="shared" si="272"/>
        <v>0</v>
      </c>
      <c r="U248" s="197">
        <f t="shared" si="272"/>
        <v>0</v>
      </c>
      <c r="V248" s="294">
        <f t="shared" si="272"/>
        <v>0</v>
      </c>
      <c r="W248" s="197">
        <f t="shared" si="272"/>
        <v>542.28</v>
      </c>
      <c r="X248" s="197">
        <f t="shared" si="272"/>
        <v>0</v>
      </c>
      <c r="Y248" s="197">
        <f t="shared" si="272"/>
        <v>0</v>
      </c>
      <c r="Z248" s="197">
        <f t="shared" si="272"/>
        <v>0</v>
      </c>
      <c r="AA248" s="197">
        <f t="shared" si="272"/>
        <v>0</v>
      </c>
      <c r="AB248" s="223"/>
      <c r="AC248" s="176"/>
      <c r="AE248" s="176"/>
    </row>
    <row r="249" spans="1:31" s="114" customFormat="1" ht="20.25" hidden="1" customHeight="1" x14ac:dyDescent="0.25">
      <c r="A249" s="183"/>
      <c r="B249" s="183"/>
      <c r="C249" s="183"/>
      <c r="D249" s="200"/>
      <c r="E249" s="200"/>
      <c r="F249" s="201"/>
      <c r="G249" s="124"/>
      <c r="H249" s="131"/>
      <c r="I249" s="131"/>
      <c r="J249" s="131"/>
      <c r="K249" s="11"/>
      <c r="L249" s="171">
        <v>422190</v>
      </c>
      <c r="M249" s="173" t="s">
        <v>279</v>
      </c>
      <c r="N249" s="174">
        <f>+SUMIF('Programska klasifikacija VI'!$N:$N,$L249,'Programska klasifikacija VI'!Q:Q)</f>
        <v>0</v>
      </c>
      <c r="O249" s="174">
        <f>P249-N249</f>
        <v>0</v>
      </c>
      <c r="P249" s="174">
        <f>+SUMIF('Programska klasifikacija VI'!$N:$N,$L249,'Programska klasifikacija VI'!S:S)</f>
        <v>0</v>
      </c>
      <c r="Q249" s="345">
        <f>+SUMIF('Programska klasifikacija VI'!$N:$N,$L249,'Programska klasifikacija VI'!T:T)</f>
        <v>0</v>
      </c>
      <c r="R249" s="295">
        <f>+SUMIF('Programska klasifikacija VI'!$N:$N,$L249,'Programska klasifikacija VI'!U:U)</f>
        <v>0</v>
      </c>
      <c r="S249" s="295">
        <f>+SUMIF('Programska klasifikacija VI'!$N:$N,$L249,'Programska klasifikacija VI'!V:V)</f>
        <v>0</v>
      </c>
      <c r="T249" s="345">
        <f>+SUMIF('Programska klasifikacija VI'!$N:$N,$L249,'Programska klasifikacija VI'!W:W)</f>
        <v>0</v>
      </c>
      <c r="U249" s="174"/>
      <c r="V249" s="295"/>
      <c r="W249" s="174">
        <f>+SUMIF('Programska klasifikacija VI'!$N:$N,$L249,'Programska klasifikacija VI'!Z:Z)</f>
        <v>542.28</v>
      </c>
      <c r="X249" s="174">
        <f>+SUMIF('Programska klasifikacija VI'!$N:$N,$L249,'Programska klasifikacija VI'!AA:AA)</f>
        <v>0</v>
      </c>
      <c r="Y249" s="174">
        <f>+SUMIF('Programska klasifikacija VI'!$N:$N,$L249,'Programska klasifikacija VI'!AB:AB)</f>
        <v>0</v>
      </c>
      <c r="Z249" s="174">
        <f>+SUMIF('Programska klasifikacija VI'!$N:$N,$L249,'Programska klasifikacija VI'!AC:AC)</f>
        <v>0</v>
      </c>
      <c r="AA249" s="174">
        <f>+SUMIF('Programska klasifikacija VI'!$N:$N,$L249,'Programska klasifikacija VI'!AD:AD)</f>
        <v>0</v>
      </c>
      <c r="AB249" s="223"/>
      <c r="AC249" s="176">
        <v>0</v>
      </c>
      <c r="AE249" s="176">
        <f t="shared" si="232"/>
        <v>0</v>
      </c>
    </row>
    <row r="250" spans="1:31" s="114" customFormat="1" ht="20.25" customHeight="1" x14ac:dyDescent="0.25">
      <c r="A250" s="183"/>
      <c r="B250" s="183"/>
      <c r="C250" s="183"/>
      <c r="D250" s="200"/>
      <c r="E250" s="200"/>
      <c r="F250" s="201"/>
      <c r="G250" s="124"/>
      <c r="H250" s="131"/>
      <c r="I250" s="131"/>
      <c r="J250" s="131">
        <v>4223</v>
      </c>
      <c r="K250" s="131"/>
      <c r="L250" s="132"/>
      <c r="M250" s="127" t="s">
        <v>280</v>
      </c>
      <c r="N250" s="133">
        <f t="shared" ref="N250:AA251" si="273">N251</f>
        <v>5000</v>
      </c>
      <c r="O250" s="133">
        <f t="shared" si="273"/>
        <v>0</v>
      </c>
      <c r="P250" s="133">
        <f t="shared" si="273"/>
        <v>5000</v>
      </c>
      <c r="Q250" s="342">
        <f>+SUMIF('Programska klasifikacija VI'!$L:$L,$J250,'Programska klasifikacija VI'!T:T)</f>
        <v>425</v>
      </c>
      <c r="R250" s="293">
        <f t="shared" si="273"/>
        <v>5000</v>
      </c>
      <c r="S250" s="293">
        <f t="shared" si="273"/>
        <v>5000</v>
      </c>
      <c r="T250" s="342">
        <f t="shared" si="273"/>
        <v>0</v>
      </c>
      <c r="U250" s="260">
        <f t="shared" ref="U250" si="274">T250/Q250*100</f>
        <v>0</v>
      </c>
      <c r="V250" s="297">
        <f>T250/S250*100</f>
        <v>0</v>
      </c>
      <c r="W250" s="133">
        <f t="shared" si="273"/>
        <v>425.24</v>
      </c>
      <c r="X250" s="133">
        <f t="shared" si="273"/>
        <v>5000</v>
      </c>
      <c r="Y250" s="133">
        <f t="shared" si="273"/>
        <v>5000</v>
      </c>
      <c r="Z250" s="133">
        <f t="shared" si="273"/>
        <v>2000</v>
      </c>
      <c r="AA250" s="133">
        <f t="shared" si="273"/>
        <v>2000</v>
      </c>
      <c r="AB250" s="223"/>
      <c r="AC250" s="176"/>
      <c r="AE250" s="176"/>
    </row>
    <row r="251" spans="1:31" s="114" customFormat="1" ht="20.25" hidden="1" customHeight="1" x14ac:dyDescent="0.25">
      <c r="A251" s="183"/>
      <c r="B251" s="183"/>
      <c r="C251" s="183"/>
      <c r="D251" s="200"/>
      <c r="E251" s="200"/>
      <c r="F251" s="201"/>
      <c r="G251" s="124"/>
      <c r="H251" s="131"/>
      <c r="I251" s="131"/>
      <c r="J251" s="131"/>
      <c r="K251" s="194">
        <v>42231</v>
      </c>
      <c r="L251" s="195"/>
      <c r="M251" s="195" t="s">
        <v>281</v>
      </c>
      <c r="N251" s="197">
        <f t="shared" si="273"/>
        <v>5000</v>
      </c>
      <c r="O251" s="197">
        <f t="shared" si="273"/>
        <v>0</v>
      </c>
      <c r="P251" s="197">
        <f t="shared" si="273"/>
        <v>5000</v>
      </c>
      <c r="Q251" s="343">
        <f t="shared" si="273"/>
        <v>0</v>
      </c>
      <c r="R251" s="294">
        <f t="shared" si="273"/>
        <v>5000</v>
      </c>
      <c r="S251" s="294">
        <f t="shared" si="273"/>
        <v>5000</v>
      </c>
      <c r="T251" s="343">
        <f t="shared" si="273"/>
        <v>0</v>
      </c>
      <c r="U251" s="197">
        <f t="shared" si="273"/>
        <v>0</v>
      </c>
      <c r="V251" s="294">
        <f t="shared" si="273"/>
        <v>0</v>
      </c>
      <c r="W251" s="197">
        <f t="shared" si="273"/>
        <v>425.24</v>
      </c>
      <c r="X251" s="197">
        <f t="shared" si="273"/>
        <v>5000</v>
      </c>
      <c r="Y251" s="197">
        <f t="shared" si="273"/>
        <v>5000</v>
      </c>
      <c r="Z251" s="197">
        <f t="shared" si="273"/>
        <v>2000</v>
      </c>
      <c r="AA251" s="197">
        <f t="shared" si="273"/>
        <v>2000</v>
      </c>
      <c r="AB251" s="223"/>
      <c r="AC251" s="176"/>
      <c r="AE251" s="176"/>
    </row>
    <row r="252" spans="1:31" s="114" customFormat="1" ht="20.25" hidden="1" customHeight="1" x14ac:dyDescent="0.25">
      <c r="A252" s="183"/>
      <c r="B252" s="183"/>
      <c r="C252" s="183"/>
      <c r="D252" s="200"/>
      <c r="E252" s="200"/>
      <c r="F252" s="201"/>
      <c r="G252" s="124"/>
      <c r="H252" s="131"/>
      <c r="I252" s="131"/>
      <c r="J252" s="131"/>
      <c r="K252" s="11"/>
      <c r="L252" s="171">
        <v>422310</v>
      </c>
      <c r="M252" s="173" t="s">
        <v>281</v>
      </c>
      <c r="N252" s="174">
        <f>+SUMIF('Programska klasifikacija VI'!$N:$N,$L252,'Programska klasifikacija VI'!Q:Q)</f>
        <v>5000</v>
      </c>
      <c r="O252" s="174">
        <f>P252-N252</f>
        <v>0</v>
      </c>
      <c r="P252" s="174">
        <f>+SUMIF('Programska klasifikacija VI'!$N:$N,$L252,'Programska klasifikacija VI'!S:S)</f>
        <v>5000</v>
      </c>
      <c r="Q252" s="345">
        <f>+SUMIF('Programska klasifikacija VI'!$N:$N,$L252,'Programska klasifikacija VI'!T:T)</f>
        <v>0</v>
      </c>
      <c r="R252" s="295">
        <f>+SUMIF('Programska klasifikacija VI'!$N:$N,$L252,'Programska klasifikacija VI'!U:U)</f>
        <v>5000</v>
      </c>
      <c r="S252" s="295">
        <f>+SUMIF('Programska klasifikacija VI'!$N:$N,$L252,'Programska klasifikacija VI'!V:V)</f>
        <v>5000</v>
      </c>
      <c r="T252" s="345">
        <f>+SUMIF('Programska klasifikacija VI'!$N:$N,$L252,'Programska klasifikacija VI'!W:W)</f>
        <v>0</v>
      </c>
      <c r="U252" s="174"/>
      <c r="V252" s="295"/>
      <c r="W252" s="174">
        <f>+SUMIF('Programska klasifikacija VI'!$N:$N,$L252,'Programska klasifikacija VI'!Z:Z)</f>
        <v>425.24</v>
      </c>
      <c r="X252" s="174">
        <f>+SUMIF('Programska klasifikacija VI'!$N:$N,$L252,'Programska klasifikacija VI'!AA:AA)</f>
        <v>5000</v>
      </c>
      <c r="Y252" s="174">
        <f>+SUMIF('Programska klasifikacija VI'!$N:$N,$L252,'Programska klasifikacija VI'!AB:AB)</f>
        <v>5000</v>
      </c>
      <c r="Z252" s="174">
        <f>+SUMIF('Programska klasifikacija VI'!$N:$N,$L252,'Programska klasifikacija VI'!AC:AC)</f>
        <v>2000</v>
      </c>
      <c r="AA252" s="174">
        <f>+SUMIF('Programska klasifikacija VI'!$N:$N,$L252,'Programska klasifikacija VI'!AD:AD)</f>
        <v>2000</v>
      </c>
      <c r="AB252" s="223"/>
      <c r="AC252" s="176">
        <v>0</v>
      </c>
      <c r="AE252" s="176">
        <f t="shared" si="232"/>
        <v>0</v>
      </c>
    </row>
    <row r="253" spans="1:31" s="114" customFormat="1" ht="20.25" customHeight="1" x14ac:dyDescent="0.25">
      <c r="A253" s="183"/>
      <c r="B253" s="183"/>
      <c r="C253" s="183"/>
      <c r="D253" s="200"/>
      <c r="E253" s="200"/>
      <c r="F253" s="201"/>
      <c r="G253" s="124"/>
      <c r="H253" s="131"/>
      <c r="I253" s="131"/>
      <c r="J253" s="131">
        <v>4224</v>
      </c>
      <c r="K253" s="131"/>
      <c r="L253" s="132"/>
      <c r="M253" s="127" t="s">
        <v>282</v>
      </c>
      <c r="N253" s="133">
        <f>N254+N256</f>
        <v>824418</v>
      </c>
      <c r="O253" s="133">
        <f>O254+O256</f>
        <v>0</v>
      </c>
      <c r="P253" s="133">
        <f>P254+P256</f>
        <v>824418</v>
      </c>
      <c r="Q253" s="342">
        <f>+SUMIF('Programska klasifikacija VI'!$L:$L,$J253,'Programska klasifikacija VI'!T:T)</f>
        <v>119513</v>
      </c>
      <c r="R253" s="293">
        <f t="shared" ref="R253:T253" si="275">R254+R256</f>
        <v>1077338</v>
      </c>
      <c r="S253" s="293">
        <f t="shared" si="275"/>
        <v>824418</v>
      </c>
      <c r="T253" s="342">
        <f t="shared" si="275"/>
        <v>124267.24</v>
      </c>
      <c r="U253" s="260">
        <f t="shared" ref="U253" si="276">T253/Q253*100</f>
        <v>103.97801076033571</v>
      </c>
      <c r="V253" s="297">
        <f>T253/S253*100</f>
        <v>15.073329306249986</v>
      </c>
      <c r="W253" s="133">
        <f t="shared" ref="W253:AA253" si="277">W254+W256</f>
        <v>119512.72</v>
      </c>
      <c r="X253" s="133">
        <f t="shared" si="277"/>
        <v>824418</v>
      </c>
      <c r="Y253" s="133">
        <f t="shared" si="277"/>
        <v>1136203</v>
      </c>
      <c r="Z253" s="133">
        <f t="shared" si="277"/>
        <v>40000</v>
      </c>
      <c r="AA253" s="133">
        <f t="shared" si="277"/>
        <v>40000</v>
      </c>
      <c r="AB253" s="223"/>
      <c r="AC253" s="176"/>
      <c r="AE253" s="176"/>
    </row>
    <row r="254" spans="1:31" s="114" customFormat="1" ht="20.25" hidden="1" customHeight="1" x14ac:dyDescent="0.25">
      <c r="A254" s="183"/>
      <c r="B254" s="183"/>
      <c r="C254" s="183"/>
      <c r="D254" s="200"/>
      <c r="E254" s="200"/>
      <c r="F254" s="201"/>
      <c r="G254" s="124"/>
      <c r="H254" s="131"/>
      <c r="I254" s="131"/>
      <c r="J254" s="131"/>
      <c r="K254" s="194">
        <v>42241</v>
      </c>
      <c r="L254" s="195"/>
      <c r="M254" s="195" t="s">
        <v>283</v>
      </c>
      <c r="N254" s="197">
        <f>N255</f>
        <v>5000</v>
      </c>
      <c r="O254" s="197">
        <f>O255</f>
        <v>0</v>
      </c>
      <c r="P254" s="197">
        <f>P255</f>
        <v>5000</v>
      </c>
      <c r="Q254" s="343">
        <f t="shared" ref="Q254:T254" si="278">Q255</f>
        <v>0</v>
      </c>
      <c r="R254" s="294">
        <f t="shared" si="278"/>
        <v>5000</v>
      </c>
      <c r="S254" s="294">
        <f t="shared" si="278"/>
        <v>5000</v>
      </c>
      <c r="T254" s="343">
        <f t="shared" si="278"/>
        <v>0</v>
      </c>
      <c r="U254" s="197">
        <f t="shared" ref="U254:AA254" si="279">U255</f>
        <v>0</v>
      </c>
      <c r="V254" s="294">
        <f t="shared" si="279"/>
        <v>0</v>
      </c>
      <c r="W254" s="197">
        <f t="shared" si="279"/>
        <v>13087.16</v>
      </c>
      <c r="X254" s="197">
        <f t="shared" si="279"/>
        <v>5000</v>
      </c>
      <c r="Y254" s="197">
        <f t="shared" si="279"/>
        <v>5000</v>
      </c>
      <c r="Z254" s="197">
        <f t="shared" si="279"/>
        <v>3000</v>
      </c>
      <c r="AA254" s="197">
        <f t="shared" si="279"/>
        <v>3000</v>
      </c>
      <c r="AB254" s="223"/>
      <c r="AC254" s="176"/>
      <c r="AE254" s="176"/>
    </row>
    <row r="255" spans="1:31" s="114" customFormat="1" ht="20.25" hidden="1" customHeight="1" x14ac:dyDescent="0.25">
      <c r="A255" s="183"/>
      <c r="B255" s="183"/>
      <c r="C255" s="183"/>
      <c r="D255" s="200"/>
      <c r="E255" s="200"/>
      <c r="F255" s="201"/>
      <c r="G255" s="124"/>
      <c r="H255" s="131"/>
      <c r="I255" s="131"/>
      <c r="J255" s="131"/>
      <c r="K255" s="11"/>
      <c r="L255" s="171">
        <v>422410</v>
      </c>
      <c r="M255" s="173" t="s">
        <v>283</v>
      </c>
      <c r="N255" s="174">
        <f>+SUMIF('Programska klasifikacija VI'!$N:$N,$L255,'Programska klasifikacija VI'!Q:Q)</f>
        <v>5000</v>
      </c>
      <c r="O255" s="174">
        <f>P255-N255</f>
        <v>0</v>
      </c>
      <c r="P255" s="174">
        <f>+SUMIF('Programska klasifikacija VI'!$N:$N,$L255,'Programska klasifikacija VI'!S:S)</f>
        <v>5000</v>
      </c>
      <c r="Q255" s="345">
        <f>+SUMIF('Programska klasifikacija VI'!$N:$N,$L255,'Programska klasifikacija VI'!T:T)</f>
        <v>0</v>
      </c>
      <c r="R255" s="295">
        <f>+SUMIF('Programska klasifikacija VI'!$N:$N,$L255,'Programska klasifikacija VI'!U:U)</f>
        <v>5000</v>
      </c>
      <c r="S255" s="295">
        <f>+SUMIF('Programska klasifikacija VI'!$N:$N,$L255,'Programska klasifikacija VI'!V:V)</f>
        <v>5000</v>
      </c>
      <c r="T255" s="345">
        <f>+SUMIF('Programska klasifikacija VI'!$N:$N,$L255,'Programska klasifikacija VI'!W:W)</f>
        <v>0</v>
      </c>
      <c r="U255" s="174"/>
      <c r="V255" s="295"/>
      <c r="W255" s="174">
        <f>+SUMIF('Programska klasifikacija VI'!$N:$N,$L255,'Programska klasifikacija VI'!Z:Z)</f>
        <v>13087.16</v>
      </c>
      <c r="X255" s="174">
        <f>+SUMIF('Programska klasifikacija VI'!$N:$N,$L255,'Programska klasifikacija VI'!AA:AA)</f>
        <v>5000</v>
      </c>
      <c r="Y255" s="174">
        <f>+SUMIF('Programska klasifikacija VI'!$N:$N,$L255,'Programska klasifikacija VI'!AB:AB)</f>
        <v>5000</v>
      </c>
      <c r="Z255" s="174">
        <f>+SUMIF('Programska klasifikacija VI'!$N:$N,$L255,'Programska klasifikacija VI'!AC:AC)</f>
        <v>3000</v>
      </c>
      <c r="AA255" s="174">
        <f>+SUMIF('Programska klasifikacija VI'!$N:$N,$L255,'Programska klasifikacija VI'!AD:AD)</f>
        <v>3000</v>
      </c>
      <c r="AB255" s="223"/>
      <c r="AC255" s="176">
        <v>0</v>
      </c>
      <c r="AE255" s="176">
        <f t="shared" si="232"/>
        <v>0</v>
      </c>
    </row>
    <row r="256" spans="1:31" s="114" customFormat="1" ht="20.25" hidden="1" customHeight="1" x14ac:dyDescent="0.25">
      <c r="A256" s="183"/>
      <c r="B256" s="183"/>
      <c r="C256" s="183"/>
      <c r="D256" s="200"/>
      <c r="E256" s="200"/>
      <c r="F256" s="201"/>
      <c r="G256" s="124"/>
      <c r="H256" s="131"/>
      <c r="I256" s="131"/>
      <c r="J256" s="131"/>
      <c r="K256" s="194">
        <v>42242</v>
      </c>
      <c r="L256" s="195"/>
      <c r="M256" s="195" t="s">
        <v>284</v>
      </c>
      <c r="N256" s="197">
        <f>N257</f>
        <v>819418</v>
      </c>
      <c r="O256" s="197">
        <f>O257</f>
        <v>0</v>
      </c>
      <c r="P256" s="197">
        <f>P257</f>
        <v>819418</v>
      </c>
      <c r="Q256" s="343">
        <f t="shared" ref="Q256:T256" si="280">Q257</f>
        <v>0</v>
      </c>
      <c r="R256" s="294">
        <f t="shared" si="280"/>
        <v>1072338</v>
      </c>
      <c r="S256" s="294">
        <f t="shared" si="280"/>
        <v>819418</v>
      </c>
      <c r="T256" s="343">
        <f t="shared" si="280"/>
        <v>124267.24</v>
      </c>
      <c r="U256" s="197">
        <f t="shared" ref="U256:AA256" si="281">U257</f>
        <v>0</v>
      </c>
      <c r="V256" s="294">
        <f t="shared" si="281"/>
        <v>0</v>
      </c>
      <c r="W256" s="197">
        <f t="shared" si="281"/>
        <v>106425.56</v>
      </c>
      <c r="X256" s="197">
        <f t="shared" si="281"/>
        <v>819418</v>
      </c>
      <c r="Y256" s="197">
        <f t="shared" si="281"/>
        <v>1131203</v>
      </c>
      <c r="Z256" s="197">
        <f t="shared" si="281"/>
        <v>37000</v>
      </c>
      <c r="AA256" s="197">
        <f t="shared" si="281"/>
        <v>37000</v>
      </c>
      <c r="AB256" s="223"/>
      <c r="AC256" s="176"/>
      <c r="AE256" s="176"/>
    </row>
    <row r="257" spans="1:31" s="114" customFormat="1" ht="20.25" hidden="1" customHeight="1" x14ac:dyDescent="0.25">
      <c r="A257" s="183"/>
      <c r="B257" s="183"/>
      <c r="C257" s="183"/>
      <c r="D257" s="200"/>
      <c r="E257" s="200"/>
      <c r="F257" s="201"/>
      <c r="G257" s="124"/>
      <c r="H257" s="131"/>
      <c r="I257" s="131"/>
      <c r="J257" s="131"/>
      <c r="K257" s="11"/>
      <c r="L257" s="171">
        <v>422420</v>
      </c>
      <c r="M257" s="173" t="s">
        <v>284</v>
      </c>
      <c r="N257" s="174">
        <f>+SUMIF('Programska klasifikacija VI'!$N:$N,$L257,'Programska klasifikacija VI'!Q:Q)</f>
        <v>819418</v>
      </c>
      <c r="O257" s="174">
        <f>P257-N257</f>
        <v>0</v>
      </c>
      <c r="P257" s="174">
        <f>+SUMIF('Programska klasifikacija VI'!$N:$N,$L257,'Programska klasifikacija VI'!S:S)</f>
        <v>819418</v>
      </c>
      <c r="Q257" s="345">
        <f>+SUMIF('Programska klasifikacija VI'!$N:$N,$L257,'Programska klasifikacija VI'!T:T)</f>
        <v>0</v>
      </c>
      <c r="R257" s="295">
        <f>+SUMIF('Programska klasifikacija VI'!$N:$N,$L257,'Programska klasifikacija VI'!U:U)</f>
        <v>1072338</v>
      </c>
      <c r="S257" s="295">
        <f>+SUMIF('Programska klasifikacija VI'!$N:$N,$L257,'Programska klasifikacija VI'!V:V)</f>
        <v>819418</v>
      </c>
      <c r="T257" s="345">
        <f>+SUMIF('Programska klasifikacija VI'!$N:$N,$L257,'Programska klasifikacija VI'!W:W)</f>
        <v>124267.24</v>
      </c>
      <c r="U257" s="174"/>
      <c r="V257" s="295"/>
      <c r="W257" s="174">
        <f>+SUMIF('Programska klasifikacija VI'!$N:$N,$L257,'Programska klasifikacija VI'!Z:Z)</f>
        <v>106425.56</v>
      </c>
      <c r="X257" s="174">
        <f>+SUMIF('Programska klasifikacija VI'!$N:$N,$L257,'Programska klasifikacija VI'!AA:AA)</f>
        <v>819418</v>
      </c>
      <c r="Y257" s="174">
        <f>+SUMIF('Programska klasifikacija VI'!$N:$N,$L257,'Programska klasifikacija VI'!AB:AB)</f>
        <v>1131203</v>
      </c>
      <c r="Z257" s="174">
        <f>+SUMIF('Programska klasifikacija VI'!$N:$N,$L257,'Programska klasifikacija VI'!AC:AC)</f>
        <v>37000</v>
      </c>
      <c r="AA257" s="174">
        <f>+SUMIF('Programska klasifikacija VI'!$N:$N,$L257,'Programska klasifikacija VI'!AD:AD)</f>
        <v>37000</v>
      </c>
      <c r="AB257" s="223"/>
      <c r="AC257" s="176">
        <v>124267.24</v>
      </c>
      <c r="AE257" s="176">
        <f t="shared" si="232"/>
        <v>0</v>
      </c>
    </row>
    <row r="258" spans="1:31" s="114" customFormat="1" ht="20.25" hidden="1" customHeight="1" x14ac:dyDescent="0.25">
      <c r="A258" s="183"/>
      <c r="B258" s="183"/>
      <c r="C258" s="183"/>
      <c r="D258" s="200"/>
      <c r="E258" s="200"/>
      <c r="F258" s="201"/>
      <c r="G258" s="124"/>
      <c r="H258" s="131"/>
      <c r="I258" s="131"/>
      <c r="J258" s="131">
        <v>4225</v>
      </c>
      <c r="K258" s="131"/>
      <c r="L258" s="132"/>
      <c r="M258" s="127" t="s">
        <v>378</v>
      </c>
      <c r="N258" s="133">
        <v>0</v>
      </c>
      <c r="O258" s="133">
        <v>0</v>
      </c>
      <c r="P258" s="133">
        <v>0</v>
      </c>
      <c r="Q258" s="342">
        <f>+SUMIF('Programska klasifikacija VI'!$L:$L,$J258,'Programska klasifikacija VI'!T:T)</f>
        <v>0</v>
      </c>
      <c r="R258" s="293">
        <v>0</v>
      </c>
      <c r="S258" s="293">
        <v>0</v>
      </c>
      <c r="T258" s="342">
        <v>0</v>
      </c>
      <c r="U258" s="260">
        <v>0</v>
      </c>
      <c r="V258" s="297">
        <v>0</v>
      </c>
      <c r="W258" s="133">
        <v>0</v>
      </c>
      <c r="X258" s="133">
        <v>0</v>
      </c>
      <c r="Y258" s="133">
        <v>0</v>
      </c>
      <c r="Z258" s="133">
        <v>0</v>
      </c>
      <c r="AA258" s="133">
        <v>0</v>
      </c>
      <c r="AB258" s="223"/>
      <c r="AC258" s="176"/>
      <c r="AE258" s="176"/>
    </row>
    <row r="259" spans="1:31" s="114" customFormat="1" ht="20.25" hidden="1" customHeight="1" x14ac:dyDescent="0.25">
      <c r="A259" s="183"/>
      <c r="B259" s="183"/>
      <c r="C259" s="183"/>
      <c r="D259" s="200"/>
      <c r="E259" s="200"/>
      <c r="F259" s="201"/>
      <c r="G259" s="124"/>
      <c r="H259" s="131"/>
      <c r="I259" s="131"/>
      <c r="J259" s="131">
        <v>4227</v>
      </c>
      <c r="K259" s="131"/>
      <c r="L259" s="132"/>
      <c r="M259" s="127" t="s">
        <v>379</v>
      </c>
      <c r="N259" s="133">
        <v>0</v>
      </c>
      <c r="O259" s="133">
        <v>0</v>
      </c>
      <c r="P259" s="133">
        <v>0</v>
      </c>
      <c r="Q259" s="342">
        <f>+SUMIF('Programska klasifikacija VI'!$L:$L,$J259,'Programska klasifikacija VI'!T:T)</f>
        <v>0</v>
      </c>
      <c r="R259" s="293">
        <v>0</v>
      </c>
      <c r="S259" s="293">
        <v>0</v>
      </c>
      <c r="T259" s="342">
        <v>0</v>
      </c>
      <c r="U259" s="260">
        <v>0</v>
      </c>
      <c r="V259" s="297">
        <v>0</v>
      </c>
      <c r="W259" s="133">
        <v>0</v>
      </c>
      <c r="X259" s="133">
        <v>0</v>
      </c>
      <c r="Y259" s="133">
        <v>0</v>
      </c>
      <c r="Z259" s="133">
        <v>0</v>
      </c>
      <c r="AA259" s="133">
        <v>0</v>
      </c>
      <c r="AB259" s="223"/>
      <c r="AC259" s="176"/>
      <c r="AE259" s="176"/>
    </row>
    <row r="260" spans="1:31" s="214" customFormat="1" ht="20.25" hidden="1" customHeight="1" x14ac:dyDescent="0.25">
      <c r="A260" s="188"/>
      <c r="B260" s="188"/>
      <c r="C260" s="188"/>
      <c r="D260" s="207"/>
      <c r="E260" s="207"/>
      <c r="F260" s="208"/>
      <c r="G260" s="209"/>
      <c r="H260" s="210"/>
      <c r="I260" s="131">
        <v>423</v>
      </c>
      <c r="J260" s="131"/>
      <c r="K260" s="131"/>
      <c r="L260" s="132"/>
      <c r="M260" s="127" t="s">
        <v>380</v>
      </c>
      <c r="N260" s="133">
        <f t="shared" ref="N260:AA262" si="282">N261</f>
        <v>0</v>
      </c>
      <c r="O260" s="133">
        <f t="shared" si="282"/>
        <v>0</v>
      </c>
      <c r="P260" s="133">
        <f t="shared" si="282"/>
        <v>0</v>
      </c>
      <c r="Q260" s="342">
        <f t="shared" si="282"/>
        <v>0</v>
      </c>
      <c r="R260" s="293">
        <f t="shared" si="282"/>
        <v>0</v>
      </c>
      <c r="S260" s="293">
        <f t="shared" si="282"/>
        <v>0</v>
      </c>
      <c r="T260" s="342">
        <f t="shared" si="282"/>
        <v>0</v>
      </c>
      <c r="U260" s="260">
        <v>0</v>
      </c>
      <c r="V260" s="297">
        <v>0</v>
      </c>
      <c r="W260" s="213">
        <f t="shared" si="282"/>
        <v>0</v>
      </c>
      <c r="X260" s="213">
        <f t="shared" si="282"/>
        <v>0</v>
      </c>
      <c r="Y260" s="213">
        <f t="shared" si="282"/>
        <v>0</v>
      </c>
      <c r="Z260" s="213">
        <f t="shared" si="282"/>
        <v>0</v>
      </c>
      <c r="AA260" s="213">
        <f t="shared" si="282"/>
        <v>0</v>
      </c>
      <c r="AB260" s="223"/>
      <c r="AC260" s="242"/>
      <c r="AE260" s="176"/>
    </row>
    <row r="261" spans="1:31" s="114" customFormat="1" ht="20.25" hidden="1" customHeight="1" x14ac:dyDescent="0.25">
      <c r="A261" s="183"/>
      <c r="B261" s="183"/>
      <c r="C261" s="183"/>
      <c r="D261" s="200"/>
      <c r="E261" s="200"/>
      <c r="F261" s="201"/>
      <c r="G261" s="124"/>
      <c r="H261" s="131"/>
      <c r="I261" s="131"/>
      <c r="J261" s="131">
        <v>4231</v>
      </c>
      <c r="K261" s="131"/>
      <c r="L261" s="132"/>
      <c r="M261" s="127" t="s">
        <v>288</v>
      </c>
      <c r="N261" s="133">
        <f t="shared" si="282"/>
        <v>0</v>
      </c>
      <c r="O261" s="133">
        <f t="shared" si="282"/>
        <v>0</v>
      </c>
      <c r="P261" s="133">
        <f t="shared" si="282"/>
        <v>0</v>
      </c>
      <c r="Q261" s="342">
        <f>+SUMIF('Programska klasifikacija VI'!$L:$L,$J261,'Programska klasifikacija VI'!T:T)</f>
        <v>0</v>
      </c>
      <c r="R261" s="293">
        <f t="shared" si="282"/>
        <v>0</v>
      </c>
      <c r="S261" s="293">
        <f t="shared" si="282"/>
        <v>0</v>
      </c>
      <c r="T261" s="342">
        <f t="shared" si="282"/>
        <v>0</v>
      </c>
      <c r="U261" s="260">
        <v>0</v>
      </c>
      <c r="V261" s="297">
        <v>0</v>
      </c>
      <c r="W261" s="133">
        <f t="shared" si="282"/>
        <v>0</v>
      </c>
      <c r="X261" s="133">
        <f t="shared" si="282"/>
        <v>0</v>
      </c>
      <c r="Y261" s="133">
        <f t="shared" si="282"/>
        <v>0</v>
      </c>
      <c r="Z261" s="133">
        <f t="shared" si="282"/>
        <v>0</v>
      </c>
      <c r="AA261" s="133">
        <f t="shared" si="282"/>
        <v>0</v>
      </c>
      <c r="AB261" s="223"/>
      <c r="AC261" s="176"/>
      <c r="AE261" s="176"/>
    </row>
    <row r="262" spans="1:31" s="114" customFormat="1" ht="20.25" hidden="1" customHeight="1" x14ac:dyDescent="0.25">
      <c r="A262" s="183"/>
      <c r="B262" s="183"/>
      <c r="C262" s="183"/>
      <c r="D262" s="200"/>
      <c r="E262" s="200"/>
      <c r="F262" s="201"/>
      <c r="G262" s="124"/>
      <c r="H262" s="131"/>
      <c r="I262" s="131"/>
      <c r="J262" s="131"/>
      <c r="K262" s="194">
        <v>42311</v>
      </c>
      <c r="L262" s="195"/>
      <c r="M262" s="195" t="s">
        <v>288</v>
      </c>
      <c r="N262" s="197">
        <f t="shared" si="282"/>
        <v>0</v>
      </c>
      <c r="O262" s="197">
        <f t="shared" si="282"/>
        <v>0</v>
      </c>
      <c r="P262" s="197">
        <f t="shared" si="282"/>
        <v>0</v>
      </c>
      <c r="Q262" s="343">
        <f t="shared" si="282"/>
        <v>0</v>
      </c>
      <c r="R262" s="294">
        <f t="shared" si="282"/>
        <v>0</v>
      </c>
      <c r="S262" s="294">
        <f t="shared" si="282"/>
        <v>0</v>
      </c>
      <c r="T262" s="343">
        <f t="shared" si="282"/>
        <v>0</v>
      </c>
      <c r="U262" s="197">
        <f t="shared" si="282"/>
        <v>0</v>
      </c>
      <c r="V262" s="294">
        <f t="shared" si="282"/>
        <v>0</v>
      </c>
      <c r="W262" s="197">
        <f t="shared" si="282"/>
        <v>0</v>
      </c>
      <c r="X262" s="197">
        <f t="shared" si="282"/>
        <v>0</v>
      </c>
      <c r="Y262" s="197">
        <f t="shared" si="282"/>
        <v>0</v>
      </c>
      <c r="Z262" s="197">
        <f t="shared" si="282"/>
        <v>0</v>
      </c>
      <c r="AA262" s="197">
        <f t="shared" si="282"/>
        <v>0</v>
      </c>
      <c r="AB262" s="223"/>
      <c r="AC262" s="176"/>
      <c r="AE262" s="176"/>
    </row>
    <row r="263" spans="1:31" s="114" customFormat="1" ht="20.25" hidden="1" customHeight="1" x14ac:dyDescent="0.25">
      <c r="A263" s="183"/>
      <c r="B263" s="183"/>
      <c r="C263" s="183"/>
      <c r="D263" s="200"/>
      <c r="E263" s="200"/>
      <c r="F263" s="201"/>
      <c r="G263" s="124"/>
      <c r="H263" s="131"/>
      <c r="I263" s="131"/>
      <c r="J263" s="131"/>
      <c r="K263" s="11"/>
      <c r="L263" s="171">
        <v>423110</v>
      </c>
      <c r="M263" s="173" t="s">
        <v>288</v>
      </c>
      <c r="N263" s="174">
        <f>+SUMIF('Programska klasifikacija VI'!$N:$N,$L263,'Programska klasifikacija VI'!Q:Q)</f>
        <v>0</v>
      </c>
      <c r="O263" s="174">
        <f>P263-N263</f>
        <v>0</v>
      </c>
      <c r="P263" s="174">
        <f>+SUMIF('Programska klasifikacija VI'!$N:$N,$L263,'Programska klasifikacija VI'!S:S)</f>
        <v>0</v>
      </c>
      <c r="Q263" s="345">
        <f>+SUMIF('Programska klasifikacija VI'!$N:$N,$L263,'Programska klasifikacija VI'!T:T)</f>
        <v>0</v>
      </c>
      <c r="R263" s="295">
        <f>+SUMIF('Programska klasifikacija VI'!$N:$N,$L263,'Programska klasifikacija VI'!U:U)</f>
        <v>0</v>
      </c>
      <c r="S263" s="295">
        <f>+SUMIF('Programska klasifikacija VI'!$N:$N,$L263,'Programska klasifikacija VI'!V:V)</f>
        <v>0</v>
      </c>
      <c r="T263" s="345">
        <f>+SUMIF('Programska klasifikacija VI'!$N:$N,$L263,'Programska klasifikacija VI'!W:W)</f>
        <v>0</v>
      </c>
      <c r="U263" s="174"/>
      <c r="V263" s="295"/>
      <c r="W263" s="174">
        <f>+SUMIF('Programska klasifikacija VI'!$N:$N,$L263,'Programska klasifikacija VI'!Z:Z)</f>
        <v>0</v>
      </c>
      <c r="X263" s="174">
        <f>+SUMIF('Programska klasifikacija VI'!$N:$N,$L263,'Programska klasifikacija VI'!AA:AA)</f>
        <v>0</v>
      </c>
      <c r="Y263" s="174">
        <f>+SUMIF('Programska klasifikacija VI'!$N:$N,$L263,'Programska klasifikacija VI'!AB:AB)</f>
        <v>0</v>
      </c>
      <c r="Z263" s="174">
        <f>+SUMIF('Programska klasifikacija VI'!$N:$N,$L263,'Programska klasifikacija VI'!AC:AC)</f>
        <v>0</v>
      </c>
      <c r="AA263" s="174">
        <f>+SUMIF('Programska klasifikacija VI'!$N:$N,$L263,'Programska klasifikacija VI'!AD:AD)</f>
        <v>0</v>
      </c>
      <c r="AB263" s="223"/>
      <c r="AC263" s="176">
        <v>0</v>
      </c>
      <c r="AE263" s="176">
        <f t="shared" si="232"/>
        <v>0</v>
      </c>
    </row>
    <row r="264" spans="1:31" s="214" customFormat="1" ht="20.25" customHeight="1" x14ac:dyDescent="0.25">
      <c r="A264" s="188"/>
      <c r="B264" s="188"/>
      <c r="C264" s="188"/>
      <c r="D264" s="207"/>
      <c r="E264" s="207"/>
      <c r="F264" s="208"/>
      <c r="G264" s="209"/>
      <c r="H264" s="210"/>
      <c r="I264" s="131">
        <v>426</v>
      </c>
      <c r="J264" s="131"/>
      <c r="K264" s="131"/>
      <c r="L264" s="132"/>
      <c r="M264" s="127" t="s">
        <v>290</v>
      </c>
      <c r="N264" s="133">
        <f>N265</f>
        <v>10000</v>
      </c>
      <c r="O264" s="133">
        <f t="shared" ref="O264:AA264" si="283">O265</f>
        <v>0</v>
      </c>
      <c r="P264" s="133">
        <f>P265</f>
        <v>10000</v>
      </c>
      <c r="Q264" s="342">
        <f t="shared" ref="Q264:T264" si="284">Q265</f>
        <v>0</v>
      </c>
      <c r="R264" s="293">
        <f t="shared" si="284"/>
        <v>10000</v>
      </c>
      <c r="S264" s="293">
        <f t="shared" si="284"/>
        <v>10000</v>
      </c>
      <c r="T264" s="342">
        <f t="shared" si="284"/>
        <v>955.9</v>
      </c>
      <c r="U264" s="260">
        <v>0</v>
      </c>
      <c r="V264" s="297">
        <f t="shared" ref="V264:V265" si="285">T264/S264*100</f>
        <v>9.5589999999999993</v>
      </c>
      <c r="W264" s="213">
        <f t="shared" si="283"/>
        <v>0</v>
      </c>
      <c r="X264" s="213">
        <f t="shared" si="283"/>
        <v>10000</v>
      </c>
      <c r="Y264" s="213">
        <f t="shared" si="283"/>
        <v>10000</v>
      </c>
      <c r="Z264" s="213">
        <f t="shared" si="283"/>
        <v>5000</v>
      </c>
      <c r="AA264" s="213">
        <f t="shared" si="283"/>
        <v>5000</v>
      </c>
      <c r="AB264" s="223"/>
      <c r="AC264" s="242"/>
      <c r="AE264" s="176"/>
    </row>
    <row r="265" spans="1:31" s="114" customFormat="1" ht="20.25" customHeight="1" x14ac:dyDescent="0.25">
      <c r="A265" s="183"/>
      <c r="B265" s="183"/>
      <c r="C265" s="183"/>
      <c r="D265" s="200"/>
      <c r="E265" s="200"/>
      <c r="F265" s="201"/>
      <c r="G265" s="124"/>
      <c r="H265" s="131"/>
      <c r="I265" s="131"/>
      <c r="J265" s="131">
        <v>4262</v>
      </c>
      <c r="K265" s="131"/>
      <c r="L265" s="132"/>
      <c r="M265" s="127" t="s">
        <v>291</v>
      </c>
      <c r="N265" s="133">
        <f t="shared" ref="N265:AA266" si="286">N266</f>
        <v>10000</v>
      </c>
      <c r="O265" s="133">
        <f t="shared" si="286"/>
        <v>0</v>
      </c>
      <c r="P265" s="133">
        <f t="shared" si="286"/>
        <v>10000</v>
      </c>
      <c r="Q265" s="342">
        <f>+SUMIF('Programska klasifikacija VI'!$L:$L,$J265,'Programska klasifikacija VI'!T:T)</f>
        <v>0</v>
      </c>
      <c r="R265" s="293">
        <f t="shared" si="286"/>
        <v>10000</v>
      </c>
      <c r="S265" s="293">
        <f t="shared" si="286"/>
        <v>10000</v>
      </c>
      <c r="T265" s="342">
        <f t="shared" si="286"/>
        <v>955.9</v>
      </c>
      <c r="U265" s="260">
        <v>0</v>
      </c>
      <c r="V265" s="297">
        <f t="shared" si="285"/>
        <v>9.5589999999999993</v>
      </c>
      <c r="W265" s="133">
        <f t="shared" si="286"/>
        <v>0</v>
      </c>
      <c r="X265" s="133">
        <f t="shared" si="286"/>
        <v>10000</v>
      </c>
      <c r="Y265" s="133">
        <f t="shared" si="286"/>
        <v>10000</v>
      </c>
      <c r="Z265" s="133">
        <f t="shared" si="286"/>
        <v>5000</v>
      </c>
      <c r="AA265" s="133">
        <f t="shared" si="286"/>
        <v>5000</v>
      </c>
      <c r="AB265" s="223"/>
      <c r="AC265" s="176"/>
      <c r="AE265" s="176"/>
    </row>
    <row r="266" spans="1:31" s="114" customFormat="1" ht="20.25" hidden="1" customHeight="1" x14ac:dyDescent="0.25">
      <c r="A266" s="183"/>
      <c r="B266" s="183"/>
      <c r="C266" s="183"/>
      <c r="D266" s="200"/>
      <c r="E266" s="200"/>
      <c r="F266" s="201"/>
      <c r="G266" s="124"/>
      <c r="H266" s="131"/>
      <c r="I266" s="131"/>
      <c r="J266" s="131"/>
      <c r="K266" s="194">
        <v>42621</v>
      </c>
      <c r="L266" s="195"/>
      <c r="M266" s="195" t="s">
        <v>291</v>
      </c>
      <c r="N266" s="197">
        <f t="shared" si="286"/>
        <v>10000</v>
      </c>
      <c r="O266" s="197">
        <f t="shared" si="286"/>
        <v>0</v>
      </c>
      <c r="P266" s="197">
        <f t="shared" si="286"/>
        <v>10000</v>
      </c>
      <c r="Q266" s="343">
        <f t="shared" si="286"/>
        <v>0</v>
      </c>
      <c r="R266" s="197">
        <f t="shared" si="286"/>
        <v>10000</v>
      </c>
      <c r="S266" s="197">
        <f t="shared" si="286"/>
        <v>10000</v>
      </c>
      <c r="T266" s="343">
        <f t="shared" si="286"/>
        <v>955.9</v>
      </c>
      <c r="U266" s="197">
        <f t="shared" si="286"/>
        <v>0</v>
      </c>
      <c r="V266" s="197">
        <f t="shared" si="286"/>
        <v>0</v>
      </c>
      <c r="W266" s="197">
        <f t="shared" si="286"/>
        <v>0</v>
      </c>
      <c r="X266" s="197">
        <f t="shared" si="286"/>
        <v>10000</v>
      </c>
      <c r="Y266" s="197">
        <f t="shared" si="286"/>
        <v>10000</v>
      </c>
      <c r="Z266" s="197">
        <f t="shared" si="286"/>
        <v>5000</v>
      </c>
      <c r="AA266" s="197">
        <f t="shared" si="286"/>
        <v>5000</v>
      </c>
      <c r="AB266" s="223"/>
      <c r="AC266" s="176"/>
      <c r="AE266" s="176"/>
    </row>
    <row r="267" spans="1:31" s="114" customFormat="1" ht="20.25" hidden="1" customHeight="1" x14ac:dyDescent="0.25">
      <c r="A267" s="183"/>
      <c r="B267" s="183"/>
      <c r="C267" s="183"/>
      <c r="D267" s="200"/>
      <c r="E267" s="200"/>
      <c r="F267" s="201"/>
      <c r="G267" s="124"/>
      <c r="H267" s="131"/>
      <c r="I267" s="131"/>
      <c r="J267" s="131"/>
      <c r="K267" s="11"/>
      <c r="L267" s="171">
        <v>426210</v>
      </c>
      <c r="M267" s="173" t="s">
        <v>291</v>
      </c>
      <c r="N267" s="174">
        <f>+SUMIF('Programska klasifikacija VI'!$N:$N,$L267,'Programska klasifikacija VI'!Q:Q)</f>
        <v>10000</v>
      </c>
      <c r="O267" s="174">
        <f>P267-N267</f>
        <v>0</v>
      </c>
      <c r="P267" s="174">
        <f>+SUMIF('Programska klasifikacija VI'!$N:$N,$L267,'Programska klasifikacija VI'!S:S)</f>
        <v>10000</v>
      </c>
      <c r="Q267" s="345">
        <f>+SUMIF('Programska klasifikacija VI'!$N:$N,$L267,'Programska klasifikacija VI'!T:T)</f>
        <v>0</v>
      </c>
      <c r="R267" s="174">
        <f>+SUMIF('Programska klasifikacija VI'!$N:$N,$L267,'Programska klasifikacija VI'!U:U)</f>
        <v>10000</v>
      </c>
      <c r="S267" s="174">
        <f>+SUMIF('Programska klasifikacija VI'!$N:$N,$L267,'Programska klasifikacija VI'!V:V)</f>
        <v>10000</v>
      </c>
      <c r="T267" s="345">
        <f>+SUMIF('Programska klasifikacija VI'!$N:$N,$L267,'Programska klasifikacija VI'!W:W)</f>
        <v>955.9</v>
      </c>
      <c r="U267" s="174">
        <f>+SUMIF('Programska klasifikacija VI'!$N:$N,$L267,'Programska klasifikacija VI'!X:X)</f>
        <v>0</v>
      </c>
      <c r="V267" s="174">
        <f>+SUMIF('Programska klasifikacija VI'!$N:$N,$L267,'Programska klasifikacija VI'!Y:Y)</f>
        <v>0</v>
      </c>
      <c r="W267" s="174">
        <f>+SUMIF('Programska klasifikacija VI'!$N:$N,$L267,'Programska klasifikacija VI'!Z:Z)</f>
        <v>0</v>
      </c>
      <c r="X267" s="174">
        <f>+SUMIF('Programska klasifikacija VI'!$N:$N,$L267,'Programska klasifikacija VI'!AA:AA)</f>
        <v>10000</v>
      </c>
      <c r="Y267" s="174">
        <f>+SUMIF('Programska klasifikacija VI'!$N:$N,$L267,'Programska klasifikacija VI'!AB:AB)</f>
        <v>10000</v>
      </c>
      <c r="Z267" s="174">
        <f>+SUMIF('Programska klasifikacija VI'!$N:$N,$L267,'Programska klasifikacija VI'!AC:AC)</f>
        <v>5000</v>
      </c>
      <c r="AA267" s="174">
        <f>+SUMIF('Programska klasifikacija VI'!$N:$N,$L267,'Programska klasifikacija VI'!AD:AD)</f>
        <v>5000</v>
      </c>
      <c r="AB267" s="223"/>
      <c r="AC267" s="176">
        <v>955.9</v>
      </c>
      <c r="AE267" s="176">
        <f t="shared" si="232"/>
        <v>0</v>
      </c>
    </row>
    <row r="268" spans="1:31" s="187" customFormat="1" ht="20.25" customHeight="1" x14ac:dyDescent="0.25">
      <c r="A268" s="183"/>
      <c r="B268" s="198"/>
      <c r="C268" s="198"/>
      <c r="D268" s="200"/>
      <c r="E268" s="200"/>
      <c r="F268" s="201"/>
      <c r="G268" s="121"/>
      <c r="H268" s="263">
        <v>45</v>
      </c>
      <c r="I268" s="263"/>
      <c r="J268" s="263"/>
      <c r="K268" s="121"/>
      <c r="L268" s="121"/>
      <c r="M268" s="264" t="s">
        <v>45</v>
      </c>
      <c r="N268" s="186">
        <f t="shared" ref="N268:AA271" si="287">N269</f>
        <v>71000</v>
      </c>
      <c r="O268" s="186">
        <f t="shared" si="287"/>
        <v>0</v>
      </c>
      <c r="P268" s="186">
        <f t="shared" si="287"/>
        <v>71000</v>
      </c>
      <c r="Q268" s="265">
        <f t="shared" si="287"/>
        <v>59378</v>
      </c>
      <c r="R268" s="265">
        <f t="shared" si="287"/>
        <v>66000</v>
      </c>
      <c r="S268" s="265">
        <f t="shared" si="287"/>
        <v>71000</v>
      </c>
      <c r="T268" s="265">
        <f t="shared" si="287"/>
        <v>65464.52</v>
      </c>
      <c r="U268" s="261">
        <f t="shared" ref="U268:U270" si="288">T268/Q268*100</f>
        <v>110.25046313449425</v>
      </c>
      <c r="V268" s="261">
        <f t="shared" ref="V268:V270" si="289">T268/S268*100</f>
        <v>92.20354929577465</v>
      </c>
      <c r="W268" s="186">
        <f t="shared" si="287"/>
        <v>59378.17</v>
      </c>
      <c r="X268" s="186">
        <f t="shared" si="287"/>
        <v>71000</v>
      </c>
      <c r="Y268" s="186">
        <f t="shared" si="287"/>
        <v>0</v>
      </c>
      <c r="Z268" s="186">
        <f t="shared" si="287"/>
        <v>0</v>
      </c>
      <c r="AA268" s="186">
        <f t="shared" si="287"/>
        <v>0</v>
      </c>
      <c r="AB268" s="223"/>
      <c r="AC268" s="254"/>
      <c r="AE268" s="176"/>
    </row>
    <row r="269" spans="1:31" s="214" customFormat="1" ht="20.25" customHeight="1" x14ac:dyDescent="0.25">
      <c r="A269" s="188"/>
      <c r="B269" s="188"/>
      <c r="C269" s="188"/>
      <c r="D269" s="207"/>
      <c r="E269" s="207"/>
      <c r="F269" s="208"/>
      <c r="G269" s="209"/>
      <c r="H269" s="210"/>
      <c r="I269" s="131">
        <v>452</v>
      </c>
      <c r="J269" s="131"/>
      <c r="K269" s="131"/>
      <c r="L269" s="132"/>
      <c r="M269" s="127" t="s">
        <v>292</v>
      </c>
      <c r="N269" s="133">
        <f t="shared" si="287"/>
        <v>71000</v>
      </c>
      <c r="O269" s="133">
        <f t="shared" si="287"/>
        <v>0</v>
      </c>
      <c r="P269" s="133">
        <f t="shared" si="287"/>
        <v>71000</v>
      </c>
      <c r="Q269" s="342">
        <f t="shared" si="287"/>
        <v>59378</v>
      </c>
      <c r="R269" s="293">
        <f t="shared" si="287"/>
        <v>66000</v>
      </c>
      <c r="S269" s="293">
        <f t="shared" si="287"/>
        <v>71000</v>
      </c>
      <c r="T269" s="342">
        <f t="shared" si="287"/>
        <v>65464.52</v>
      </c>
      <c r="U269" s="260">
        <f t="shared" si="288"/>
        <v>110.25046313449425</v>
      </c>
      <c r="V269" s="297">
        <f t="shared" si="289"/>
        <v>92.20354929577465</v>
      </c>
      <c r="W269" s="213">
        <f t="shared" si="287"/>
        <v>59378.17</v>
      </c>
      <c r="X269" s="213">
        <f t="shared" si="287"/>
        <v>71000</v>
      </c>
      <c r="Y269" s="213">
        <f t="shared" si="287"/>
        <v>0</v>
      </c>
      <c r="Z269" s="213">
        <f t="shared" si="287"/>
        <v>0</v>
      </c>
      <c r="AA269" s="213">
        <f t="shared" si="287"/>
        <v>0</v>
      </c>
      <c r="AB269" s="223"/>
      <c r="AC269" s="242"/>
      <c r="AE269" s="176"/>
    </row>
    <row r="270" spans="1:31" s="114" customFormat="1" ht="20.25" customHeight="1" x14ac:dyDescent="0.25">
      <c r="A270" s="183"/>
      <c r="B270" s="183"/>
      <c r="C270" s="183"/>
      <c r="D270" s="200"/>
      <c r="E270" s="200"/>
      <c r="F270" s="201"/>
      <c r="G270" s="124"/>
      <c r="H270" s="131"/>
      <c r="I270" s="131"/>
      <c r="J270" s="131">
        <v>4521</v>
      </c>
      <c r="K270" s="131"/>
      <c r="L270" s="132"/>
      <c r="M270" s="127" t="s">
        <v>292</v>
      </c>
      <c r="N270" s="133">
        <f t="shared" si="287"/>
        <v>71000</v>
      </c>
      <c r="O270" s="133">
        <f t="shared" si="287"/>
        <v>0</v>
      </c>
      <c r="P270" s="133">
        <f t="shared" si="287"/>
        <v>71000</v>
      </c>
      <c r="Q270" s="342">
        <f>+SUMIF('Programska klasifikacija VI'!$L:$L,$J270,'Programska klasifikacija VI'!T:T)</f>
        <v>59378</v>
      </c>
      <c r="R270" s="293">
        <f t="shared" si="287"/>
        <v>66000</v>
      </c>
      <c r="S270" s="293">
        <f t="shared" si="287"/>
        <v>71000</v>
      </c>
      <c r="T270" s="342">
        <f t="shared" si="287"/>
        <v>65464.52</v>
      </c>
      <c r="U270" s="260">
        <f t="shared" si="288"/>
        <v>110.25046313449425</v>
      </c>
      <c r="V270" s="297">
        <f t="shared" si="289"/>
        <v>92.20354929577465</v>
      </c>
      <c r="W270" s="133">
        <f t="shared" si="287"/>
        <v>59378.17</v>
      </c>
      <c r="X270" s="133">
        <f t="shared" si="287"/>
        <v>71000</v>
      </c>
      <c r="Y270" s="133">
        <f t="shared" si="287"/>
        <v>0</v>
      </c>
      <c r="Z270" s="133">
        <f t="shared" si="287"/>
        <v>0</v>
      </c>
      <c r="AA270" s="133">
        <f t="shared" si="287"/>
        <v>0</v>
      </c>
      <c r="AB270" s="223"/>
      <c r="AC270" s="176"/>
      <c r="AE270" s="176"/>
    </row>
    <row r="271" spans="1:31" s="114" customFormat="1" ht="20.25" hidden="1" customHeight="1" x14ac:dyDescent="0.25">
      <c r="A271" s="183"/>
      <c r="B271" s="183"/>
      <c r="C271" s="183"/>
      <c r="D271" s="200"/>
      <c r="E271" s="200"/>
      <c r="F271" s="201"/>
      <c r="G271" s="124"/>
      <c r="H271" s="131"/>
      <c r="I271" s="131"/>
      <c r="J271" s="131"/>
      <c r="K271" s="194">
        <v>45211</v>
      </c>
      <c r="L271" s="195"/>
      <c r="M271" s="195" t="s">
        <v>292</v>
      </c>
      <c r="N271" s="197">
        <f t="shared" si="287"/>
        <v>71000</v>
      </c>
      <c r="O271" s="197">
        <f t="shared" si="287"/>
        <v>0</v>
      </c>
      <c r="P271" s="197">
        <f t="shared" si="287"/>
        <v>71000</v>
      </c>
      <c r="Q271" s="343">
        <f t="shared" si="287"/>
        <v>0</v>
      </c>
      <c r="R271" s="197">
        <f t="shared" si="287"/>
        <v>66000</v>
      </c>
      <c r="S271" s="197">
        <f t="shared" si="287"/>
        <v>71000</v>
      </c>
      <c r="T271" s="343">
        <f t="shared" si="287"/>
        <v>65464.52</v>
      </c>
      <c r="U271" s="197">
        <f t="shared" ref="U271:V271" si="290">U272</f>
        <v>0</v>
      </c>
      <c r="V271" s="197">
        <f t="shared" si="290"/>
        <v>0</v>
      </c>
      <c r="W271" s="197">
        <f t="shared" si="287"/>
        <v>59378.17</v>
      </c>
      <c r="X271" s="197">
        <f t="shared" si="287"/>
        <v>71000</v>
      </c>
      <c r="Y271" s="197">
        <f t="shared" si="287"/>
        <v>0</v>
      </c>
      <c r="Z271" s="197">
        <f t="shared" si="287"/>
        <v>0</v>
      </c>
      <c r="AA271" s="197">
        <f t="shared" si="287"/>
        <v>0</v>
      </c>
      <c r="AB271" s="223"/>
      <c r="AC271" s="176"/>
      <c r="AE271" s="176"/>
    </row>
    <row r="272" spans="1:31" s="114" customFormat="1" ht="20.25" hidden="1" customHeight="1" x14ac:dyDescent="0.25">
      <c r="A272" s="183"/>
      <c r="B272" s="183"/>
      <c r="C272" s="183"/>
      <c r="D272" s="200"/>
      <c r="E272" s="200"/>
      <c r="F272" s="201"/>
      <c r="G272" s="124"/>
      <c r="H272" s="131"/>
      <c r="I272" s="131"/>
      <c r="J272" s="131"/>
      <c r="K272" s="11"/>
      <c r="L272" s="171">
        <v>452110</v>
      </c>
      <c r="M272" s="173" t="s">
        <v>292</v>
      </c>
      <c r="N272" s="174">
        <f>+SUMIF('Programska klasifikacija VI'!$N:$N,$L272,'Programska klasifikacija VI'!Q:Q)</f>
        <v>71000</v>
      </c>
      <c r="O272" s="174">
        <f>P272-N272</f>
        <v>0</v>
      </c>
      <c r="P272" s="174">
        <f>+SUMIF('Programska klasifikacija VI'!$N:$N,$L272,'Programska klasifikacija VI'!S:S)</f>
        <v>71000</v>
      </c>
      <c r="Q272" s="345">
        <f>+SUMIF('Programska klasifikacija VI'!$N:$N,$L272,'Programska klasifikacija VI'!T:T)</f>
        <v>0</v>
      </c>
      <c r="R272" s="174">
        <f>+SUMIF('Programska klasifikacija VI'!$N:$N,$L272,'Programska klasifikacija VI'!U:U)</f>
        <v>66000</v>
      </c>
      <c r="S272" s="174">
        <f>+SUMIF('Programska klasifikacija VI'!$N:$N,$L272,'Programska klasifikacija VI'!V:V)</f>
        <v>71000</v>
      </c>
      <c r="T272" s="345">
        <f>+SUMIF('Programska klasifikacija VI'!$N:$N,$L272,'Programska klasifikacija VI'!W:W)</f>
        <v>65464.52</v>
      </c>
      <c r="U272" s="174">
        <f>+SUMIF('Programska klasifikacija VI'!$N:$N,$L272,'Programska klasifikacija VI'!X:X)</f>
        <v>0</v>
      </c>
      <c r="V272" s="174">
        <f>+SUMIF('Programska klasifikacija VI'!$N:$N,$L272,'Programska klasifikacija VI'!Y:Y)</f>
        <v>0</v>
      </c>
      <c r="W272" s="174">
        <f>+SUMIF('Programska klasifikacija VI'!$N:$N,$L272,'Programska klasifikacija VI'!Z:Z)</f>
        <v>59378.17</v>
      </c>
      <c r="X272" s="174">
        <f>+SUMIF('Programska klasifikacija VI'!$N:$N,$L272,'Programska klasifikacija VI'!AA:AA)</f>
        <v>71000</v>
      </c>
      <c r="Y272" s="174">
        <f>+SUMIF('Programska klasifikacija VI'!$N:$N,$L272,'Programska klasifikacija VI'!AB:AB)</f>
        <v>0</v>
      </c>
      <c r="Z272" s="174">
        <f>+SUMIF('Programska klasifikacija VI'!$N:$N,$L272,'Programska klasifikacija VI'!AC:AC)</f>
        <v>0</v>
      </c>
      <c r="AA272" s="174">
        <f>+SUMIF('Programska klasifikacija VI'!$N:$N,$L272,'Programska klasifikacija VI'!AD:AD)</f>
        <v>0</v>
      </c>
      <c r="AB272" s="223"/>
      <c r="AC272" s="176">
        <v>65464.52</v>
      </c>
      <c r="AE272" s="176">
        <f t="shared" ref="AE272" si="291">T272-AC272</f>
        <v>0</v>
      </c>
    </row>
    <row r="273" spans="1:29" s="107" customFormat="1" ht="20.100000000000001" customHeight="1" x14ac:dyDescent="0.25">
      <c r="A273" s="183"/>
      <c r="B273" s="199"/>
      <c r="C273" s="199"/>
      <c r="D273" s="199"/>
      <c r="E273" s="199"/>
      <c r="F273" s="183"/>
      <c r="G273" s="145"/>
      <c r="H273" s="145"/>
      <c r="I273" s="145"/>
      <c r="J273" s="145"/>
      <c r="K273" s="145"/>
      <c r="L273" s="145"/>
      <c r="M273" s="147"/>
      <c r="N273" s="148"/>
      <c r="O273" s="71"/>
      <c r="Q273" s="348"/>
      <c r="T273" s="348"/>
      <c r="AC273" s="252"/>
    </row>
    <row r="274" spans="1:29" s="107" customFormat="1" ht="20.100000000000001" customHeight="1" x14ac:dyDescent="0.25">
      <c r="A274" s="183"/>
      <c r="B274" s="199"/>
      <c r="C274" s="199"/>
      <c r="D274" s="199"/>
      <c r="E274" s="199"/>
      <c r="F274" s="183"/>
      <c r="G274" s="149"/>
      <c r="H274" s="149"/>
      <c r="I274" s="149"/>
      <c r="J274" s="149"/>
      <c r="K274" s="149"/>
      <c r="L274" s="149"/>
      <c r="M274" s="150"/>
      <c r="N274" s="151"/>
      <c r="O274" s="72"/>
      <c r="Q274" s="348"/>
      <c r="T274" s="348"/>
      <c r="AC274" s="252"/>
    </row>
    <row r="275" spans="1:29" s="107" customFormat="1" ht="20.100000000000001" customHeight="1" x14ac:dyDescent="0.25">
      <c r="A275" s="183"/>
      <c r="B275" s="199"/>
      <c r="C275" s="199"/>
      <c r="D275" s="199"/>
      <c r="E275" s="199"/>
      <c r="F275" s="183"/>
      <c r="G275" s="152"/>
      <c r="H275" s="152"/>
      <c r="I275" s="152"/>
      <c r="J275" s="152"/>
      <c r="K275" s="152"/>
      <c r="L275" s="152"/>
      <c r="M275" s="151"/>
      <c r="N275" s="106"/>
      <c r="Q275" s="348"/>
      <c r="T275" s="348"/>
      <c r="AC275" s="252"/>
    </row>
    <row r="276" spans="1:29" s="107" customFormat="1" ht="15.75" customHeight="1" x14ac:dyDescent="0.25">
      <c r="A276" s="183"/>
      <c r="B276" s="199"/>
      <c r="C276" s="199"/>
      <c r="D276" s="199"/>
      <c r="E276" s="199"/>
      <c r="F276" s="183"/>
      <c r="G276" s="152"/>
      <c r="H276" s="152"/>
      <c r="I276" s="152"/>
      <c r="J276" s="152"/>
      <c r="K276" s="152"/>
      <c r="L276" s="152"/>
      <c r="N276" s="149"/>
      <c r="O276" s="149"/>
      <c r="P276" s="154"/>
      <c r="Q276" s="348"/>
      <c r="T276" s="348"/>
      <c r="AC276" s="252"/>
    </row>
    <row r="277" spans="1:29" s="107" customFormat="1" ht="20.25" customHeight="1" x14ac:dyDescent="0.25">
      <c r="A277" s="183"/>
      <c r="B277" s="199"/>
      <c r="C277" s="199"/>
      <c r="D277" s="199"/>
      <c r="E277" s="199"/>
      <c r="F277" s="183"/>
      <c r="G277" s="149"/>
      <c r="H277" s="149"/>
      <c r="I277" s="149"/>
      <c r="J277" s="149"/>
      <c r="K277" s="149"/>
      <c r="L277" s="149"/>
      <c r="N277" s="149"/>
      <c r="O277" s="149"/>
      <c r="P277" s="154"/>
      <c r="Q277" s="348"/>
      <c r="T277" s="348"/>
      <c r="AC277" s="252"/>
    </row>
    <row r="278" spans="1:29" s="107" customFormat="1" ht="20.25" customHeight="1" x14ac:dyDescent="0.25">
      <c r="A278" s="183"/>
      <c r="B278" s="199"/>
      <c r="C278" s="199"/>
      <c r="D278" s="199"/>
      <c r="E278" s="199"/>
      <c r="F278" s="183"/>
      <c r="G278" s="155"/>
      <c r="H278" s="155"/>
      <c r="I278" s="155"/>
      <c r="J278" s="155"/>
      <c r="K278" s="155"/>
      <c r="L278" s="155"/>
      <c r="M278" s="156"/>
      <c r="N278" s="73"/>
      <c r="O278" s="73"/>
      <c r="P278" s="156"/>
      <c r="Q278" s="348"/>
      <c r="T278" s="348"/>
      <c r="AC278" s="252"/>
    </row>
    <row r="279" spans="1:29" s="107" customFormat="1" ht="20.25" customHeight="1" x14ac:dyDescent="0.25">
      <c r="A279" s="183"/>
      <c r="B279" s="199"/>
      <c r="C279" s="199"/>
      <c r="D279" s="199"/>
      <c r="E279" s="199"/>
      <c r="F279" s="183"/>
      <c r="G279" s="157"/>
      <c r="H279" s="157"/>
      <c r="I279" s="157"/>
      <c r="J279" s="157"/>
      <c r="K279" s="157"/>
      <c r="L279" s="157"/>
      <c r="M279" s="159"/>
      <c r="N279" s="65"/>
      <c r="O279" s="65"/>
      <c r="P279" s="65"/>
      <c r="Q279" s="348"/>
      <c r="T279" s="348"/>
      <c r="AC279" s="252"/>
    </row>
    <row r="280" spans="1:29" x14ac:dyDescent="0.25">
      <c r="M280" s="159"/>
      <c r="N280" s="65"/>
      <c r="O280" s="65"/>
    </row>
    <row r="281" spans="1:29" x14ac:dyDescent="0.25">
      <c r="M281" s="159"/>
      <c r="N281" s="65"/>
      <c r="O281" s="65"/>
    </row>
  </sheetData>
  <mergeCells count="7">
    <mergeCell ref="G8:M8"/>
    <mergeCell ref="G2:AA2"/>
    <mergeCell ref="G4:AA4"/>
    <mergeCell ref="N5:P5"/>
    <mergeCell ref="Q5:V5"/>
    <mergeCell ref="W5:AA5"/>
    <mergeCell ref="G7:M7"/>
  </mergeCells>
  <conditionalFormatting sqref="D8:F272">
    <cfRule type="cellIs" dxfId="6" priority="2" operator="lessThan">
      <formula>0</formula>
    </cfRule>
    <cfRule type="cellIs" dxfId="5" priority="3" operator="greaterThan">
      <formula>0</formula>
    </cfRule>
  </conditionalFormatting>
  <conditionalFormatting sqref="N3:AA3">
    <cfRule type="cellIs" dxfId="4" priority="1" operator="equal">
      <formula>0</formula>
    </cfRule>
  </conditionalFormatting>
  <dataValidations count="1">
    <dataValidation type="whole" allowBlank="1" showErrorMessage="1" errorTitle="Neispravan unos" error="Unijeti cijelobrojnu vrijednost" promptTitle="Upozorenje !" prompt="Unešena je nedozvoljena vrijednost u polje" sqref="G279 G273:L273">
      <formula1>0</formula1>
      <formula2>9999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showGridLines="0" topLeftCell="A2" zoomScale="90" zoomScaleNormal="90" workbookViewId="0">
      <selection activeCell="A3" sqref="A3:R3"/>
    </sheetView>
  </sheetViews>
  <sheetFormatPr defaultRowHeight="15" x14ac:dyDescent="0.25"/>
  <cols>
    <col min="1" max="1" width="3.5703125" style="60" bestFit="1" customWidth="1"/>
    <col min="2" max="2" width="4" style="60" bestFit="1" customWidth="1"/>
    <col min="3" max="3" width="6.28515625" style="59" customWidth="1"/>
    <col min="4" max="4" width="50.28515625" customWidth="1"/>
    <col min="5" max="5" width="15.5703125" hidden="1" customWidth="1"/>
    <col min="6" max="7" width="15.5703125" style="47" hidden="1" customWidth="1"/>
    <col min="8" max="8" width="14" style="47" customWidth="1"/>
    <col min="9" max="9" width="16.140625" style="47" customWidth="1"/>
    <col min="10" max="10" width="13.5703125" style="48" customWidth="1"/>
    <col min="11" max="11" width="14.28515625" style="47" customWidth="1"/>
    <col min="12" max="13" width="11.7109375" customWidth="1"/>
    <col min="14" max="14" width="11.28515625" style="15" hidden="1" customWidth="1"/>
    <col min="15" max="15" width="11.28515625" style="14" hidden="1" customWidth="1"/>
    <col min="16" max="18" width="11.28515625" hidden="1" customWidth="1"/>
    <col min="19" max="19" width="11.5703125" bestFit="1" customWidth="1"/>
    <col min="20" max="20" width="9.85546875" bestFit="1" customWidth="1"/>
    <col min="21" max="21" width="7.7109375" bestFit="1" customWidth="1"/>
    <col min="22" max="22" width="9.85546875" bestFit="1" customWidth="1"/>
  </cols>
  <sheetData>
    <row r="1" spans="1:18" ht="18" hidden="1" customHeight="1" x14ac:dyDescent="0.25">
      <c r="A1" s="387" t="s">
        <v>69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</row>
    <row r="2" spans="1:18" ht="30.75" customHeight="1" x14ac:dyDescent="0.25">
      <c r="A2" s="387" t="s">
        <v>475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</row>
    <row r="3" spans="1:18" ht="20.25" customHeight="1" x14ac:dyDescent="0.25">
      <c r="A3" s="387" t="s">
        <v>477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</row>
    <row r="4" spans="1:18" ht="18" hidden="1" customHeight="1" x14ac:dyDescent="0.25">
      <c r="A4" s="53"/>
      <c r="B4" s="53"/>
      <c r="C4" s="53"/>
      <c r="D4" s="54"/>
      <c r="E4" s="361" t="s">
        <v>333</v>
      </c>
      <c r="F4" s="361"/>
      <c r="G4" s="361"/>
      <c r="H4" s="361" t="s">
        <v>332</v>
      </c>
      <c r="I4" s="361"/>
      <c r="J4" s="361"/>
      <c r="K4" s="361"/>
      <c r="L4" s="361"/>
      <c r="M4" s="361"/>
      <c r="N4" s="361" t="s">
        <v>331</v>
      </c>
      <c r="O4" s="361"/>
      <c r="P4" s="361"/>
      <c r="Q4" s="361"/>
      <c r="R4" s="361"/>
    </row>
    <row r="5" spans="1:18" ht="72.75" customHeight="1" x14ac:dyDescent="0.25">
      <c r="A5" s="388" t="s">
        <v>25</v>
      </c>
      <c r="B5" s="389"/>
      <c r="C5" s="390"/>
      <c r="D5" s="7" t="s">
        <v>26</v>
      </c>
      <c r="E5" s="102" t="s">
        <v>115</v>
      </c>
      <c r="F5" s="102" t="s">
        <v>68</v>
      </c>
      <c r="G5" s="102" t="s">
        <v>116</v>
      </c>
      <c r="H5" s="323" t="s">
        <v>480</v>
      </c>
      <c r="I5" s="323" t="s">
        <v>56</v>
      </c>
      <c r="J5" s="323" t="s">
        <v>57</v>
      </c>
      <c r="K5" s="323" t="s">
        <v>481</v>
      </c>
      <c r="L5" s="323" t="s">
        <v>330</v>
      </c>
      <c r="M5" s="323" t="s">
        <v>334</v>
      </c>
      <c r="N5" s="180" t="s">
        <v>327</v>
      </c>
      <c r="O5" s="180" t="s">
        <v>323</v>
      </c>
      <c r="P5" s="180" t="s">
        <v>324</v>
      </c>
      <c r="Q5" s="180" t="s">
        <v>325</v>
      </c>
      <c r="R5" s="180" t="s">
        <v>326</v>
      </c>
    </row>
    <row r="6" spans="1:18" ht="15" customHeight="1" x14ac:dyDescent="0.25">
      <c r="A6" s="391">
        <v>1</v>
      </c>
      <c r="B6" s="392"/>
      <c r="C6" s="392"/>
      <c r="D6" s="393"/>
      <c r="E6" s="12">
        <v>5</v>
      </c>
      <c r="F6" s="12">
        <v>6</v>
      </c>
      <c r="G6" s="32">
        <v>7</v>
      </c>
      <c r="H6" s="70">
        <v>2</v>
      </c>
      <c r="I6" s="70">
        <v>3</v>
      </c>
      <c r="J6" s="70">
        <v>4</v>
      </c>
      <c r="K6" s="70">
        <v>5</v>
      </c>
      <c r="L6" s="70">
        <v>6</v>
      </c>
      <c r="M6" s="70">
        <v>7</v>
      </c>
      <c r="N6" s="70">
        <v>5</v>
      </c>
      <c r="O6" s="70">
        <v>6</v>
      </c>
      <c r="P6" s="70">
        <v>7</v>
      </c>
      <c r="Q6" s="70">
        <v>8</v>
      </c>
      <c r="R6" s="70">
        <v>9</v>
      </c>
    </row>
    <row r="7" spans="1:18" ht="21.95" customHeight="1" x14ac:dyDescent="0.25">
      <c r="A7" s="384" t="s">
        <v>58</v>
      </c>
      <c r="B7" s="384"/>
      <c r="C7" s="384"/>
      <c r="D7" s="325" t="s">
        <v>31</v>
      </c>
      <c r="E7" s="326">
        <f>+E19+E17+E15+E11+E9+E13</f>
        <v>3033430</v>
      </c>
      <c r="F7" s="326">
        <f>+F19+F17+F15+F11+F9+F13</f>
        <v>0</v>
      </c>
      <c r="G7" s="326">
        <f>+G19+G17+G15+G11+G9+G13</f>
        <v>3033430</v>
      </c>
      <c r="H7" s="326">
        <f>H8+H10+H12+H14+H18</f>
        <v>2584766</v>
      </c>
      <c r="I7" s="326">
        <f>+I19+I17+I15+I11+I9+I13</f>
        <v>2885330</v>
      </c>
      <c r="J7" s="326">
        <f>+J19+J17+J15+J11+J9+J13</f>
        <v>3033430</v>
      </c>
      <c r="K7" s="326">
        <f>+K19+K17+K15+K11+K9+K13</f>
        <v>2877140.62</v>
      </c>
      <c r="L7" s="267">
        <f t="shared" ref="L7:L19" si="0">K7/H7*100</f>
        <v>111.31145411228715</v>
      </c>
      <c r="M7" s="267">
        <f t="shared" ref="M7:M15" si="1">K7/J7*100</f>
        <v>94.847767049181954</v>
      </c>
      <c r="N7" s="58">
        <f t="shared" ref="N7:O7" si="2">+N19+N17+N15+N11+N9+N13</f>
        <v>2583561.1800000002</v>
      </c>
      <c r="O7" s="58">
        <f t="shared" si="2"/>
        <v>3033430</v>
      </c>
      <c r="P7" s="58">
        <f>+P19+P17+P15+P11+P9+P13</f>
        <v>3003000</v>
      </c>
      <c r="Q7" s="58">
        <f t="shared" ref="Q7:R7" si="3">+Q19+Q17+Q15+Q11+Q9+Q13</f>
        <v>3003000</v>
      </c>
      <c r="R7" s="58">
        <f t="shared" si="3"/>
        <v>3003000</v>
      </c>
    </row>
    <row r="8" spans="1:18" ht="21.95" customHeight="1" x14ac:dyDescent="0.25">
      <c r="A8" s="385">
        <v>1</v>
      </c>
      <c r="B8" s="386"/>
      <c r="C8" s="55"/>
      <c r="D8" s="56" t="s">
        <v>501</v>
      </c>
      <c r="E8" s="57">
        <f t="shared" ref="E8:K8" si="4">+E9</f>
        <v>40000</v>
      </c>
      <c r="F8" s="57">
        <f>F9</f>
        <v>0</v>
      </c>
      <c r="G8" s="57">
        <f t="shared" si="4"/>
        <v>40000</v>
      </c>
      <c r="H8" s="57">
        <f t="shared" si="4"/>
        <v>39817</v>
      </c>
      <c r="I8" s="57">
        <f t="shared" si="4"/>
        <v>40000</v>
      </c>
      <c r="J8" s="57">
        <f t="shared" si="4"/>
        <v>40000</v>
      </c>
      <c r="K8" s="57">
        <f t="shared" si="4"/>
        <v>40000</v>
      </c>
      <c r="L8" s="275">
        <f t="shared" si="0"/>
        <v>100.45960268227138</v>
      </c>
      <c r="M8" s="275">
        <f t="shared" si="1"/>
        <v>100</v>
      </c>
      <c r="N8" s="57">
        <f t="shared" ref="N8:R8" si="5">+N9</f>
        <v>39817</v>
      </c>
      <c r="O8" s="57">
        <f t="shared" si="5"/>
        <v>40000</v>
      </c>
      <c r="P8" s="57">
        <f t="shared" si="5"/>
        <v>40000</v>
      </c>
      <c r="Q8" s="57">
        <f t="shared" si="5"/>
        <v>40000</v>
      </c>
      <c r="R8" s="57">
        <f t="shared" si="5"/>
        <v>40000</v>
      </c>
    </row>
    <row r="9" spans="1:18" ht="27" customHeight="1" x14ac:dyDescent="0.25">
      <c r="A9" s="382"/>
      <c r="B9" s="383"/>
      <c r="C9" s="84" t="s">
        <v>44</v>
      </c>
      <c r="D9" s="85" t="s">
        <v>59</v>
      </c>
      <c r="E9" s="39">
        <f>+'Račun prihoda i rashoda '!Q64</f>
        <v>40000</v>
      </c>
      <c r="F9" s="39">
        <f>G9-E9</f>
        <v>0</v>
      </c>
      <c r="G9" s="39">
        <f>+'Račun prihoda i rashoda '!S64</f>
        <v>40000</v>
      </c>
      <c r="H9" s="39">
        <f>+'Račun prihoda i rashoda '!T64</f>
        <v>39817</v>
      </c>
      <c r="I9" s="39">
        <f>+'Račun prihoda i rashoda '!U64</f>
        <v>40000</v>
      </c>
      <c r="J9" s="39">
        <f>+'Račun prihoda i rashoda '!V64</f>
        <v>40000</v>
      </c>
      <c r="K9" s="39">
        <f>+'Račun prihoda i rashoda '!W64</f>
        <v>40000</v>
      </c>
      <c r="L9" s="268">
        <f t="shared" si="0"/>
        <v>100.45960268227138</v>
      </c>
      <c r="M9" s="268">
        <f t="shared" si="1"/>
        <v>100</v>
      </c>
      <c r="N9" s="39">
        <f>+'Račun prihoda i rashoda '!Z64</f>
        <v>39817</v>
      </c>
      <c r="O9" s="39">
        <f>+'Račun prihoda i rashoda '!AA64</f>
        <v>40000</v>
      </c>
      <c r="P9" s="39">
        <f>+'Račun prihoda i rashoda '!AB64</f>
        <v>40000</v>
      </c>
      <c r="Q9" s="39">
        <f>+'Račun prihoda i rashoda '!AC64</f>
        <v>40000</v>
      </c>
      <c r="R9" s="39">
        <f>+'Račun prihoda i rashoda '!AD64</f>
        <v>40000</v>
      </c>
    </row>
    <row r="10" spans="1:18" ht="21.95" customHeight="1" x14ac:dyDescent="0.25">
      <c r="A10" s="385">
        <v>3</v>
      </c>
      <c r="B10" s="386"/>
      <c r="C10" s="55"/>
      <c r="D10" s="56" t="s">
        <v>502</v>
      </c>
      <c r="E10" s="57">
        <f t="shared" ref="E10:K10" si="6">+E11</f>
        <v>1000020</v>
      </c>
      <c r="F10" s="57">
        <f t="shared" si="6"/>
        <v>-17778</v>
      </c>
      <c r="G10" s="57">
        <f t="shared" si="6"/>
        <v>982242</v>
      </c>
      <c r="H10" s="57">
        <f t="shared" si="6"/>
        <v>953584</v>
      </c>
      <c r="I10" s="57">
        <f t="shared" si="6"/>
        <v>1000020</v>
      </c>
      <c r="J10" s="57">
        <f t="shared" si="6"/>
        <v>1000020</v>
      </c>
      <c r="K10" s="57">
        <f t="shared" si="6"/>
        <v>972333.31</v>
      </c>
      <c r="L10" s="275">
        <f t="shared" si="0"/>
        <v>101.96619385392374</v>
      </c>
      <c r="M10" s="275">
        <f t="shared" si="1"/>
        <v>97.231386372272553</v>
      </c>
      <c r="N10" s="57">
        <f t="shared" ref="N10:R10" si="7">+N11</f>
        <v>952942.64</v>
      </c>
      <c r="O10" s="57">
        <f t="shared" si="7"/>
        <v>1000020</v>
      </c>
      <c r="P10" s="57">
        <f t="shared" si="7"/>
        <v>1001000</v>
      </c>
      <c r="Q10" s="57">
        <f t="shared" si="7"/>
        <v>1001000</v>
      </c>
      <c r="R10" s="57">
        <f t="shared" si="7"/>
        <v>1001000</v>
      </c>
    </row>
    <row r="11" spans="1:18" ht="27.75" customHeight="1" x14ac:dyDescent="0.25">
      <c r="A11" s="382"/>
      <c r="B11" s="383"/>
      <c r="C11" s="84" t="s">
        <v>41</v>
      </c>
      <c r="D11" s="85" t="s">
        <v>60</v>
      </c>
      <c r="E11" s="39">
        <f>+'Račun prihoda i rashoda '!Q57+'Račun prihoda i rashoda '!Q39</f>
        <v>1000020</v>
      </c>
      <c r="F11" s="39">
        <f>G11-E11</f>
        <v>-17778</v>
      </c>
      <c r="G11" s="39">
        <f>+'Račun prihoda i rashoda '!S57+'Račun prihoda i rashoda '!S39</f>
        <v>982242</v>
      </c>
      <c r="H11" s="39">
        <f>+'Račun prihoda i rashoda '!T57+'Račun prihoda i rashoda '!T39+642</f>
        <v>953584</v>
      </c>
      <c r="I11" s="39">
        <f>+'Račun prihoda i rashoda '!U57+'Račun prihoda i rashoda '!U39</f>
        <v>1000020</v>
      </c>
      <c r="J11" s="39">
        <f>+'Račun prihoda i rashoda '!V57+'Račun prihoda i rashoda '!V39</f>
        <v>1000020</v>
      </c>
      <c r="K11" s="39">
        <f>+'Račun prihoda i rashoda '!W57+'Račun prihoda i rashoda '!W39</f>
        <v>972333.31</v>
      </c>
      <c r="L11" s="268">
        <f t="shared" si="0"/>
        <v>101.96619385392374</v>
      </c>
      <c r="M11" s="268">
        <f t="shared" si="1"/>
        <v>97.231386372272553</v>
      </c>
      <c r="N11" s="39">
        <f>+'Račun prihoda i rashoda '!Z57+'Račun prihoda i rashoda '!Z39</f>
        <v>952942.64</v>
      </c>
      <c r="O11" s="39">
        <f>+'Račun prihoda i rashoda '!AA57+'Račun prihoda i rashoda '!AA39</f>
        <v>1000020</v>
      </c>
      <c r="P11" s="39">
        <f>+'Račun prihoda i rashoda '!AB57+'Račun prihoda i rashoda '!AB39</f>
        <v>1001000</v>
      </c>
      <c r="Q11" s="39">
        <f>+'Račun prihoda i rashoda '!AC57+'Račun prihoda i rashoda '!AC39</f>
        <v>1001000</v>
      </c>
      <c r="R11" s="39">
        <f>+'Račun prihoda i rashoda '!AD57+'Račun prihoda i rashoda '!AD39</f>
        <v>1001000</v>
      </c>
    </row>
    <row r="12" spans="1:18" ht="21.95" customHeight="1" x14ac:dyDescent="0.25">
      <c r="A12" s="385">
        <v>4</v>
      </c>
      <c r="B12" s="386"/>
      <c r="C12" s="55"/>
      <c r="D12" s="56" t="s">
        <v>503</v>
      </c>
      <c r="E12" s="57">
        <f t="shared" ref="E12:K12" si="8">+E13</f>
        <v>1800000</v>
      </c>
      <c r="F12" s="57">
        <f t="shared" si="8"/>
        <v>-26222</v>
      </c>
      <c r="G12" s="57">
        <f t="shared" si="8"/>
        <v>1773778</v>
      </c>
      <c r="H12" s="57">
        <f t="shared" si="8"/>
        <v>1375001</v>
      </c>
      <c r="I12" s="57">
        <f t="shared" si="8"/>
        <v>1500000</v>
      </c>
      <c r="J12" s="57">
        <f t="shared" si="8"/>
        <v>1800000</v>
      </c>
      <c r="K12" s="57">
        <f t="shared" si="8"/>
        <v>1721470.66</v>
      </c>
      <c r="L12" s="275">
        <f t="shared" si="0"/>
        <v>125.19777512889081</v>
      </c>
      <c r="M12" s="275">
        <f t="shared" si="1"/>
        <v>95.637258888888894</v>
      </c>
      <c r="N12" s="57">
        <f t="shared" ref="N12:R12" si="9">+N13</f>
        <v>1375643.35</v>
      </c>
      <c r="O12" s="57">
        <f t="shared" si="9"/>
        <v>1800000</v>
      </c>
      <c r="P12" s="57">
        <f t="shared" si="9"/>
        <v>1800000</v>
      </c>
      <c r="Q12" s="57">
        <f t="shared" si="9"/>
        <v>1800000</v>
      </c>
      <c r="R12" s="57">
        <f t="shared" si="9"/>
        <v>1800000</v>
      </c>
    </row>
    <row r="13" spans="1:18" ht="32.25" customHeight="1" x14ac:dyDescent="0.25">
      <c r="A13" s="382"/>
      <c r="B13" s="383"/>
      <c r="C13" s="84" t="s">
        <v>42</v>
      </c>
      <c r="D13" s="85" t="s">
        <v>86</v>
      </c>
      <c r="E13" s="39">
        <f>+'Račun prihoda i rashoda '!Q48+'Račun prihoda i rashoda '!Q69</f>
        <v>1800000</v>
      </c>
      <c r="F13" s="39">
        <f>G13-E13</f>
        <v>-26222</v>
      </c>
      <c r="G13" s="39">
        <f>+'Račun prihoda i rashoda '!S48+'Račun prihoda i rashoda '!S69</f>
        <v>1773778</v>
      </c>
      <c r="H13" s="39">
        <v>1375001</v>
      </c>
      <c r="I13" s="39">
        <f>+'Račun prihoda i rashoda '!U48+'Račun prihoda i rashoda '!U69</f>
        <v>1500000</v>
      </c>
      <c r="J13" s="39">
        <f>+'Račun prihoda i rashoda '!V48+'Račun prihoda i rashoda '!V69</f>
        <v>1800000</v>
      </c>
      <c r="K13" s="39">
        <f>+'Račun prihoda i rashoda '!W48+'Račun prihoda i rashoda '!W69</f>
        <v>1721470.66</v>
      </c>
      <c r="L13" s="268">
        <f t="shared" si="0"/>
        <v>125.19777512889081</v>
      </c>
      <c r="M13" s="268">
        <f t="shared" si="1"/>
        <v>95.637258888888894</v>
      </c>
      <c r="N13" s="39">
        <f>+'Račun prihoda i rashoda '!Z48+'Račun prihoda i rashoda '!Z69</f>
        <v>1375643.35</v>
      </c>
      <c r="O13" s="39">
        <f>+'Račun prihoda i rashoda '!AA48+'Račun prihoda i rashoda '!AA69</f>
        <v>1800000</v>
      </c>
      <c r="P13" s="39">
        <f>+'Račun prihoda i rashoda '!AB48+'Račun prihoda i rashoda '!AB69</f>
        <v>1800000</v>
      </c>
      <c r="Q13" s="39">
        <f>+'Račun prihoda i rashoda '!AC48+'Račun prihoda i rashoda '!AC69</f>
        <v>1800000</v>
      </c>
      <c r="R13" s="39">
        <f>+'Račun prihoda i rashoda '!AD48+'Račun prihoda i rashoda '!AD69</f>
        <v>1800000</v>
      </c>
    </row>
    <row r="14" spans="1:18" ht="21.95" customHeight="1" x14ac:dyDescent="0.25">
      <c r="A14" s="385">
        <v>5</v>
      </c>
      <c r="B14" s="386"/>
      <c r="C14" s="55"/>
      <c r="D14" s="56" t="s">
        <v>504</v>
      </c>
      <c r="E14" s="57">
        <f>+E15+E17</f>
        <v>193300</v>
      </c>
      <c r="F14" s="57">
        <f>+F15+F17</f>
        <v>44000</v>
      </c>
      <c r="G14" s="57">
        <f>+G15+G17</f>
        <v>237300</v>
      </c>
      <c r="H14" s="57">
        <f>H15+H16+H17</f>
        <v>216260</v>
      </c>
      <c r="I14" s="57">
        <f t="shared" ref="I14" si="10">+I15+I17</f>
        <v>345200</v>
      </c>
      <c r="J14" s="57">
        <f t="shared" ref="J14" si="11">+J15+J17</f>
        <v>193300</v>
      </c>
      <c r="K14" s="57">
        <f t="shared" ref="K14" si="12">+K15+K17</f>
        <v>143310.76</v>
      </c>
      <c r="L14" s="275">
        <f t="shared" si="0"/>
        <v>66.267807269028026</v>
      </c>
      <c r="M14" s="275">
        <f t="shared" si="1"/>
        <v>74.139037765131917</v>
      </c>
      <c r="N14" s="57">
        <f t="shared" ref="N14:O14" si="13">+N15+N17</f>
        <v>215054.65000000002</v>
      </c>
      <c r="O14" s="57">
        <f t="shared" si="13"/>
        <v>193300</v>
      </c>
      <c r="P14" s="57">
        <f>+P15+P17</f>
        <v>162000</v>
      </c>
      <c r="Q14" s="57">
        <f t="shared" ref="Q14:R14" si="14">+Q15+Q17</f>
        <v>162000</v>
      </c>
      <c r="R14" s="57">
        <f t="shared" si="14"/>
        <v>162000</v>
      </c>
    </row>
    <row r="15" spans="1:18" ht="25.5" customHeight="1" x14ac:dyDescent="0.25">
      <c r="A15" s="382"/>
      <c r="B15" s="383"/>
      <c r="C15" s="84" t="s">
        <v>39</v>
      </c>
      <c r="D15" s="85" t="s">
        <v>62</v>
      </c>
      <c r="E15" s="39">
        <f>+'Račun prihoda i rashoda '!Q15+'Račun prihoda i rashoda '!Q22</f>
        <v>57300</v>
      </c>
      <c r="F15" s="39">
        <f>G15-E15</f>
        <v>44000</v>
      </c>
      <c r="G15" s="39">
        <f>+'Račun prihoda i rashoda '!S15+'Račun prihoda i rashoda '!S22</f>
        <v>101300</v>
      </c>
      <c r="H15" s="39">
        <f>+'Račun prihoda i rashoda '!T15+'Račun prihoda i rashoda '!T22</f>
        <v>161577</v>
      </c>
      <c r="I15" s="39">
        <f>+'Račun prihoda i rashoda '!U15+'Račun prihoda i rashoda '!U22</f>
        <v>209200</v>
      </c>
      <c r="J15" s="39">
        <f>+'Račun prihoda i rashoda '!V15+'Račun prihoda i rashoda '!V22</f>
        <v>57300</v>
      </c>
      <c r="K15" s="39">
        <f>+'Račun prihoda i rashoda '!W15+'Račun prihoda i rashoda '!W22</f>
        <v>69314.83</v>
      </c>
      <c r="L15" s="268">
        <f t="shared" si="0"/>
        <v>42.898946013355861</v>
      </c>
      <c r="M15" s="268">
        <f t="shared" si="1"/>
        <v>120.96828970331588</v>
      </c>
      <c r="N15" s="39">
        <f>+'Račun prihoda i rashoda '!Z15+'Račun prihoda i rashoda '!Z22</f>
        <v>161577.36000000002</v>
      </c>
      <c r="O15" s="39">
        <f>+'Račun prihoda i rashoda '!AA15+'Račun prihoda i rashoda '!AA22</f>
        <v>57300</v>
      </c>
      <c r="P15" s="39">
        <f>+'Račun prihoda i rashoda '!AB15+'Račun prihoda i rashoda '!AB22</f>
        <v>81000</v>
      </c>
      <c r="Q15" s="39">
        <f>+'Račun prihoda i rashoda '!AC15+'Račun prihoda i rashoda '!AC22</f>
        <v>81000</v>
      </c>
      <c r="R15" s="39">
        <f>+'Račun prihoda i rashoda '!AD15+'Račun prihoda i rashoda '!AD22</f>
        <v>81000</v>
      </c>
    </row>
    <row r="16" spans="1:18" ht="25.5" customHeight="1" x14ac:dyDescent="0.25">
      <c r="A16" s="256"/>
      <c r="B16" s="257"/>
      <c r="C16" s="84" t="s">
        <v>409</v>
      </c>
      <c r="D16" s="85" t="s">
        <v>63</v>
      </c>
      <c r="E16" s="39"/>
      <c r="F16" s="39"/>
      <c r="G16" s="39"/>
      <c r="H16" s="39">
        <v>1206</v>
      </c>
      <c r="I16" s="39">
        <v>0</v>
      </c>
      <c r="J16" s="39">
        <v>0</v>
      </c>
      <c r="K16" s="39">
        <v>0</v>
      </c>
      <c r="L16" s="268">
        <f t="shared" si="0"/>
        <v>0</v>
      </c>
      <c r="M16" s="268">
        <v>0</v>
      </c>
      <c r="N16" s="39"/>
      <c r="O16" s="39"/>
      <c r="P16" s="39"/>
      <c r="Q16" s="39"/>
      <c r="R16" s="39"/>
    </row>
    <row r="17" spans="1:25" ht="32.25" customHeight="1" x14ac:dyDescent="0.25">
      <c r="A17" s="382"/>
      <c r="B17" s="383"/>
      <c r="C17" s="84" t="s">
        <v>46</v>
      </c>
      <c r="D17" s="85" t="s">
        <v>63</v>
      </c>
      <c r="E17" s="39">
        <f>+'Račun prihoda i rashoda '!Q31</f>
        <v>136000</v>
      </c>
      <c r="F17" s="39">
        <f>G17-E17</f>
        <v>0</v>
      </c>
      <c r="G17" s="39">
        <f>+'Račun prihoda i rashoda '!S31</f>
        <v>136000</v>
      </c>
      <c r="H17" s="39">
        <f>+'Račun prihoda i rashoda '!T31</f>
        <v>53477</v>
      </c>
      <c r="I17" s="39">
        <f>+'Račun prihoda i rashoda '!U31</f>
        <v>136000</v>
      </c>
      <c r="J17" s="39">
        <f>+'Račun prihoda i rashoda '!V31</f>
        <v>136000</v>
      </c>
      <c r="K17" s="39">
        <f>+'Račun prihoda i rashoda '!W31</f>
        <v>73995.929999999993</v>
      </c>
      <c r="L17" s="268">
        <f t="shared" si="0"/>
        <v>138.36963554425265</v>
      </c>
      <c r="M17" s="268">
        <f>K17/J17*100</f>
        <v>54.40877205882353</v>
      </c>
      <c r="N17" s="39">
        <f>+'Račun prihoda i rashoda '!Z31</f>
        <v>53477.29</v>
      </c>
      <c r="O17" s="39">
        <f>+'Račun prihoda i rashoda '!AA31</f>
        <v>136000</v>
      </c>
      <c r="P17" s="39">
        <f>+'Račun prihoda i rashoda '!AB31</f>
        <v>81000</v>
      </c>
      <c r="Q17" s="39">
        <f>+'Račun prihoda i rashoda '!AC31</f>
        <v>81000</v>
      </c>
      <c r="R17" s="39">
        <f>+'Račun prihoda i rashoda '!AD31</f>
        <v>81000</v>
      </c>
      <c r="X17" s="10"/>
    </row>
    <row r="18" spans="1:25" ht="30.75" customHeight="1" x14ac:dyDescent="0.25">
      <c r="A18" s="385">
        <v>7</v>
      </c>
      <c r="B18" s="386"/>
      <c r="C18" s="55"/>
      <c r="D18" s="56" t="s">
        <v>505</v>
      </c>
      <c r="E18" s="57">
        <f t="shared" ref="E18:K18" si="15">+E19</f>
        <v>110</v>
      </c>
      <c r="F18" s="57">
        <f>F19</f>
        <v>0</v>
      </c>
      <c r="G18" s="57">
        <f t="shared" si="15"/>
        <v>110</v>
      </c>
      <c r="H18" s="57">
        <f t="shared" si="15"/>
        <v>104</v>
      </c>
      <c r="I18" s="57">
        <f t="shared" si="15"/>
        <v>110</v>
      </c>
      <c r="J18" s="57">
        <f t="shared" si="15"/>
        <v>110</v>
      </c>
      <c r="K18" s="57">
        <f t="shared" si="15"/>
        <v>25.89</v>
      </c>
      <c r="L18" s="275">
        <f t="shared" si="0"/>
        <v>24.89423076923077</v>
      </c>
      <c r="M18" s="275">
        <f>K18/J18*100</f>
        <v>23.536363636363635</v>
      </c>
      <c r="N18" s="57">
        <f t="shared" ref="N18:R18" si="16">+N19</f>
        <v>103.54</v>
      </c>
      <c r="O18" s="57">
        <f t="shared" si="16"/>
        <v>110</v>
      </c>
      <c r="P18" s="57">
        <f t="shared" si="16"/>
        <v>0</v>
      </c>
      <c r="Q18" s="57">
        <f t="shared" si="16"/>
        <v>0</v>
      </c>
      <c r="R18" s="57">
        <f t="shared" si="16"/>
        <v>0</v>
      </c>
    </row>
    <row r="19" spans="1:25" ht="32.25" customHeight="1" x14ac:dyDescent="0.25">
      <c r="A19" s="382"/>
      <c r="B19" s="383"/>
      <c r="C19" s="84" t="s">
        <v>43</v>
      </c>
      <c r="D19" s="85" t="s">
        <v>1</v>
      </c>
      <c r="E19" s="39">
        <f>+'Račun prihoda i rashoda '!Q76</f>
        <v>110</v>
      </c>
      <c r="F19" s="39">
        <f>G19-E19</f>
        <v>0</v>
      </c>
      <c r="G19" s="39">
        <f>+'Račun prihoda i rashoda '!S76</f>
        <v>110</v>
      </c>
      <c r="H19" s="39">
        <f>+'Račun prihoda i rashoda '!T76</f>
        <v>104</v>
      </c>
      <c r="I19" s="39">
        <f>+'Račun prihoda i rashoda '!U76</f>
        <v>110</v>
      </c>
      <c r="J19" s="39">
        <f>+'Račun prihoda i rashoda '!V76</f>
        <v>110</v>
      </c>
      <c r="K19" s="39">
        <f>+'Račun prihoda i rashoda '!W76</f>
        <v>25.89</v>
      </c>
      <c r="L19" s="268">
        <f t="shared" si="0"/>
        <v>24.89423076923077</v>
      </c>
      <c r="M19" s="268">
        <f>K19/J19*100</f>
        <v>23.536363636363635</v>
      </c>
      <c r="N19" s="39">
        <f>+'Račun prihoda i rashoda '!Z76</f>
        <v>103.54</v>
      </c>
      <c r="O19" s="39">
        <f>+'Račun prihoda i rashoda '!AA76</f>
        <v>110</v>
      </c>
      <c r="P19" s="39">
        <f>+'Račun prihoda i rashoda '!AB76</f>
        <v>0</v>
      </c>
      <c r="Q19" s="39">
        <f>+'Račun prihoda i rashoda '!AC76</f>
        <v>0</v>
      </c>
      <c r="R19" s="39">
        <f>+'Račun prihoda i rashoda '!AD76</f>
        <v>0</v>
      </c>
    </row>
    <row r="20" spans="1:25" ht="15" customHeight="1" x14ac:dyDescent="0.25">
      <c r="A20" s="59"/>
      <c r="B20" s="59"/>
      <c r="D20" s="47"/>
      <c r="E20" s="47"/>
      <c r="I20" s="15"/>
      <c r="J20" s="15"/>
      <c r="N20"/>
      <c r="O20"/>
      <c r="T20" s="357"/>
      <c r="U20" s="358"/>
      <c r="V20" s="357"/>
    </row>
    <row r="21" spans="1:25" ht="15" customHeight="1" x14ac:dyDescent="0.25">
      <c r="A21" s="59"/>
      <c r="B21" s="59"/>
      <c r="D21" s="47"/>
      <c r="E21" s="47"/>
      <c r="I21" s="15"/>
      <c r="J21" s="15"/>
      <c r="N21"/>
      <c r="O21"/>
      <c r="T21" s="358"/>
      <c r="U21" s="358"/>
      <c r="V21" s="358"/>
    </row>
    <row r="22" spans="1:25" ht="15" hidden="1" customHeight="1" x14ac:dyDescent="0.25">
      <c r="E22" s="231"/>
      <c r="F22" s="231"/>
      <c r="G22" s="231"/>
      <c r="H22" s="361" t="s">
        <v>332</v>
      </c>
      <c r="I22" s="361"/>
      <c r="J22" s="361"/>
      <c r="K22" s="361"/>
      <c r="L22" s="361"/>
      <c r="M22" s="361"/>
      <c r="N22" s="361" t="s">
        <v>331</v>
      </c>
      <c r="O22" s="361"/>
      <c r="P22" s="361"/>
      <c r="Q22" s="361"/>
      <c r="R22" s="361"/>
      <c r="T22" s="358"/>
      <c r="U22" s="358"/>
      <c r="V22" s="358"/>
    </row>
    <row r="23" spans="1:25" ht="72.75" customHeight="1" x14ac:dyDescent="0.25">
      <c r="A23" s="388" t="s">
        <v>25</v>
      </c>
      <c r="B23" s="389"/>
      <c r="C23" s="390"/>
      <c r="D23" s="7" t="s">
        <v>4</v>
      </c>
      <c r="E23" s="102" t="s">
        <v>115</v>
      </c>
      <c r="F23" s="102" t="s">
        <v>68</v>
      </c>
      <c r="G23" s="102" t="s">
        <v>116</v>
      </c>
      <c r="H23" s="323" t="s">
        <v>480</v>
      </c>
      <c r="I23" s="323" t="s">
        <v>56</v>
      </c>
      <c r="J23" s="323" t="s">
        <v>57</v>
      </c>
      <c r="K23" s="323" t="s">
        <v>481</v>
      </c>
      <c r="L23" s="323" t="s">
        <v>330</v>
      </c>
      <c r="M23" s="323" t="s">
        <v>334</v>
      </c>
      <c r="N23" s="180" t="s">
        <v>327</v>
      </c>
      <c r="O23" s="180" t="s">
        <v>323</v>
      </c>
      <c r="P23" s="180" t="s">
        <v>324</v>
      </c>
      <c r="Q23" s="180" t="s">
        <v>325</v>
      </c>
      <c r="R23" s="180" t="s">
        <v>326</v>
      </c>
      <c r="T23" s="358"/>
      <c r="U23" s="358"/>
      <c r="V23" s="358"/>
    </row>
    <row r="24" spans="1:25" ht="15" customHeight="1" x14ac:dyDescent="0.25">
      <c r="A24" s="391">
        <v>1</v>
      </c>
      <c r="B24" s="392"/>
      <c r="C24" s="392"/>
      <c r="D24" s="393"/>
      <c r="E24" s="12">
        <v>5</v>
      </c>
      <c r="F24" s="12">
        <v>6</v>
      </c>
      <c r="G24" s="32">
        <v>7</v>
      </c>
      <c r="H24" s="70">
        <v>2</v>
      </c>
      <c r="I24" s="70">
        <v>3</v>
      </c>
      <c r="J24" s="70">
        <v>4</v>
      </c>
      <c r="K24" s="70">
        <v>5</v>
      </c>
      <c r="L24" s="70">
        <v>6</v>
      </c>
      <c r="M24" s="70">
        <v>7</v>
      </c>
      <c r="N24" s="70">
        <v>5</v>
      </c>
      <c r="O24" s="70">
        <v>6</v>
      </c>
      <c r="P24" s="70">
        <v>7</v>
      </c>
      <c r="Q24" s="70">
        <v>8</v>
      </c>
      <c r="R24" s="70">
        <v>9</v>
      </c>
    </row>
    <row r="25" spans="1:25" ht="21.95" customHeight="1" x14ac:dyDescent="0.25">
      <c r="A25" s="384" t="s">
        <v>58</v>
      </c>
      <c r="B25" s="384"/>
      <c r="C25" s="384"/>
      <c r="D25" s="325" t="s">
        <v>309</v>
      </c>
      <c r="E25" s="326" t="e">
        <f>+E37+E35+E33+E29+E27+E31</f>
        <v>#REF!</v>
      </c>
      <c r="F25" s="326" t="e">
        <f>+F37+F35+F33+F29+F27+F31</f>
        <v>#REF!</v>
      </c>
      <c r="G25" s="326" t="e">
        <f>+G37+G35+G33+G29+G27+G31</f>
        <v>#REF!</v>
      </c>
      <c r="H25" s="326">
        <f>H27+H29+H31+H33+H34+H35+H37</f>
        <v>2484954</v>
      </c>
      <c r="I25" s="326">
        <f>+I37+I35+I33+I29+I27+I31</f>
        <v>4561548</v>
      </c>
      <c r="J25" s="326">
        <f>+J37+J35+J33+J29+J27+J31</f>
        <v>4809462.93</v>
      </c>
      <c r="K25" s="326">
        <f>+K37+K35+K33+K29+K27+K31</f>
        <v>2945969.5300000003</v>
      </c>
      <c r="L25" s="267">
        <f t="shared" ref="L25:L37" si="17">K25/H25*100</f>
        <v>118.55227621919764</v>
      </c>
      <c r="M25" s="267">
        <f t="shared" ref="M25:M33" si="18">K25/J25*100</f>
        <v>61.253607167318378</v>
      </c>
      <c r="N25" s="58">
        <f>+N37+N35+N33+N29+N27+N31</f>
        <v>2483746.0499999998</v>
      </c>
      <c r="O25" s="58" t="e">
        <f>+O37+O35+O33+O29+O27+O31</f>
        <v>#REF!</v>
      </c>
      <c r="P25" s="58" t="e">
        <f>+P37+P35+P33+P29+P27+P31</f>
        <v>#REF!</v>
      </c>
      <c r="Q25" s="58" t="e">
        <f>+Q37+Q35+Q33+Q29+Q27+Q31</f>
        <v>#REF!</v>
      </c>
      <c r="R25" s="58" t="e">
        <f>+R37+R35+R33+R29+R27+R31</f>
        <v>#REF!</v>
      </c>
    </row>
    <row r="26" spans="1:25" ht="21.95" customHeight="1" x14ac:dyDescent="0.25">
      <c r="A26" s="385">
        <v>1</v>
      </c>
      <c r="B26" s="386"/>
      <c r="C26" s="55"/>
      <c r="D26" s="56" t="s">
        <v>501</v>
      </c>
      <c r="E26" s="57">
        <f>+E27</f>
        <v>40000</v>
      </c>
      <c r="F26" s="57">
        <f>+F27</f>
        <v>0</v>
      </c>
      <c r="G26" s="57">
        <f>+G27</f>
        <v>40000</v>
      </c>
      <c r="H26" s="57">
        <f t="shared" ref="H26:R26" si="19">+H27</f>
        <v>39817</v>
      </c>
      <c r="I26" s="57">
        <f t="shared" si="19"/>
        <v>40000</v>
      </c>
      <c r="J26" s="57">
        <f t="shared" si="19"/>
        <v>40000</v>
      </c>
      <c r="K26" s="57">
        <f t="shared" si="19"/>
        <v>40000</v>
      </c>
      <c r="L26" s="275">
        <f t="shared" si="17"/>
        <v>100.45960268227138</v>
      </c>
      <c r="M26" s="275">
        <f t="shared" si="18"/>
        <v>100</v>
      </c>
      <c r="N26" s="57">
        <f t="shared" si="19"/>
        <v>39817</v>
      </c>
      <c r="O26" s="57">
        <f t="shared" si="19"/>
        <v>40000</v>
      </c>
      <c r="P26" s="57">
        <f t="shared" si="19"/>
        <v>40000</v>
      </c>
      <c r="Q26" s="57">
        <f t="shared" si="19"/>
        <v>40840</v>
      </c>
      <c r="R26" s="57">
        <f t="shared" si="19"/>
        <v>41657</v>
      </c>
    </row>
    <row r="27" spans="1:25" ht="25.5" customHeight="1" x14ac:dyDescent="0.25">
      <c r="A27" s="382"/>
      <c r="B27" s="383"/>
      <c r="C27" s="84" t="s">
        <v>44</v>
      </c>
      <c r="D27" s="85" t="s">
        <v>59</v>
      </c>
      <c r="E27" s="39">
        <f>+'Programska klasifikacija VI'!Q1197</f>
        <v>40000</v>
      </c>
      <c r="F27" s="39">
        <f>G27-E27</f>
        <v>0</v>
      </c>
      <c r="G27" s="39">
        <f>+'Programska klasifikacija VI'!S1197</f>
        <v>40000</v>
      </c>
      <c r="H27" s="39">
        <f>+'Programska klasifikacija VI'!T1197</f>
        <v>39817</v>
      </c>
      <c r="I27" s="39">
        <f>+'Programska klasifikacija VI'!U1197</f>
        <v>40000</v>
      </c>
      <c r="J27" s="39">
        <f>+'Programska klasifikacija VI'!V1197</f>
        <v>40000</v>
      </c>
      <c r="K27" s="39">
        <f>+'Programska klasifikacija VI'!W1197</f>
        <v>40000</v>
      </c>
      <c r="L27" s="268">
        <f t="shared" si="17"/>
        <v>100.45960268227138</v>
      </c>
      <c r="M27" s="268">
        <f t="shared" si="18"/>
        <v>100</v>
      </c>
      <c r="N27" s="39">
        <f>+'Programska klasifikacija VI'!Z1197</f>
        <v>39817</v>
      </c>
      <c r="O27" s="39">
        <f>+'Programska klasifikacija VI'!AA1197</f>
        <v>40000</v>
      </c>
      <c r="P27" s="39">
        <f>+'Programska klasifikacija VI'!AB1197</f>
        <v>40000</v>
      </c>
      <c r="Q27" s="39">
        <f>+'Programska klasifikacija VI'!AC1197</f>
        <v>40840</v>
      </c>
      <c r="R27" s="39">
        <f>+'Programska klasifikacija VI'!AD1197</f>
        <v>41657</v>
      </c>
      <c r="T27" s="10"/>
      <c r="U27" s="10"/>
      <c r="V27" s="10"/>
    </row>
    <row r="28" spans="1:25" ht="21.95" customHeight="1" x14ac:dyDescent="0.25">
      <c r="A28" s="385">
        <v>3</v>
      </c>
      <c r="B28" s="386"/>
      <c r="C28" s="55"/>
      <c r="D28" s="56" t="s">
        <v>502</v>
      </c>
      <c r="E28" s="57">
        <f t="shared" ref="E28:R28" si="20">+E29</f>
        <v>1336567</v>
      </c>
      <c r="F28" s="57">
        <f t="shared" si="20"/>
        <v>-17778</v>
      </c>
      <c r="G28" s="57">
        <f t="shared" si="20"/>
        <v>1318789</v>
      </c>
      <c r="H28" s="57">
        <f t="shared" si="20"/>
        <v>854269</v>
      </c>
      <c r="I28" s="57">
        <f t="shared" si="20"/>
        <v>2676238</v>
      </c>
      <c r="J28" s="57">
        <f t="shared" si="20"/>
        <v>1336567</v>
      </c>
      <c r="K28" s="57">
        <f t="shared" si="20"/>
        <v>972333.30999999982</v>
      </c>
      <c r="L28" s="275">
        <f t="shared" si="17"/>
        <v>113.82050735775262</v>
      </c>
      <c r="M28" s="275">
        <f t="shared" si="18"/>
        <v>72.74856479323519</v>
      </c>
      <c r="N28" s="57">
        <f t="shared" si="20"/>
        <v>854267.74</v>
      </c>
      <c r="O28" s="57">
        <f t="shared" si="20"/>
        <v>1336567</v>
      </c>
      <c r="P28" s="57">
        <f t="shared" si="20"/>
        <v>1337547</v>
      </c>
      <c r="Q28" s="57">
        <f t="shared" si="20"/>
        <v>1026000</v>
      </c>
      <c r="R28" s="57">
        <f t="shared" si="20"/>
        <v>1051000</v>
      </c>
    </row>
    <row r="29" spans="1:25" ht="25.5" customHeight="1" x14ac:dyDescent="0.25">
      <c r="A29" s="382"/>
      <c r="B29" s="383"/>
      <c r="C29" s="84" t="s">
        <v>41</v>
      </c>
      <c r="D29" s="85" t="s">
        <v>60</v>
      </c>
      <c r="E29" s="39">
        <f>+'Programska klasifikacija VI'!Q19+'Programska klasifikacija VI'!Q473+'Programska klasifikacija VI'!Q683+'Programska klasifikacija VI'!Q792+'Programska klasifikacija VI'!Q933+'Programska klasifikacija VI'!Q1064+'Programska klasifikacija VI'!Q1069+'Programska klasifikacija VI'!Q1163</f>
        <v>1336567</v>
      </c>
      <c r="F29" s="39">
        <f>G29-E29</f>
        <v>-17778</v>
      </c>
      <c r="G29" s="39">
        <f>+'Programska klasifikacija VI'!S19+'Programska klasifikacija VI'!S473+'Programska klasifikacija VI'!S683+'Programska klasifikacija VI'!S792+'Programska klasifikacija VI'!S933+'Programska klasifikacija VI'!S1064+'Programska klasifikacija VI'!S1069+'Programska klasifikacija VI'!S1163</f>
        <v>1318789</v>
      </c>
      <c r="H29" s="39">
        <f>+'Programska klasifikacija VI'!T19+'Programska klasifikacija VI'!T473+'Programska klasifikacija VI'!T683+'Programska klasifikacija VI'!T792+'Programska klasifikacija VI'!T933+'Programska klasifikacija VI'!T1064+'Programska klasifikacija VI'!T1069+'Programska klasifikacija VI'!T1163</f>
        <v>854269</v>
      </c>
      <c r="I29" s="39">
        <f>+'Programska klasifikacija VI'!U19+'Programska klasifikacija VI'!U473+'Programska klasifikacija VI'!U683+'Programska klasifikacija VI'!U792+'Programska klasifikacija VI'!U933+'Programska klasifikacija VI'!U1064+'Programska klasifikacija VI'!U1069+'Programska klasifikacija VI'!U1163</f>
        <v>2676238</v>
      </c>
      <c r="J29" s="39">
        <f>+'Programska klasifikacija VI'!V19+'Programska klasifikacija VI'!V473+'Programska klasifikacija VI'!V683+'Programska klasifikacija VI'!V792+'Programska klasifikacija VI'!V933+'Programska klasifikacija VI'!V1064+'Programska klasifikacija VI'!V1069+'Programska klasifikacija VI'!V1163</f>
        <v>1336567</v>
      </c>
      <c r="K29" s="39">
        <f>+'Programska klasifikacija VI'!W19+'Programska klasifikacija VI'!W473+'Programska klasifikacija VI'!W683+'Programska klasifikacija VI'!W792+'Programska klasifikacija VI'!W933+'Programska klasifikacija VI'!W1064+'Programska klasifikacija VI'!W1069+'Programska klasifikacija VI'!W1163</f>
        <v>972333.30999999982</v>
      </c>
      <c r="L29" s="268">
        <f t="shared" si="17"/>
        <v>113.82050735775262</v>
      </c>
      <c r="M29" s="268">
        <f t="shared" si="18"/>
        <v>72.74856479323519</v>
      </c>
      <c r="N29" s="39">
        <f>+'Programska klasifikacija VI'!Z19+'Programska klasifikacija VI'!Z473+'Programska klasifikacija VI'!Z683+'Programska klasifikacija VI'!Z792+'Programska klasifikacija VI'!Z933+'Programska klasifikacija VI'!Z1064+'Programska klasifikacija VI'!Z1069+'Programska klasifikacija VI'!Z1163</f>
        <v>854267.74</v>
      </c>
      <c r="O29" s="39">
        <f>+'Programska klasifikacija VI'!AA19+'Programska klasifikacija VI'!AA473+'Programska klasifikacija VI'!AA683+'Programska klasifikacija VI'!AA792+'Programska klasifikacija VI'!AA933+'Programska klasifikacija VI'!AA1064+'Programska klasifikacija VI'!AA1069+'Programska klasifikacija VI'!AA1163</f>
        <v>1336567</v>
      </c>
      <c r="P29" s="39">
        <f>+'Programska klasifikacija VI'!AB19+'Programska klasifikacija VI'!AB473+'Programska klasifikacija VI'!AB683+'Programska klasifikacija VI'!AB792+'Programska klasifikacija VI'!AB933+'Programska klasifikacija VI'!AB1064+'Programska klasifikacija VI'!AB1069+'Programska klasifikacija VI'!AB1163</f>
        <v>1337547</v>
      </c>
      <c r="Q29" s="39">
        <f>+'Programska klasifikacija VI'!AC19+'Programska klasifikacija VI'!AC473+'Programska klasifikacija VI'!AC683+'Programska klasifikacija VI'!AC792+'Programska klasifikacija VI'!AC933+'Programska klasifikacija VI'!AC1064+'Programska klasifikacija VI'!AC1069+'Programska klasifikacija VI'!AC1163</f>
        <v>1026000</v>
      </c>
      <c r="R29" s="39">
        <f>+'Programska klasifikacija VI'!AD19+'Programska klasifikacija VI'!AD473+'Programska klasifikacija VI'!AD683+'Programska klasifikacija VI'!AD792+'Programska klasifikacija VI'!AD933+'Programska klasifikacija VI'!AD1064+'Programska klasifikacija VI'!AD1069+'Programska klasifikacija VI'!AD1163</f>
        <v>1051000</v>
      </c>
      <c r="T29" s="10"/>
      <c r="U29" s="10"/>
      <c r="V29" s="10"/>
    </row>
    <row r="30" spans="1:25" ht="21.95" customHeight="1" x14ac:dyDescent="0.25">
      <c r="A30" s="385">
        <v>4</v>
      </c>
      <c r="B30" s="386"/>
      <c r="C30" s="55"/>
      <c r="D30" s="56" t="s">
        <v>503</v>
      </c>
      <c r="E30" s="57">
        <f t="shared" ref="E30:R30" si="21">+E31</f>
        <v>3239485.9299999997</v>
      </c>
      <c r="F30" s="57">
        <f t="shared" si="21"/>
        <v>-26222</v>
      </c>
      <c r="G30" s="57">
        <f t="shared" si="21"/>
        <v>3213263.9299999997</v>
      </c>
      <c r="H30" s="57">
        <f t="shared" si="21"/>
        <v>1375001</v>
      </c>
      <c r="I30" s="57">
        <f t="shared" si="21"/>
        <v>1500000</v>
      </c>
      <c r="J30" s="57">
        <f t="shared" si="21"/>
        <v>3239485.9299999997</v>
      </c>
      <c r="K30" s="57">
        <f t="shared" si="21"/>
        <v>1799432.9300000004</v>
      </c>
      <c r="L30" s="275">
        <f t="shared" si="17"/>
        <v>130.86775427799694</v>
      </c>
      <c r="M30" s="275">
        <f t="shared" si="18"/>
        <v>55.546866659797487</v>
      </c>
      <c r="N30" s="57">
        <f t="shared" si="21"/>
        <v>1375001.12</v>
      </c>
      <c r="O30" s="57">
        <f t="shared" si="21"/>
        <v>3239485.9299999997</v>
      </c>
      <c r="P30" s="57">
        <f t="shared" si="21"/>
        <v>3239486</v>
      </c>
      <c r="Q30" s="57">
        <f t="shared" si="21"/>
        <v>1843000</v>
      </c>
      <c r="R30" s="57">
        <f t="shared" si="21"/>
        <v>1875000</v>
      </c>
    </row>
    <row r="31" spans="1:25" ht="25.5" customHeight="1" x14ac:dyDescent="0.25">
      <c r="A31" s="382"/>
      <c r="B31" s="383"/>
      <c r="C31" s="84" t="s">
        <v>42</v>
      </c>
      <c r="D31" s="85" t="s">
        <v>86</v>
      </c>
      <c r="E31" s="39">
        <f>+'Programska klasifikacija VI'!Q241+'Programska klasifikacija VI'!Q510</f>
        <v>3239485.9299999997</v>
      </c>
      <c r="F31" s="39">
        <f>G31-E31</f>
        <v>-26222</v>
      </c>
      <c r="G31" s="39">
        <f>+'Programska klasifikacija VI'!S241+'Programska klasifikacija VI'!S510</f>
        <v>3213263.9299999997</v>
      </c>
      <c r="H31" s="39">
        <f>+'Programska klasifikacija VI'!T241+'Programska klasifikacija VI'!T510</f>
        <v>1375001</v>
      </c>
      <c r="I31" s="39">
        <f>+'Programska klasifikacija VI'!U241+'Programska klasifikacija VI'!U510</f>
        <v>1500000</v>
      </c>
      <c r="J31" s="39">
        <f>+'Programska klasifikacija VI'!V241+'Programska klasifikacija VI'!V510</f>
        <v>3239485.9299999997</v>
      </c>
      <c r="K31" s="39">
        <f>+'Programska klasifikacija VI'!W241+'Programska klasifikacija VI'!W510</f>
        <v>1799432.9300000004</v>
      </c>
      <c r="L31" s="268">
        <f t="shared" si="17"/>
        <v>130.86775427799694</v>
      </c>
      <c r="M31" s="268">
        <f t="shared" si="18"/>
        <v>55.546866659797487</v>
      </c>
      <c r="N31" s="39">
        <f>+'Programska klasifikacija VI'!Z241+'Programska klasifikacija VI'!Z510</f>
        <v>1375001.12</v>
      </c>
      <c r="O31" s="39">
        <f>+'Programska klasifikacija VI'!AA241+'Programska klasifikacija VI'!AA510</f>
        <v>3239485.9299999997</v>
      </c>
      <c r="P31" s="39">
        <f>+'Programska klasifikacija VI'!AB241+'Programska klasifikacija VI'!AB510</f>
        <v>3239486</v>
      </c>
      <c r="Q31" s="39">
        <f>+'Programska klasifikacija VI'!AC241+'Programska klasifikacija VI'!AC510</f>
        <v>1843000</v>
      </c>
      <c r="R31" s="39">
        <f>+'Programska klasifikacija VI'!AD241+'Programska klasifikacija VI'!AD510</f>
        <v>1875000</v>
      </c>
      <c r="T31" s="10"/>
      <c r="U31" s="10"/>
      <c r="V31" s="10"/>
      <c r="Y31" s="10"/>
    </row>
    <row r="32" spans="1:25" ht="21.95" customHeight="1" x14ac:dyDescent="0.25">
      <c r="A32" s="385">
        <v>5</v>
      </c>
      <c r="B32" s="386"/>
      <c r="C32" s="55"/>
      <c r="D32" s="56" t="s">
        <v>504</v>
      </c>
      <c r="E32" s="57" t="e">
        <f>+E33+E35</f>
        <v>#REF!</v>
      </c>
      <c r="F32" s="57" t="e">
        <f>+F33+F35</f>
        <v>#REF!</v>
      </c>
      <c r="G32" s="57" t="e">
        <f>+G33+G35</f>
        <v>#REF!</v>
      </c>
      <c r="H32" s="57">
        <f>H33+H34+H35</f>
        <v>215763</v>
      </c>
      <c r="I32" s="57">
        <f t="shared" ref="I32:R32" si="22">+I33+I35</f>
        <v>345200</v>
      </c>
      <c r="J32" s="57">
        <f t="shared" si="22"/>
        <v>193300</v>
      </c>
      <c r="K32" s="57">
        <f t="shared" si="22"/>
        <v>134177.4</v>
      </c>
      <c r="L32" s="275">
        <f t="shared" si="17"/>
        <v>62.187400063959061</v>
      </c>
      <c r="M32" s="275">
        <f t="shared" si="18"/>
        <v>69.414071391619231</v>
      </c>
      <c r="N32" s="57">
        <f t="shared" si="22"/>
        <v>214556.64999999997</v>
      </c>
      <c r="O32" s="57" t="e">
        <f t="shared" si="22"/>
        <v>#REF!</v>
      </c>
      <c r="P32" s="57" t="e">
        <f t="shared" si="22"/>
        <v>#REF!</v>
      </c>
      <c r="Q32" s="57" t="e">
        <f t="shared" si="22"/>
        <v>#REF!</v>
      </c>
      <c r="R32" s="57" t="e">
        <f t="shared" si="22"/>
        <v>#REF!</v>
      </c>
    </row>
    <row r="33" spans="1:22" ht="25.5" customHeight="1" x14ac:dyDescent="0.25">
      <c r="A33" s="382"/>
      <c r="B33" s="383"/>
      <c r="C33" s="84" t="s">
        <v>39</v>
      </c>
      <c r="D33" s="85" t="s">
        <v>62</v>
      </c>
      <c r="E33" s="39" t="e">
        <f>+'Programska klasifikacija VI'!Q442+'Programska klasifikacija VI'!Q541+'Programska klasifikacija VI'!Q565+'Programska klasifikacija VI'!Q639+'Programska klasifikacija VI'!Q797+'Programska klasifikacija VI'!Q924+'Programska klasifikacija VI'!Q1168+'Programska klasifikacija VI'!Q1190</f>
        <v>#REF!</v>
      </c>
      <c r="F33" s="39" t="e">
        <f>G33-E33</f>
        <v>#REF!</v>
      </c>
      <c r="G33" s="39" t="e">
        <f>+'Programska klasifikacija VI'!S442+'Programska klasifikacija VI'!S541+'Programska klasifikacija VI'!S565+'Programska klasifikacija VI'!S639+'Programska klasifikacija VI'!S797+'Programska klasifikacija VI'!S924+'Programska klasifikacija VI'!S1168+'Programska klasifikacija VI'!S1190</f>
        <v>#REF!</v>
      </c>
      <c r="H33" s="39">
        <f>+'Programska klasifikacija VI'!T442+'Programska klasifikacija VI'!T541+'Programska klasifikacija VI'!T565+'Programska klasifikacija VI'!T639+'Programska klasifikacija VI'!T797+'Programska klasifikacija VI'!T924+'Programska klasifikacija VI'!T1168+'Programska klasifikacija VI'!T1190-1</f>
        <v>161080</v>
      </c>
      <c r="I33" s="39">
        <f>+'Programska klasifikacija VI'!U442+'Programska klasifikacija VI'!U541+'Programska klasifikacija VI'!U565+'Programska klasifikacija VI'!U639+'Programska klasifikacija VI'!U797+'Programska klasifikacija VI'!U924+'Programska klasifikacija VI'!U1168+'Programska klasifikacija VI'!U1190</f>
        <v>209200</v>
      </c>
      <c r="J33" s="39">
        <f>+'Programska klasifikacija VI'!V442+'Programska klasifikacija VI'!V541+'Programska klasifikacija VI'!V565+'Programska klasifikacija VI'!V639+'Programska klasifikacija VI'!V797+'Programska klasifikacija VI'!V924+'Programska klasifikacija VI'!V1168+'Programska klasifikacija VI'!V1190</f>
        <v>57300</v>
      </c>
      <c r="K33" s="39">
        <f>+'Programska klasifikacija VI'!W442+'Programska klasifikacija VI'!W541+'Programska klasifikacija VI'!W565+'Programska klasifikacija VI'!W639+'Programska klasifikacija VI'!W797+'Programska klasifikacija VI'!W924+'Programska klasifikacija VI'!W1168+'Programska klasifikacija VI'!W1190</f>
        <v>60181.47</v>
      </c>
      <c r="L33" s="268">
        <f t="shared" si="17"/>
        <v>37.361230444499625</v>
      </c>
      <c r="M33" s="268">
        <f t="shared" si="18"/>
        <v>105.02874345549738</v>
      </c>
      <c r="N33" s="39">
        <f>+'Programska klasifikacija VI'!Z442+'Programska klasifikacija VI'!Z541+'Programska klasifikacija VI'!Z565+'Programska klasifikacija VI'!Z639+'Programska klasifikacija VI'!Z797+'Programska klasifikacija VI'!Z924+'Programska klasifikacija VI'!Z1168+'Programska klasifikacija VI'!Z1190</f>
        <v>161079.35999999999</v>
      </c>
      <c r="O33" s="39" t="e">
        <f>+'Programska klasifikacija VI'!AA442+'Programska klasifikacija VI'!AA541+'Programska klasifikacija VI'!AA565+'Programska klasifikacija VI'!AA639+'Programska klasifikacija VI'!AA797+'Programska klasifikacija VI'!AA924+'Programska klasifikacija VI'!AA1168+'Programska klasifikacija VI'!AA1190</f>
        <v>#REF!</v>
      </c>
      <c r="P33" s="39" t="e">
        <f>+'Programska klasifikacija VI'!AB442+'Programska klasifikacija VI'!AB541+'Programska klasifikacija VI'!AB565+'Programska klasifikacija VI'!AB639+'Programska klasifikacija VI'!AB797+'Programska klasifikacija VI'!AB924+'Programska klasifikacija VI'!AB1168+'Programska klasifikacija VI'!AB1190</f>
        <v>#REF!</v>
      </c>
      <c r="Q33" s="39" t="e">
        <f>+'Programska klasifikacija VI'!AC442+'Programska klasifikacija VI'!AC541+'Programska klasifikacija VI'!AC565+'Programska klasifikacija VI'!AC639+'Programska klasifikacija VI'!AC797+'Programska klasifikacija VI'!AC924+'Programska klasifikacija VI'!AC1168+'Programska klasifikacija VI'!AC1190</f>
        <v>#REF!</v>
      </c>
      <c r="R33" s="39" t="e">
        <f>+'Programska klasifikacija VI'!AD442+'Programska klasifikacija VI'!AD541+'Programska klasifikacija VI'!AD565+'Programska klasifikacija VI'!AD639+'Programska klasifikacija VI'!AD797+'Programska klasifikacija VI'!AD924+'Programska klasifikacija VI'!AD1168+'Programska klasifikacija VI'!AD1190</f>
        <v>#REF!</v>
      </c>
      <c r="T33" s="10"/>
      <c r="U33" s="10"/>
      <c r="V33" s="10"/>
    </row>
    <row r="34" spans="1:22" ht="25.5" customHeight="1" x14ac:dyDescent="0.25">
      <c r="A34" s="256"/>
      <c r="B34" s="257"/>
      <c r="C34" s="84" t="s">
        <v>409</v>
      </c>
      <c r="D34" s="85" t="s">
        <v>63</v>
      </c>
      <c r="E34" s="39"/>
      <c r="F34" s="39"/>
      <c r="G34" s="39"/>
      <c r="H34" s="39">
        <v>1206</v>
      </c>
      <c r="I34" s="39">
        <v>0</v>
      </c>
      <c r="J34" s="39">
        <v>0</v>
      </c>
      <c r="K34" s="39">
        <v>0</v>
      </c>
      <c r="L34" s="268">
        <f t="shared" si="17"/>
        <v>0</v>
      </c>
      <c r="M34" s="268">
        <v>0</v>
      </c>
      <c r="N34" s="39"/>
      <c r="O34" s="39"/>
      <c r="P34" s="39"/>
      <c r="Q34" s="39"/>
      <c r="R34" s="39"/>
      <c r="T34" s="10"/>
      <c r="U34" s="10"/>
      <c r="V34" s="10"/>
    </row>
    <row r="35" spans="1:22" ht="25.5" customHeight="1" x14ac:dyDescent="0.25">
      <c r="A35" s="382"/>
      <c r="B35" s="383"/>
      <c r="C35" s="84" t="s">
        <v>46</v>
      </c>
      <c r="D35" s="85" t="s">
        <v>63</v>
      </c>
      <c r="E35" s="39">
        <f>+'Programska klasifikacija VI'!Q1293</f>
        <v>136000</v>
      </c>
      <c r="F35" s="39">
        <f>G35-E35</f>
        <v>0</v>
      </c>
      <c r="G35" s="39">
        <f>+'Programska klasifikacija VI'!S1293</f>
        <v>136000</v>
      </c>
      <c r="H35" s="39">
        <f>+'Programska klasifikacija VI'!T1293</f>
        <v>53477</v>
      </c>
      <c r="I35" s="39">
        <f>+'Programska klasifikacija VI'!U1293</f>
        <v>136000</v>
      </c>
      <c r="J35" s="39">
        <f>+'Programska klasifikacija VI'!V1293</f>
        <v>136000</v>
      </c>
      <c r="K35" s="39">
        <f>+'Programska klasifikacija VI'!W1293</f>
        <v>73995.929999999993</v>
      </c>
      <c r="L35" s="268">
        <f t="shared" si="17"/>
        <v>138.36963554425265</v>
      </c>
      <c r="M35" s="268">
        <f>K35/J35*100</f>
        <v>54.40877205882353</v>
      </c>
      <c r="N35" s="39">
        <f>+'Programska klasifikacija VI'!Z1293</f>
        <v>53477.289999999994</v>
      </c>
      <c r="O35" s="39">
        <f>+'Programska klasifikacija VI'!AA1293</f>
        <v>136000</v>
      </c>
      <c r="P35" s="39">
        <f>+'Programska klasifikacija VI'!AB1293</f>
        <v>81000</v>
      </c>
      <c r="Q35" s="39">
        <f>+'Programska klasifikacija VI'!AC1293</f>
        <v>81000</v>
      </c>
      <c r="R35" s="39">
        <f>+'Programska klasifikacija VI'!AD1293</f>
        <v>81000</v>
      </c>
      <c r="T35" s="10"/>
      <c r="U35" s="10"/>
      <c r="V35" s="10"/>
    </row>
    <row r="36" spans="1:22" ht="30.75" customHeight="1" x14ac:dyDescent="0.25">
      <c r="A36" s="385">
        <v>7</v>
      </c>
      <c r="B36" s="386"/>
      <c r="C36" s="55"/>
      <c r="D36" s="56" t="s">
        <v>506</v>
      </c>
      <c r="E36" s="57">
        <f t="shared" ref="E36:R36" si="23">+E37</f>
        <v>110</v>
      </c>
      <c r="F36" s="57">
        <f t="shared" si="23"/>
        <v>0</v>
      </c>
      <c r="G36" s="57">
        <f t="shared" si="23"/>
        <v>110</v>
      </c>
      <c r="H36" s="57">
        <f t="shared" si="23"/>
        <v>104</v>
      </c>
      <c r="I36" s="57">
        <f t="shared" si="23"/>
        <v>110</v>
      </c>
      <c r="J36" s="57">
        <f t="shared" si="23"/>
        <v>110</v>
      </c>
      <c r="K36" s="57">
        <f t="shared" si="23"/>
        <v>25.89</v>
      </c>
      <c r="L36" s="275">
        <f t="shared" si="17"/>
        <v>24.89423076923077</v>
      </c>
      <c r="M36" s="275">
        <f>K36/J36*100</f>
        <v>23.536363636363635</v>
      </c>
      <c r="N36" s="57">
        <f t="shared" si="23"/>
        <v>103.54</v>
      </c>
      <c r="O36" s="57">
        <f t="shared" si="23"/>
        <v>110</v>
      </c>
      <c r="P36" s="57">
        <f t="shared" si="23"/>
        <v>0</v>
      </c>
      <c r="Q36" s="57">
        <f t="shared" si="23"/>
        <v>0</v>
      </c>
      <c r="R36" s="57">
        <f t="shared" si="23"/>
        <v>0</v>
      </c>
    </row>
    <row r="37" spans="1:22" ht="25.5" customHeight="1" x14ac:dyDescent="0.25">
      <c r="A37" s="382"/>
      <c r="B37" s="383"/>
      <c r="C37" s="84" t="s">
        <v>43</v>
      </c>
      <c r="D37" s="85" t="s">
        <v>1</v>
      </c>
      <c r="E37" s="39">
        <f>+'Programska klasifikacija VI'!Q548</f>
        <v>110</v>
      </c>
      <c r="F37" s="39">
        <f>G37-E37</f>
        <v>0</v>
      </c>
      <c r="G37" s="39">
        <f>+'Programska klasifikacija VI'!S548</f>
        <v>110</v>
      </c>
      <c r="H37" s="39">
        <f>+'Programska klasifikacija VI'!T548</f>
        <v>104</v>
      </c>
      <c r="I37" s="39">
        <f>+'Programska klasifikacija VI'!U548</f>
        <v>110</v>
      </c>
      <c r="J37" s="39">
        <f>+'Programska klasifikacija VI'!V548</f>
        <v>110</v>
      </c>
      <c r="K37" s="39">
        <f>+'Programska klasifikacija VI'!W548</f>
        <v>25.89</v>
      </c>
      <c r="L37" s="268">
        <f t="shared" si="17"/>
        <v>24.89423076923077</v>
      </c>
      <c r="M37" s="268">
        <f>K37/J37*100</f>
        <v>23.536363636363635</v>
      </c>
      <c r="N37" s="39">
        <f>+'Programska klasifikacija VI'!Z548</f>
        <v>103.54</v>
      </c>
      <c r="O37" s="39">
        <f>+'Programska klasifikacija VI'!AA548</f>
        <v>110</v>
      </c>
      <c r="P37" s="39">
        <f>+'Programska klasifikacija VI'!AB548</f>
        <v>0</v>
      </c>
      <c r="Q37" s="39">
        <f>+'Programska klasifikacija VI'!AC548</f>
        <v>0</v>
      </c>
      <c r="R37" s="39">
        <f>+'Programska klasifikacija VI'!AD548</f>
        <v>0</v>
      </c>
      <c r="T37" s="10"/>
      <c r="U37" s="10"/>
      <c r="V37" s="10"/>
    </row>
    <row r="38" spans="1:22" x14ac:dyDescent="0.25">
      <c r="A38" s="59"/>
      <c r="B38" s="59"/>
      <c r="D38" s="47"/>
      <c r="E38" s="47"/>
      <c r="I38" s="15"/>
      <c r="J38" s="15"/>
      <c r="N38"/>
      <c r="O38"/>
    </row>
    <row r="39" spans="1:22" x14ac:dyDescent="0.25">
      <c r="E39" s="10"/>
      <c r="F39" s="10"/>
      <c r="G39" s="10"/>
      <c r="I39" s="15"/>
      <c r="J39" s="15"/>
      <c r="N39"/>
      <c r="O39"/>
    </row>
    <row r="40" spans="1:22" x14ac:dyDescent="0.25">
      <c r="E40" s="10"/>
      <c r="F40" s="10"/>
      <c r="G40" s="10"/>
      <c r="I40" s="15"/>
      <c r="J40" s="15"/>
      <c r="N40"/>
      <c r="O40"/>
    </row>
    <row r="41" spans="1:22" x14ac:dyDescent="0.25">
      <c r="E41" s="10"/>
      <c r="F41" s="10"/>
      <c r="G41"/>
      <c r="H41" s="15"/>
      <c r="I41" s="15"/>
      <c r="J41" s="47"/>
      <c r="N41"/>
      <c r="O41"/>
    </row>
    <row r="42" spans="1:22" x14ac:dyDescent="0.25">
      <c r="E42" s="10"/>
      <c r="F42" s="10"/>
      <c r="G42" s="10"/>
      <c r="H42" s="48"/>
      <c r="I42" s="48"/>
      <c r="J42" s="15"/>
      <c r="M42" s="15"/>
      <c r="N42" s="14"/>
      <c r="O42"/>
    </row>
    <row r="43" spans="1:22" x14ac:dyDescent="0.25">
      <c r="K43" s="15"/>
    </row>
  </sheetData>
  <mergeCells count="36">
    <mergeCell ref="A6:D6"/>
    <mergeCell ref="A24:D24"/>
    <mergeCell ref="A8:B8"/>
    <mergeCell ref="A18:B18"/>
    <mergeCell ref="A14:B14"/>
    <mergeCell ref="A10:B10"/>
    <mergeCell ref="A9:B9"/>
    <mergeCell ref="A11:B11"/>
    <mergeCell ref="A13:B13"/>
    <mergeCell ref="A15:B15"/>
    <mergeCell ref="A17:B17"/>
    <mergeCell ref="A12:B12"/>
    <mergeCell ref="H4:M4"/>
    <mergeCell ref="A1:R1"/>
    <mergeCell ref="A3:R3"/>
    <mergeCell ref="A29:B29"/>
    <mergeCell ref="A31:B31"/>
    <mergeCell ref="E4:G4"/>
    <mergeCell ref="N4:R4"/>
    <mergeCell ref="H22:M22"/>
    <mergeCell ref="N22:R22"/>
    <mergeCell ref="A23:C23"/>
    <mergeCell ref="A19:B19"/>
    <mergeCell ref="A7:C7"/>
    <mergeCell ref="A5:C5"/>
    <mergeCell ref="A2:M2"/>
    <mergeCell ref="A30:B30"/>
    <mergeCell ref="A28:B28"/>
    <mergeCell ref="A37:B37"/>
    <mergeCell ref="A25:C25"/>
    <mergeCell ref="A33:B33"/>
    <mergeCell ref="A36:B36"/>
    <mergeCell ref="A32:B32"/>
    <mergeCell ref="A26:B26"/>
    <mergeCell ref="A35:B35"/>
    <mergeCell ref="A27:B27"/>
  </mergeCells>
  <pageMargins left="0.39370078740157483" right="0.39370078740157483" top="0.74803149606299213" bottom="0.74803149606299213" header="0.31496062992125984" footer="0.31496062992125984"/>
  <pageSetup paperSize="9" scale="5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showGridLines="0" workbookViewId="0">
      <selection activeCell="A4" sqref="A4:O4"/>
    </sheetView>
  </sheetViews>
  <sheetFormatPr defaultRowHeight="15" x14ac:dyDescent="0.25"/>
  <cols>
    <col min="1" max="1" width="45.42578125" customWidth="1"/>
    <col min="2" max="4" width="17.7109375" hidden="1" customWidth="1"/>
    <col min="5" max="6" width="17.7109375" customWidth="1"/>
    <col min="7" max="7" width="15" customWidth="1"/>
    <col min="8" max="8" width="15.42578125" customWidth="1"/>
    <col min="9" max="9" width="12.140625" customWidth="1"/>
    <col min="10" max="10" width="12.42578125" customWidth="1"/>
    <col min="11" max="15" width="0" hidden="1" customWidth="1"/>
  </cols>
  <sheetData>
    <row r="1" spans="1:16" x14ac:dyDescent="0.25">
      <c r="A1" s="41"/>
      <c r="B1" s="41"/>
      <c r="C1" s="41"/>
      <c r="D1" s="41"/>
      <c r="F1" s="47"/>
      <c r="G1" s="47"/>
      <c r="I1" s="47"/>
      <c r="J1" s="47"/>
      <c r="K1" s="48"/>
      <c r="O1" s="15"/>
      <c r="P1" s="14"/>
    </row>
    <row r="2" spans="1:16" ht="18" x14ac:dyDescent="0.25">
      <c r="A2" s="27"/>
      <c r="B2" s="27"/>
      <c r="C2" s="27"/>
      <c r="D2" s="27"/>
      <c r="E2" s="27"/>
      <c r="F2" s="27"/>
      <c r="G2" s="27"/>
      <c r="H2" s="27"/>
      <c r="I2" s="28"/>
      <c r="J2" s="28"/>
      <c r="O2" s="15"/>
      <c r="P2" s="14"/>
    </row>
    <row r="3" spans="1:16" ht="19.5" customHeight="1" x14ac:dyDescent="0.25">
      <c r="A3" s="362" t="s">
        <v>475</v>
      </c>
      <c r="B3" s="362"/>
      <c r="C3" s="362"/>
      <c r="D3" s="362"/>
      <c r="E3" s="362"/>
      <c r="F3" s="362"/>
      <c r="G3" s="362"/>
      <c r="H3" s="362"/>
      <c r="I3" s="362"/>
      <c r="J3" s="362"/>
      <c r="K3" s="61"/>
      <c r="L3" s="328"/>
      <c r="M3" s="328"/>
      <c r="N3" s="329"/>
      <c r="O3" s="330"/>
    </row>
    <row r="4" spans="1:16" ht="19.5" customHeight="1" x14ac:dyDescent="0.25">
      <c r="A4" s="387" t="s">
        <v>516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</row>
    <row r="5" spans="1:16" ht="15.75" customHeight="1" x14ac:dyDescent="0.25">
      <c r="A5" s="321"/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</row>
    <row r="6" spans="1:16" hidden="1" x14ac:dyDescent="0.25">
      <c r="A6" s="17"/>
      <c r="B6" s="361" t="s">
        <v>333</v>
      </c>
      <c r="C6" s="361"/>
      <c r="D6" s="361"/>
      <c r="E6" s="361" t="s">
        <v>332</v>
      </c>
      <c r="F6" s="361"/>
      <c r="G6" s="361"/>
      <c r="H6" s="361"/>
      <c r="I6" s="361"/>
      <c r="J6" s="361"/>
      <c r="K6" s="361" t="s">
        <v>331</v>
      </c>
      <c r="L6" s="361"/>
      <c r="M6" s="361"/>
      <c r="N6" s="361"/>
      <c r="O6" s="361"/>
    </row>
    <row r="7" spans="1:16" ht="51" x14ac:dyDescent="0.25">
      <c r="A7" s="6" t="s">
        <v>76</v>
      </c>
      <c r="B7" s="102" t="s">
        <v>115</v>
      </c>
      <c r="C7" s="102" t="s">
        <v>68</v>
      </c>
      <c r="D7" s="102" t="s">
        <v>116</v>
      </c>
      <c r="E7" s="323" t="s">
        <v>526</v>
      </c>
      <c r="F7" s="323" t="s">
        <v>56</v>
      </c>
      <c r="G7" s="323" t="s">
        <v>57</v>
      </c>
      <c r="H7" s="323" t="s">
        <v>527</v>
      </c>
      <c r="I7" s="323" t="s">
        <v>330</v>
      </c>
      <c r="J7" s="323" t="s">
        <v>334</v>
      </c>
      <c r="K7" s="180" t="s">
        <v>327</v>
      </c>
      <c r="L7" s="180" t="s">
        <v>323</v>
      </c>
      <c r="M7" s="180" t="s">
        <v>324</v>
      </c>
      <c r="N7" s="180" t="s">
        <v>325</v>
      </c>
      <c r="O7" s="180" t="s">
        <v>326</v>
      </c>
    </row>
    <row r="8" spans="1:16" x14ac:dyDescent="0.25">
      <c r="A8" s="86">
        <v>1</v>
      </c>
      <c r="B8" s="87">
        <v>2</v>
      </c>
      <c r="C8" s="87">
        <v>3</v>
      </c>
      <c r="D8" s="87">
        <v>4</v>
      </c>
      <c r="E8" s="87">
        <v>2</v>
      </c>
      <c r="F8" s="87">
        <v>3</v>
      </c>
      <c r="G8" s="87">
        <v>4</v>
      </c>
      <c r="H8" s="87">
        <v>5</v>
      </c>
      <c r="I8" s="87">
        <v>6</v>
      </c>
      <c r="J8" s="87">
        <v>7</v>
      </c>
      <c r="K8" s="87">
        <v>2</v>
      </c>
      <c r="L8" s="87">
        <v>3</v>
      </c>
      <c r="M8" s="87">
        <v>4</v>
      </c>
      <c r="N8" s="87">
        <v>5</v>
      </c>
      <c r="O8" s="87">
        <v>6</v>
      </c>
    </row>
    <row r="9" spans="1:16" ht="23.1" customHeight="1" x14ac:dyDescent="0.25">
      <c r="A9" s="20" t="s">
        <v>35</v>
      </c>
      <c r="B9" s="21">
        <f>+B10</f>
        <v>4809622.93</v>
      </c>
      <c r="C9" s="21">
        <f>+C10</f>
        <v>0</v>
      </c>
      <c r="D9" s="21">
        <f>+D10</f>
        <v>4809622.93</v>
      </c>
      <c r="E9" s="21">
        <f t="shared" ref="E9:O9" si="0">+E10</f>
        <v>2484953</v>
      </c>
      <c r="F9" s="21">
        <f t="shared" si="0"/>
        <v>4561548</v>
      </c>
      <c r="G9" s="21">
        <f t="shared" si="0"/>
        <v>4809462.93</v>
      </c>
      <c r="H9" s="21">
        <f t="shared" si="0"/>
        <v>2945969.53</v>
      </c>
      <c r="I9" s="272">
        <f>H9/E9*100</f>
        <v>118.55232392725334</v>
      </c>
      <c r="J9" s="272">
        <f>H9/G9*100</f>
        <v>61.253607167318371</v>
      </c>
      <c r="K9" s="21">
        <f t="shared" si="0"/>
        <v>2484951.5700000003</v>
      </c>
      <c r="L9" s="21">
        <f t="shared" si="0"/>
        <v>4809622.93</v>
      </c>
      <c r="M9" s="21">
        <f t="shared" si="0"/>
        <v>4779033</v>
      </c>
      <c r="N9" s="21">
        <f t="shared" si="0"/>
        <v>3077840</v>
      </c>
      <c r="O9" s="21">
        <f t="shared" si="0"/>
        <v>3137157</v>
      </c>
    </row>
    <row r="10" spans="1:16" ht="21.75" customHeight="1" x14ac:dyDescent="0.25">
      <c r="A10" s="62" t="s">
        <v>64</v>
      </c>
      <c r="B10" s="18">
        <f t="shared" ref="B10:O10" si="1">+B11</f>
        <v>4809622.93</v>
      </c>
      <c r="C10" s="18">
        <f>+C11</f>
        <v>0</v>
      </c>
      <c r="D10" s="18">
        <f t="shared" si="1"/>
        <v>4809622.93</v>
      </c>
      <c r="E10" s="18">
        <f t="shared" si="1"/>
        <v>2484953</v>
      </c>
      <c r="F10" s="18">
        <f t="shared" si="1"/>
        <v>4561548</v>
      </c>
      <c r="G10" s="18">
        <f t="shared" si="1"/>
        <v>4809462.93</v>
      </c>
      <c r="H10" s="18">
        <f t="shared" si="1"/>
        <v>2945969.53</v>
      </c>
      <c r="I10" s="273">
        <f>H10/E10*100</f>
        <v>118.55232392725334</v>
      </c>
      <c r="J10" s="273">
        <f>H10/G10*100</f>
        <v>61.253607167318371</v>
      </c>
      <c r="K10" s="18">
        <f t="shared" si="1"/>
        <v>2484951.5700000003</v>
      </c>
      <c r="L10" s="18">
        <f t="shared" si="1"/>
        <v>4809622.93</v>
      </c>
      <c r="M10" s="18">
        <f t="shared" si="1"/>
        <v>4779033</v>
      </c>
      <c r="N10" s="18">
        <f t="shared" si="1"/>
        <v>3077840</v>
      </c>
      <c r="O10" s="18">
        <f t="shared" si="1"/>
        <v>3137157</v>
      </c>
    </row>
    <row r="11" spans="1:16" ht="25.5" x14ac:dyDescent="0.25">
      <c r="A11" s="63" t="s">
        <v>82</v>
      </c>
      <c r="B11" s="64">
        <f>'Račun PR I RA '!D21</f>
        <v>4809622.93</v>
      </c>
      <c r="C11" s="64">
        <f>+D11-B11</f>
        <v>0</v>
      </c>
      <c r="D11" s="64">
        <f>'Račun PR I RA '!F21</f>
        <v>4809622.93</v>
      </c>
      <c r="E11" s="64">
        <f>'Račun PR I RA '!G21</f>
        <v>2484953</v>
      </c>
      <c r="F11" s="64">
        <f>'Račun PR I RA '!H21</f>
        <v>4561548</v>
      </c>
      <c r="G11" s="64">
        <f>'Račun PR I RA '!I21</f>
        <v>4809462.93</v>
      </c>
      <c r="H11" s="64">
        <f>'Račun PR I RA '!J21</f>
        <v>2945969.53</v>
      </c>
      <c r="I11" s="273">
        <f>H11/E11*100</f>
        <v>118.55232392725334</v>
      </c>
      <c r="J11" s="273">
        <f>H11/G11*10</f>
        <v>6.1253607167318371</v>
      </c>
      <c r="K11" s="64">
        <f>'Račun PR I RA '!M21</f>
        <v>2484951.5700000003</v>
      </c>
      <c r="L11" s="64">
        <f>'Račun PR I RA '!N21</f>
        <v>4809622.93</v>
      </c>
      <c r="M11" s="64">
        <f>'Račun PR I RA '!O21</f>
        <v>4779033</v>
      </c>
      <c r="N11" s="64">
        <f>'Račun PR I RA '!P21</f>
        <v>3077840</v>
      </c>
      <c r="O11" s="64">
        <f>'Račun PR I RA '!Q21</f>
        <v>3137157</v>
      </c>
    </row>
    <row r="12" spans="1:16" x14ac:dyDescent="0.25">
      <c r="A12" s="5"/>
      <c r="B12" s="23"/>
      <c r="C12" s="24"/>
    </row>
  </sheetData>
  <mergeCells count="5">
    <mergeCell ref="B6:D6"/>
    <mergeCell ref="E6:J6"/>
    <mergeCell ref="K6:O6"/>
    <mergeCell ref="A4:O4"/>
    <mergeCell ref="A3:J3"/>
  </mergeCells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showGridLines="0" zoomScale="80" zoomScaleNormal="80" workbookViewId="0">
      <selection activeCell="A5" sqref="A5:S5"/>
    </sheetView>
  </sheetViews>
  <sheetFormatPr defaultRowHeight="15" x14ac:dyDescent="0.25"/>
  <cols>
    <col min="1" max="1" width="5.7109375" customWidth="1"/>
    <col min="2" max="3" width="7.28515625" customWidth="1"/>
    <col min="4" max="4" width="7.42578125" customWidth="1"/>
    <col min="5" max="5" width="51.42578125" customWidth="1"/>
    <col min="6" max="8" width="17.7109375" hidden="1" customWidth="1"/>
    <col min="9" max="9" width="14.42578125" customWidth="1"/>
    <col min="10" max="10" width="12.42578125" customWidth="1"/>
    <col min="11" max="11" width="11.85546875" customWidth="1"/>
    <col min="12" max="12" width="14.42578125" customWidth="1"/>
    <col min="13" max="13" width="12.7109375" customWidth="1"/>
    <col min="14" max="14" width="13.5703125" customWidth="1"/>
    <col min="15" max="17" width="0" hidden="1" customWidth="1"/>
    <col min="18" max="18" width="9.140625" hidden="1" customWidth="1"/>
    <col min="19" max="19" width="2.85546875" hidden="1" customWidth="1"/>
  </cols>
  <sheetData>
    <row r="1" spans="1:19" x14ac:dyDescent="0.25">
      <c r="A1" s="41"/>
      <c r="B1" s="41"/>
      <c r="C1" s="41"/>
      <c r="D1" s="41"/>
      <c r="E1" s="41"/>
      <c r="F1" s="41"/>
      <c r="H1" s="47"/>
      <c r="I1" s="47"/>
      <c r="K1" s="47"/>
      <c r="L1" s="47"/>
      <c r="M1" s="48"/>
      <c r="Q1" s="15"/>
      <c r="R1" s="14"/>
    </row>
    <row r="2" spans="1:19" ht="18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8"/>
      <c r="L2" s="28"/>
      <c r="Q2" s="15"/>
      <c r="R2" s="14"/>
    </row>
    <row r="3" spans="1:19" ht="15.75" customHeight="1" x14ac:dyDescent="0.25">
      <c r="A3" s="387" t="s">
        <v>486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</row>
    <row r="4" spans="1:19" ht="13.5" customHeight="1" x14ac:dyDescent="0.25">
      <c r="A4" s="17"/>
      <c r="B4" s="17"/>
      <c r="C4" s="17"/>
      <c r="D4" s="17"/>
      <c r="E4" s="17"/>
      <c r="F4" s="2"/>
      <c r="G4" s="61"/>
      <c r="H4" s="61"/>
      <c r="I4" s="61"/>
      <c r="J4" s="61"/>
      <c r="K4" s="61"/>
      <c r="L4" s="61"/>
      <c r="M4" s="61"/>
      <c r="P4" s="15"/>
      <c r="Q4" s="14"/>
    </row>
    <row r="5" spans="1:19" ht="15.75" customHeight="1" x14ac:dyDescent="0.25">
      <c r="A5" s="387" t="s">
        <v>487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</row>
    <row r="6" spans="1:19" ht="15.75" customHeight="1" x14ac:dyDescent="0.25">
      <c r="A6" s="274"/>
      <c r="B6" s="278"/>
      <c r="C6" s="278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</row>
    <row r="7" spans="1:19" hidden="1" x14ac:dyDescent="0.25">
      <c r="A7" s="17"/>
      <c r="B7" s="17"/>
      <c r="C7" s="17"/>
      <c r="D7" s="17"/>
      <c r="E7" s="17"/>
      <c r="F7" s="361" t="s">
        <v>333</v>
      </c>
      <c r="G7" s="361"/>
      <c r="H7" s="361"/>
      <c r="I7" s="361" t="s">
        <v>332</v>
      </c>
      <c r="J7" s="361"/>
      <c r="K7" s="361"/>
      <c r="L7" s="361"/>
      <c r="M7" s="361"/>
      <c r="N7" s="361"/>
      <c r="O7" s="361" t="s">
        <v>331</v>
      </c>
      <c r="P7" s="361"/>
      <c r="Q7" s="361"/>
      <c r="R7" s="361"/>
      <c r="S7" s="361"/>
    </row>
    <row r="8" spans="1:19" ht="69.75" customHeight="1" x14ac:dyDescent="0.25">
      <c r="A8" s="403" t="s">
        <v>489</v>
      </c>
      <c r="B8" s="404"/>
      <c r="C8" s="404"/>
      <c r="D8" s="404"/>
      <c r="E8" s="405"/>
      <c r="F8" s="323" t="s">
        <v>115</v>
      </c>
      <c r="G8" s="323" t="s">
        <v>68</v>
      </c>
      <c r="H8" s="323" t="s">
        <v>116</v>
      </c>
      <c r="I8" s="323" t="s">
        <v>468</v>
      </c>
      <c r="J8" s="323" t="s">
        <v>56</v>
      </c>
      <c r="K8" s="323" t="s">
        <v>57</v>
      </c>
      <c r="L8" s="323" t="s">
        <v>467</v>
      </c>
      <c r="M8" s="323" t="s">
        <v>330</v>
      </c>
      <c r="N8" s="323" t="s">
        <v>334</v>
      </c>
      <c r="O8" s="180" t="s">
        <v>327</v>
      </c>
      <c r="P8" s="180" t="s">
        <v>323</v>
      </c>
      <c r="Q8" s="180" t="s">
        <v>324</v>
      </c>
      <c r="R8" s="180" t="s">
        <v>325</v>
      </c>
      <c r="S8" s="180" t="s">
        <v>326</v>
      </c>
    </row>
    <row r="9" spans="1:19" ht="21.75" customHeight="1" x14ac:dyDescent="0.25">
      <c r="A9" s="400">
        <v>1</v>
      </c>
      <c r="B9" s="401"/>
      <c r="C9" s="401"/>
      <c r="D9" s="401"/>
      <c r="E9" s="402"/>
      <c r="F9" s="12">
        <v>4</v>
      </c>
      <c r="G9" s="12">
        <v>5</v>
      </c>
      <c r="H9" s="12">
        <v>6</v>
      </c>
      <c r="I9" s="12">
        <v>2</v>
      </c>
      <c r="J9" s="12">
        <v>3</v>
      </c>
      <c r="K9" s="12">
        <v>4</v>
      </c>
      <c r="L9" s="12">
        <v>5</v>
      </c>
      <c r="M9" s="70">
        <v>6</v>
      </c>
      <c r="N9" s="70">
        <v>7</v>
      </c>
      <c r="O9" s="12">
        <v>4</v>
      </c>
      <c r="P9" s="12">
        <v>5</v>
      </c>
      <c r="Q9" s="12">
        <v>6</v>
      </c>
      <c r="R9" s="12">
        <v>7</v>
      </c>
      <c r="S9" s="12">
        <v>8</v>
      </c>
    </row>
    <row r="10" spans="1:19" ht="22.5" customHeight="1" x14ac:dyDescent="0.25">
      <c r="A10" s="394"/>
      <c r="B10" s="395"/>
      <c r="C10" s="395"/>
      <c r="D10" s="395"/>
      <c r="E10" s="396"/>
      <c r="F10" s="276"/>
      <c r="G10" s="276"/>
      <c r="H10" s="276"/>
      <c r="I10" s="276"/>
      <c r="J10" s="276"/>
      <c r="K10" s="276"/>
      <c r="L10" s="276"/>
      <c r="M10" s="276"/>
      <c r="N10" s="276"/>
      <c r="O10" s="36"/>
      <c r="P10" s="36"/>
      <c r="Q10" s="36"/>
      <c r="R10" s="36"/>
      <c r="S10" s="36"/>
    </row>
    <row r="11" spans="1:19" ht="22.5" customHeight="1" x14ac:dyDescent="0.25">
      <c r="A11" s="300"/>
      <c r="B11" s="301"/>
      <c r="C11" s="301"/>
      <c r="D11" s="301"/>
      <c r="E11" s="302"/>
      <c r="F11" s="276"/>
      <c r="G11" s="276"/>
      <c r="H11" s="276"/>
      <c r="I11" s="276"/>
      <c r="J11" s="276"/>
      <c r="K11" s="276"/>
      <c r="L11" s="276"/>
      <c r="M11" s="276"/>
      <c r="N11" s="276"/>
      <c r="O11" s="36"/>
      <c r="P11" s="36"/>
      <c r="Q11" s="36"/>
      <c r="R11" s="36"/>
      <c r="S11" s="36"/>
    </row>
    <row r="12" spans="1:19" ht="22.5" customHeight="1" x14ac:dyDescent="0.25">
      <c r="A12" s="391"/>
      <c r="B12" s="392"/>
      <c r="C12" s="392"/>
      <c r="D12" s="392"/>
      <c r="E12" s="393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 ht="24.75" customHeight="1" x14ac:dyDescent="0.25">
      <c r="A13" s="397"/>
      <c r="B13" s="398"/>
      <c r="C13" s="398"/>
      <c r="D13" s="398"/>
      <c r="E13" s="399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</row>
    <row r="14" spans="1:19" x14ac:dyDescent="0.25">
      <c r="A14" s="46"/>
      <c r="B14" s="46"/>
      <c r="C14" s="46"/>
      <c r="D14" s="46"/>
      <c r="E14" s="47"/>
      <c r="F14" s="47"/>
      <c r="G14" s="47"/>
      <c r="H14" s="47"/>
    </row>
    <row r="15" spans="1:19" x14ac:dyDescent="0.25">
      <c r="A15" s="41"/>
      <c r="B15" s="41"/>
      <c r="C15" s="41"/>
      <c r="D15" s="41"/>
      <c r="F15" s="48"/>
      <c r="G15" s="48"/>
      <c r="H15" s="48"/>
    </row>
    <row r="16" spans="1:19" ht="42" hidden="1" x14ac:dyDescent="0.25">
      <c r="A16" s="29" t="s">
        <v>14</v>
      </c>
      <c r="B16" s="29"/>
      <c r="C16" s="29"/>
      <c r="D16" s="29" t="s">
        <v>15</v>
      </c>
      <c r="E16" s="7" t="s">
        <v>4</v>
      </c>
      <c r="F16" s="30" t="s">
        <v>56</v>
      </c>
      <c r="G16" s="75" t="s">
        <v>68</v>
      </c>
      <c r="H16" s="30" t="s">
        <v>57</v>
      </c>
    </row>
    <row r="17" spans="1:8" hidden="1" x14ac:dyDescent="0.25">
      <c r="A17" s="31">
        <v>1</v>
      </c>
      <c r="B17" s="31"/>
      <c r="C17" s="31"/>
      <c r="D17" s="31">
        <v>2</v>
      </c>
      <c r="E17" s="12">
        <v>3</v>
      </c>
      <c r="F17" s="12">
        <v>4</v>
      </c>
      <c r="G17" s="12">
        <v>5</v>
      </c>
      <c r="H17" s="12">
        <v>6</v>
      </c>
    </row>
    <row r="18" spans="1:8" ht="25.5" hidden="1" customHeight="1" x14ac:dyDescent="0.25">
      <c r="A18" s="33">
        <v>5</v>
      </c>
      <c r="B18" s="33"/>
      <c r="C18" s="33"/>
      <c r="D18" s="34"/>
      <c r="E18" s="35" t="s">
        <v>113</v>
      </c>
      <c r="F18" s="36">
        <f>+F19</f>
        <v>0</v>
      </c>
      <c r="G18" s="36">
        <f t="shared" ref="G18" si="0">+G19</f>
        <v>0</v>
      </c>
      <c r="H18" s="36">
        <f t="shared" ref="H18" si="1">+H19</f>
        <v>0</v>
      </c>
    </row>
    <row r="19" spans="1:8" ht="25.5" hidden="1" customHeight="1" x14ac:dyDescent="0.25">
      <c r="A19" s="37"/>
      <c r="B19" s="37"/>
      <c r="C19" s="37"/>
      <c r="D19" s="38"/>
      <c r="E19" s="8"/>
      <c r="F19" s="39">
        <v>0</v>
      </c>
      <c r="G19" s="39">
        <v>0</v>
      </c>
      <c r="H19" s="39">
        <v>0</v>
      </c>
    </row>
    <row r="20" spans="1:8" ht="21.75" hidden="1" customHeight="1" x14ac:dyDescent="0.25">
      <c r="A20" s="44"/>
      <c r="B20" s="44"/>
      <c r="C20" s="44"/>
      <c r="D20" s="44"/>
      <c r="E20" s="45" t="s">
        <v>114</v>
      </c>
      <c r="F20" s="43">
        <f>+F18</f>
        <v>0</v>
      </c>
      <c r="G20" s="43">
        <f t="shared" ref="G20:H20" si="2">+G18</f>
        <v>0</v>
      </c>
      <c r="H20" s="43">
        <f t="shared" si="2"/>
        <v>0</v>
      </c>
    </row>
    <row r="21" spans="1:8" hidden="1" x14ac:dyDescent="0.25"/>
  </sheetData>
  <mergeCells count="10">
    <mergeCell ref="A10:E10"/>
    <mergeCell ref="A12:E12"/>
    <mergeCell ref="A13:E13"/>
    <mergeCell ref="A3:S3"/>
    <mergeCell ref="A5:S5"/>
    <mergeCell ref="A9:E9"/>
    <mergeCell ref="A8:E8"/>
    <mergeCell ref="F7:H7"/>
    <mergeCell ref="I7:N7"/>
    <mergeCell ref="O7:S7"/>
  </mergeCells>
  <pageMargins left="0.7" right="0.7" top="0.75" bottom="0.75" header="0.3" footer="0.3"/>
  <pageSetup paperSize="9" scale="5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showGridLines="0" zoomScale="80" zoomScaleNormal="80" workbookViewId="0">
      <selection activeCell="A5" sqref="A5:Q5"/>
    </sheetView>
  </sheetViews>
  <sheetFormatPr defaultRowHeight="15" x14ac:dyDescent="0.25"/>
  <cols>
    <col min="1" max="1" width="5.7109375" customWidth="1"/>
    <col min="2" max="2" width="8.7109375" customWidth="1"/>
    <col min="3" max="3" width="61.28515625" customWidth="1"/>
    <col min="4" max="6" width="17.7109375" hidden="1" customWidth="1"/>
    <col min="7" max="7" width="14" customWidth="1"/>
    <col min="8" max="8" width="12.7109375" customWidth="1"/>
    <col min="9" max="9" width="12" customWidth="1"/>
    <col min="10" max="10" width="15.5703125" customWidth="1"/>
    <col min="11" max="11" width="12.85546875" customWidth="1"/>
    <col min="12" max="12" width="14.28515625" customWidth="1"/>
    <col min="13" max="13" width="12" hidden="1" customWidth="1"/>
    <col min="14" max="14" width="11.140625" hidden="1" customWidth="1"/>
    <col min="15" max="15" width="0" hidden="1" customWidth="1"/>
    <col min="16" max="16" width="10.7109375" hidden="1" customWidth="1"/>
    <col min="17" max="17" width="11.28515625" hidden="1" customWidth="1"/>
  </cols>
  <sheetData>
    <row r="1" spans="1:17" x14ac:dyDescent="0.25">
      <c r="A1" s="41"/>
      <c r="B1" s="41"/>
      <c r="C1" s="41"/>
      <c r="D1" s="41"/>
      <c r="F1" s="47"/>
      <c r="G1" s="47"/>
      <c r="I1" s="47"/>
      <c r="J1" s="47"/>
      <c r="K1" s="48"/>
      <c r="O1" s="15"/>
      <c r="P1" s="14"/>
    </row>
    <row r="2" spans="1:17" ht="18" x14ac:dyDescent="0.25">
      <c r="A2" s="27"/>
      <c r="B2" s="27"/>
      <c r="C2" s="27"/>
      <c r="D2" s="27"/>
      <c r="E2" s="27"/>
      <c r="F2" s="27"/>
      <c r="G2" s="27"/>
      <c r="H2" s="27"/>
      <c r="I2" s="28"/>
      <c r="J2" s="28"/>
      <c r="O2" s="15"/>
      <c r="P2" s="14"/>
    </row>
    <row r="3" spans="1:17" ht="15.75" customHeight="1" x14ac:dyDescent="0.25">
      <c r="A3" s="387" t="s">
        <v>486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</row>
    <row r="4" spans="1:17" ht="13.5" customHeight="1" x14ac:dyDescent="0.25">
      <c r="A4" s="17"/>
      <c r="B4" s="17"/>
      <c r="C4" s="17"/>
      <c r="D4" s="2"/>
      <c r="E4" s="61"/>
      <c r="F4" s="61"/>
      <c r="G4" s="61"/>
      <c r="H4" s="61"/>
      <c r="I4" s="61"/>
      <c r="J4" s="61"/>
      <c r="K4" s="61"/>
      <c r="N4" s="15"/>
      <c r="O4" s="14"/>
    </row>
    <row r="5" spans="1:17" ht="15.75" customHeight="1" x14ac:dyDescent="0.25">
      <c r="A5" s="387" t="s">
        <v>520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</row>
    <row r="6" spans="1:17" ht="15.75" customHeight="1" x14ac:dyDescent="0.25">
      <c r="A6" s="274"/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</row>
    <row r="7" spans="1:17" hidden="1" x14ac:dyDescent="0.25">
      <c r="A7" s="17"/>
      <c r="B7" s="17"/>
      <c r="C7" s="17"/>
      <c r="D7" s="361" t="s">
        <v>333</v>
      </c>
      <c r="E7" s="361"/>
      <c r="F7" s="361"/>
      <c r="G7" s="361" t="s">
        <v>332</v>
      </c>
      <c r="H7" s="361"/>
      <c r="I7" s="361"/>
      <c r="J7" s="361"/>
      <c r="K7" s="361"/>
      <c r="L7" s="361"/>
      <c r="M7" s="361" t="s">
        <v>331</v>
      </c>
      <c r="N7" s="361"/>
      <c r="O7" s="361"/>
      <c r="P7" s="361"/>
      <c r="Q7" s="361"/>
    </row>
    <row r="8" spans="1:17" ht="72.75" customHeight="1" x14ac:dyDescent="0.25">
      <c r="A8" s="403" t="s">
        <v>489</v>
      </c>
      <c r="B8" s="404"/>
      <c r="C8" s="405"/>
      <c r="D8" s="323" t="s">
        <v>115</v>
      </c>
      <c r="E8" s="323" t="s">
        <v>68</v>
      </c>
      <c r="F8" s="323" t="s">
        <v>116</v>
      </c>
      <c r="G8" s="323" t="s">
        <v>468</v>
      </c>
      <c r="H8" s="323" t="s">
        <v>56</v>
      </c>
      <c r="I8" s="323" t="s">
        <v>57</v>
      </c>
      <c r="J8" s="323" t="s">
        <v>519</v>
      </c>
      <c r="K8" s="323" t="s">
        <v>330</v>
      </c>
      <c r="L8" s="323" t="s">
        <v>334</v>
      </c>
      <c r="M8" s="180" t="s">
        <v>327</v>
      </c>
      <c r="N8" s="180" t="s">
        <v>323</v>
      </c>
      <c r="O8" s="180" t="s">
        <v>324</v>
      </c>
      <c r="P8" s="180" t="s">
        <v>325</v>
      </c>
      <c r="Q8" s="180" t="s">
        <v>326</v>
      </c>
    </row>
    <row r="9" spans="1:17" ht="21.75" customHeight="1" x14ac:dyDescent="0.25">
      <c r="A9" s="400">
        <v>1</v>
      </c>
      <c r="B9" s="401"/>
      <c r="C9" s="402"/>
      <c r="D9" s="12">
        <v>4</v>
      </c>
      <c r="E9" s="12">
        <v>5</v>
      </c>
      <c r="F9" s="12">
        <v>6</v>
      </c>
      <c r="G9" s="12">
        <v>2</v>
      </c>
      <c r="H9" s="12">
        <v>3</v>
      </c>
      <c r="I9" s="12">
        <v>4</v>
      </c>
      <c r="J9" s="12">
        <v>5</v>
      </c>
      <c r="K9" s="70">
        <v>6</v>
      </c>
      <c r="L9" s="70">
        <v>7</v>
      </c>
      <c r="M9" s="12">
        <v>4</v>
      </c>
      <c r="N9" s="12">
        <v>5</v>
      </c>
      <c r="O9" s="12">
        <v>6</v>
      </c>
      <c r="P9" s="12">
        <v>7</v>
      </c>
      <c r="Q9" s="12">
        <v>8</v>
      </c>
    </row>
    <row r="10" spans="1:17" ht="22.5" customHeight="1" x14ac:dyDescent="0.25">
      <c r="A10" s="394"/>
      <c r="B10" s="395"/>
      <c r="C10" s="396"/>
      <c r="D10" s="276"/>
      <c r="E10" s="276"/>
      <c r="F10" s="276"/>
      <c r="G10" s="276"/>
      <c r="H10" s="276"/>
      <c r="I10" s="276"/>
      <c r="J10" s="276"/>
      <c r="K10" s="276"/>
      <c r="L10" s="276"/>
      <c r="M10" s="36"/>
      <c r="N10" s="36"/>
      <c r="O10" s="36"/>
      <c r="P10" s="36"/>
      <c r="Q10" s="36"/>
    </row>
    <row r="11" spans="1:17" ht="22.5" customHeight="1" x14ac:dyDescent="0.25">
      <c r="A11" s="300"/>
      <c r="B11" s="301"/>
      <c r="C11" s="302"/>
      <c r="D11" s="276"/>
      <c r="E11" s="276"/>
      <c r="F11" s="276"/>
      <c r="G11" s="276"/>
      <c r="H11" s="276"/>
      <c r="I11" s="276"/>
      <c r="J11" s="276"/>
      <c r="K11" s="276"/>
      <c r="L11" s="276"/>
      <c r="M11" s="36"/>
      <c r="N11" s="36"/>
      <c r="O11" s="36"/>
      <c r="P11" s="36"/>
      <c r="Q11" s="36"/>
    </row>
    <row r="12" spans="1:17" ht="25.5" customHeight="1" x14ac:dyDescent="0.25">
      <c r="A12" s="391"/>
      <c r="B12" s="392"/>
      <c r="C12" s="393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7" ht="21.75" customHeight="1" x14ac:dyDescent="0.25">
      <c r="A13" s="397"/>
      <c r="B13" s="398"/>
      <c r="C13" s="399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17" x14ac:dyDescent="0.25">
      <c r="A14" s="46"/>
      <c r="B14" s="46"/>
      <c r="C14" s="47"/>
      <c r="D14" s="47"/>
      <c r="E14" s="47"/>
      <c r="F14" s="47"/>
    </row>
    <row r="15" spans="1:17" x14ac:dyDescent="0.25">
      <c r="A15" s="41"/>
      <c r="B15" s="41"/>
      <c r="D15" s="48"/>
      <c r="E15" s="48"/>
      <c r="F15" s="48"/>
    </row>
    <row r="16" spans="1:17" ht="30" hidden="1" x14ac:dyDescent="0.25">
      <c r="A16" s="29" t="s">
        <v>14</v>
      </c>
      <c r="B16" s="29" t="s">
        <v>15</v>
      </c>
      <c r="C16" s="7" t="s">
        <v>4</v>
      </c>
      <c r="D16" s="30" t="s">
        <v>56</v>
      </c>
      <c r="E16" s="75" t="s">
        <v>68</v>
      </c>
      <c r="F16" s="30" t="s">
        <v>57</v>
      </c>
    </row>
    <row r="17" spans="1:6" hidden="1" x14ac:dyDescent="0.25">
      <c r="A17" s="31">
        <v>1</v>
      </c>
      <c r="B17" s="31">
        <v>2</v>
      </c>
      <c r="C17" s="12">
        <v>3</v>
      </c>
      <c r="D17" s="12">
        <v>4</v>
      </c>
      <c r="E17" s="12">
        <v>5</v>
      </c>
      <c r="F17" s="12">
        <v>6</v>
      </c>
    </row>
    <row r="18" spans="1:6" ht="25.5" hidden="1" customHeight="1" x14ac:dyDescent="0.25">
      <c r="A18" s="33">
        <v>5</v>
      </c>
      <c r="B18" s="34"/>
      <c r="C18" s="35" t="s">
        <v>113</v>
      </c>
      <c r="D18" s="36">
        <f>+D19</f>
        <v>0</v>
      </c>
      <c r="E18" s="36">
        <f t="shared" ref="E18:F18" si="0">+E19</f>
        <v>0</v>
      </c>
      <c r="F18" s="36">
        <f t="shared" si="0"/>
        <v>0</v>
      </c>
    </row>
    <row r="19" spans="1:6" ht="25.5" hidden="1" customHeight="1" x14ac:dyDescent="0.25">
      <c r="A19" s="37"/>
      <c r="B19" s="38"/>
      <c r="C19" s="8"/>
      <c r="D19" s="39">
        <v>0</v>
      </c>
      <c r="E19" s="39">
        <v>0</v>
      </c>
      <c r="F19" s="39">
        <v>0</v>
      </c>
    </row>
    <row r="20" spans="1:6" ht="21.75" hidden="1" customHeight="1" x14ac:dyDescent="0.25">
      <c r="A20" s="44"/>
      <c r="B20" s="44"/>
      <c r="C20" s="45" t="s">
        <v>114</v>
      </c>
      <c r="D20" s="43">
        <f>+D18</f>
        <v>0</v>
      </c>
      <c r="E20" s="43">
        <f t="shared" ref="E20:F20" si="1">+E18</f>
        <v>0</v>
      </c>
      <c r="F20" s="43">
        <f t="shared" si="1"/>
        <v>0</v>
      </c>
    </row>
    <row r="21" spans="1:6" hidden="1" x14ac:dyDescent="0.25"/>
  </sheetData>
  <mergeCells count="10">
    <mergeCell ref="A10:C10"/>
    <mergeCell ref="A12:C12"/>
    <mergeCell ref="A13:C13"/>
    <mergeCell ref="A3:Q3"/>
    <mergeCell ref="A5:Q5"/>
    <mergeCell ref="A9:C9"/>
    <mergeCell ref="A8:C8"/>
    <mergeCell ref="D7:F7"/>
    <mergeCell ref="G7:L7"/>
    <mergeCell ref="M7:Q7"/>
  </mergeCells>
  <pageMargins left="0.7" right="0.7" top="0.75" bottom="0.75" header="0.3" footer="0.3"/>
  <pageSetup paperSize="9" scale="5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1356"/>
  <sheetViews>
    <sheetView showGridLines="0" topLeftCell="I1" zoomScale="90" zoomScaleNormal="90" zoomScaleSheetLayoutView="90" workbookViewId="0">
      <pane ySplit="7" topLeftCell="A392" activePane="bottomLeft" state="frozen"/>
      <selection pane="bottomLeft" activeCell="AF399" sqref="AF399"/>
    </sheetView>
  </sheetViews>
  <sheetFormatPr defaultColWidth="9.140625" defaultRowHeight="14.25" outlineLevelCol="1" x14ac:dyDescent="0.25"/>
  <cols>
    <col min="1" max="1" width="7.85546875" style="182" hidden="1" customWidth="1" outlineLevel="1"/>
    <col min="2" max="2" width="6.85546875" style="198" hidden="1" customWidth="1" outlineLevel="1"/>
    <col min="3" max="5" width="4.5703125" style="198" hidden="1" customWidth="1" outlineLevel="1"/>
    <col min="6" max="7" width="5.42578125" style="198" hidden="1" customWidth="1" outlineLevel="1"/>
    <col min="8" max="8" width="6.42578125" style="182" hidden="1" customWidth="1" outlineLevel="1"/>
    <col min="9" max="9" width="6.85546875" style="103" customWidth="1" collapsed="1"/>
    <col min="10" max="10" width="6.85546875" style="103" customWidth="1"/>
    <col min="11" max="11" width="5.7109375" style="103" customWidth="1"/>
    <col min="12" max="12" width="5.5703125" style="103" customWidth="1"/>
    <col min="13" max="13" width="6.5703125" style="103" customWidth="1"/>
    <col min="14" max="14" width="7.7109375" style="103" customWidth="1"/>
    <col min="15" max="15" width="6.28515625" style="160" customWidth="1"/>
    <col min="16" max="16" width="54.42578125" style="103" customWidth="1"/>
    <col min="17" max="17" width="16.42578125" style="103" hidden="1" customWidth="1"/>
    <col min="18" max="18" width="14.85546875" style="159" hidden="1" customWidth="1"/>
    <col min="19" max="19" width="17" style="65" hidden="1" customWidth="1"/>
    <col min="20" max="20" width="16" style="103" hidden="1" customWidth="1"/>
    <col min="21" max="21" width="12.7109375" style="103" customWidth="1"/>
    <col min="22" max="22" width="13.28515625" style="103" customWidth="1"/>
    <col min="23" max="23" width="16.7109375" style="103" customWidth="1"/>
    <col min="24" max="24" width="11.140625" style="103" hidden="1" customWidth="1"/>
    <col min="25" max="25" width="12.28515625" style="106" customWidth="1"/>
    <col min="26" max="26" width="10.85546875" style="103" hidden="1" customWidth="1"/>
    <col min="27" max="27" width="12.140625" style="103" hidden="1" customWidth="1"/>
    <col min="28" max="29" width="13" style="103" hidden="1" customWidth="1"/>
    <col min="30" max="30" width="13.140625" style="103" hidden="1" customWidth="1"/>
    <col min="31" max="31" width="14" style="103" customWidth="1"/>
    <col min="32" max="33" width="12.5703125" style="103" customWidth="1"/>
    <col min="34" max="34" width="12" style="103" customWidth="1"/>
    <col min="35" max="16384" width="9.140625" style="103"/>
  </cols>
  <sheetData>
    <row r="1" spans="1:32" x14ac:dyDescent="0.25">
      <c r="O1" s="103"/>
    </row>
    <row r="2" spans="1:32" ht="12.75" customHeight="1" x14ac:dyDescent="0.25">
      <c r="I2" s="373" t="s">
        <v>65</v>
      </c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</row>
    <row r="3" spans="1:32" ht="17.25" customHeight="1" x14ac:dyDescent="0.25">
      <c r="K3" s="104"/>
      <c r="L3" s="104"/>
      <c r="M3" s="104"/>
      <c r="N3" s="104"/>
      <c r="O3" s="104"/>
      <c r="P3" s="104"/>
      <c r="Q3" s="104"/>
      <c r="R3" s="105"/>
    </row>
    <row r="4" spans="1:32" ht="17.25" customHeight="1" x14ac:dyDescent="0.25">
      <c r="I4" s="374" t="s">
        <v>66</v>
      </c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235"/>
      <c r="AF4" s="235"/>
    </row>
    <row r="5" spans="1:32" ht="27.75" hidden="1" customHeight="1" x14ac:dyDescent="0.25">
      <c r="I5" s="66"/>
      <c r="J5" s="66"/>
      <c r="K5" s="66"/>
      <c r="L5" s="66"/>
      <c r="M5" s="66"/>
      <c r="N5" s="66"/>
      <c r="O5" s="66"/>
      <c r="P5" s="66"/>
      <c r="Q5" s="361" t="s">
        <v>333</v>
      </c>
      <c r="R5" s="361"/>
      <c r="S5" s="361"/>
      <c r="T5" s="361" t="s">
        <v>332</v>
      </c>
      <c r="U5" s="361"/>
      <c r="V5" s="361"/>
      <c r="W5" s="361"/>
      <c r="X5" s="361"/>
      <c r="Y5" s="361"/>
      <c r="Z5" s="361" t="s">
        <v>331</v>
      </c>
      <c r="AA5" s="361"/>
      <c r="AB5" s="361"/>
      <c r="AC5" s="361"/>
      <c r="AD5" s="361"/>
    </row>
    <row r="6" spans="1:32" s="107" customFormat="1" ht="73.5" customHeight="1" x14ac:dyDescent="0.25">
      <c r="A6" s="406" t="s">
        <v>389</v>
      </c>
      <c r="B6" s="406"/>
      <c r="C6" s="406"/>
      <c r="D6" s="406"/>
      <c r="E6" s="406"/>
      <c r="F6" s="406"/>
      <c r="G6" s="406"/>
      <c r="H6" s="407"/>
      <c r="I6" s="67" t="s">
        <v>14</v>
      </c>
      <c r="J6" s="67" t="s">
        <v>15</v>
      </c>
      <c r="K6" s="67" t="s">
        <v>306</v>
      </c>
      <c r="L6" s="67" t="s">
        <v>307</v>
      </c>
      <c r="M6" s="67" t="s">
        <v>308</v>
      </c>
      <c r="N6" s="67"/>
      <c r="O6" s="68" t="s">
        <v>16</v>
      </c>
      <c r="P6" s="69" t="s">
        <v>17</v>
      </c>
      <c r="Q6" s="102" t="s">
        <v>115</v>
      </c>
      <c r="R6" s="102" t="s">
        <v>68</v>
      </c>
      <c r="S6" s="102" t="s">
        <v>116</v>
      </c>
      <c r="T6" s="237" t="s">
        <v>466</v>
      </c>
      <c r="U6" s="324" t="s">
        <v>56</v>
      </c>
      <c r="V6" s="324" t="s">
        <v>57</v>
      </c>
      <c r="W6" s="324" t="s">
        <v>485</v>
      </c>
      <c r="X6" s="323" t="s">
        <v>330</v>
      </c>
      <c r="Y6" s="323" t="s">
        <v>513</v>
      </c>
      <c r="Z6" s="180" t="s">
        <v>327</v>
      </c>
      <c r="AA6" s="180" t="s">
        <v>323</v>
      </c>
      <c r="AB6" s="180" t="s">
        <v>324</v>
      </c>
      <c r="AC6" s="180" t="s">
        <v>325</v>
      </c>
      <c r="AD6" s="180" t="s">
        <v>326</v>
      </c>
    </row>
    <row r="7" spans="1:32" s="108" customFormat="1" ht="18" customHeight="1" x14ac:dyDescent="0.25">
      <c r="A7" s="184" t="s">
        <v>346</v>
      </c>
      <c r="B7" s="198" t="s">
        <v>351</v>
      </c>
      <c r="C7" s="198" t="s">
        <v>385</v>
      </c>
      <c r="D7" s="198" t="s">
        <v>386</v>
      </c>
      <c r="E7" s="198" t="s">
        <v>390</v>
      </c>
      <c r="F7" s="198" t="s">
        <v>353</v>
      </c>
      <c r="G7" s="198" t="s">
        <v>354</v>
      </c>
      <c r="H7" s="184" t="s">
        <v>355</v>
      </c>
      <c r="I7" s="378">
        <v>1</v>
      </c>
      <c r="J7" s="379"/>
      <c r="K7" s="379"/>
      <c r="L7" s="379"/>
      <c r="M7" s="379"/>
      <c r="N7" s="379"/>
      <c r="O7" s="379"/>
      <c r="P7" s="380"/>
      <c r="Q7" s="70">
        <v>5</v>
      </c>
      <c r="R7" s="70">
        <v>6</v>
      </c>
      <c r="S7" s="98">
        <v>7</v>
      </c>
      <c r="T7" s="70">
        <v>5</v>
      </c>
      <c r="U7" s="70">
        <v>2</v>
      </c>
      <c r="V7" s="70">
        <v>3</v>
      </c>
      <c r="W7" s="70">
        <v>4</v>
      </c>
      <c r="X7" s="70" t="s">
        <v>449</v>
      </c>
      <c r="Y7" s="70">
        <v>5</v>
      </c>
      <c r="Z7" s="70">
        <v>5</v>
      </c>
      <c r="AA7" s="70">
        <v>6</v>
      </c>
      <c r="AB7" s="70">
        <v>7</v>
      </c>
      <c r="AC7" s="70">
        <v>8</v>
      </c>
      <c r="AD7" s="70">
        <v>9</v>
      </c>
    </row>
    <row r="8" spans="1:32" s="108" customFormat="1" ht="31.5" customHeight="1" x14ac:dyDescent="0.25">
      <c r="A8" s="184"/>
      <c r="B8" s="198"/>
      <c r="C8" s="198"/>
      <c r="D8" s="198"/>
      <c r="E8" s="198"/>
      <c r="F8" s="198"/>
      <c r="G8" s="198"/>
      <c r="H8" s="184"/>
      <c r="I8" s="417" t="s">
        <v>490</v>
      </c>
      <c r="J8" s="418"/>
      <c r="K8" s="418"/>
      <c r="L8" s="418"/>
      <c r="M8" s="418"/>
      <c r="N8" s="418"/>
      <c r="O8" s="419"/>
      <c r="P8" s="288" t="s">
        <v>491</v>
      </c>
      <c r="Q8" s="70"/>
      <c r="R8" s="70"/>
      <c r="S8" s="98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</row>
    <row r="9" spans="1:32" s="108" customFormat="1" ht="31.5" customHeight="1" x14ac:dyDescent="0.25">
      <c r="A9" s="184"/>
      <c r="B9" s="198"/>
      <c r="C9" s="198"/>
      <c r="D9" s="198"/>
      <c r="E9" s="198"/>
      <c r="F9" s="198"/>
      <c r="G9" s="198"/>
      <c r="H9" s="184"/>
      <c r="I9" s="414" t="s">
        <v>494</v>
      </c>
      <c r="J9" s="415"/>
      <c r="K9" s="415"/>
      <c r="L9" s="415"/>
      <c r="M9" s="415"/>
      <c r="N9" s="415"/>
      <c r="O9" s="415"/>
      <c r="P9" s="416"/>
      <c r="Q9" s="70"/>
      <c r="R9" s="70"/>
      <c r="S9" s="98"/>
      <c r="T9" s="70"/>
      <c r="U9" s="290">
        <f>U10+U11+U12+U13+U14+U15</f>
        <v>4561548</v>
      </c>
      <c r="V9" s="290">
        <f t="shared" ref="V9:W9" si="0">V10+V11+V12+V13+V14+V15</f>
        <v>4809462.93</v>
      </c>
      <c r="W9" s="290">
        <f t="shared" si="0"/>
        <v>2945969.5300000007</v>
      </c>
      <c r="X9" s="70"/>
      <c r="Y9" s="305">
        <f>W9/V9*100</f>
        <v>61.253607167318393</v>
      </c>
      <c r="Z9" s="70"/>
      <c r="AA9" s="70"/>
      <c r="AB9" s="70"/>
      <c r="AC9" s="70"/>
      <c r="AD9" s="70"/>
    </row>
    <row r="10" spans="1:32" s="108" customFormat="1" ht="31.5" customHeight="1" x14ac:dyDescent="0.25">
      <c r="A10" s="184"/>
      <c r="B10" s="198"/>
      <c r="C10" s="198"/>
      <c r="D10" s="198"/>
      <c r="E10" s="198"/>
      <c r="F10" s="198"/>
      <c r="G10" s="198"/>
      <c r="H10" s="184"/>
      <c r="I10" s="420" t="s">
        <v>507</v>
      </c>
      <c r="J10" s="421"/>
      <c r="K10" s="421"/>
      <c r="L10" s="421"/>
      <c r="M10" s="421"/>
      <c r="N10" s="421"/>
      <c r="O10" s="422"/>
      <c r="P10" s="287" t="s">
        <v>493</v>
      </c>
      <c r="Q10" s="70"/>
      <c r="R10" s="70"/>
      <c r="S10" s="98"/>
      <c r="T10" s="70"/>
      <c r="U10" s="289">
        <f>U1197</f>
        <v>40000</v>
      </c>
      <c r="V10" s="289">
        <f t="shared" ref="V10:W10" si="1">V1197</f>
        <v>40000</v>
      </c>
      <c r="W10" s="289">
        <f t="shared" si="1"/>
        <v>40000</v>
      </c>
      <c r="X10" s="70"/>
      <c r="Y10" s="305">
        <f t="shared" ref="Y10:Y15" si="2">W10/V10*100</f>
        <v>100</v>
      </c>
      <c r="Z10" s="70"/>
      <c r="AA10" s="70"/>
      <c r="AB10" s="70"/>
      <c r="AC10" s="70"/>
      <c r="AD10" s="70"/>
    </row>
    <row r="11" spans="1:32" s="108" customFormat="1" ht="31.5" customHeight="1" x14ac:dyDescent="0.25">
      <c r="A11" s="184"/>
      <c r="B11" s="198"/>
      <c r="C11" s="198"/>
      <c r="D11" s="198"/>
      <c r="E11" s="198"/>
      <c r="F11" s="198"/>
      <c r="G11" s="198"/>
      <c r="H11" s="184"/>
      <c r="I11" s="420" t="s">
        <v>508</v>
      </c>
      <c r="J11" s="421"/>
      <c r="K11" s="421"/>
      <c r="L11" s="421"/>
      <c r="M11" s="421"/>
      <c r="N11" s="421"/>
      <c r="O11" s="422"/>
      <c r="P11" s="287" t="s">
        <v>60</v>
      </c>
      <c r="Q11" s="70"/>
      <c r="R11" s="70"/>
      <c r="S11" s="98"/>
      <c r="T11" s="70"/>
      <c r="U11" s="289">
        <f>U19+U473+U683+U933+U1069</f>
        <v>2676238</v>
      </c>
      <c r="V11" s="289">
        <f t="shared" ref="V11:W11" si="3">V19+V473+V683+V933+V1069</f>
        <v>1336567</v>
      </c>
      <c r="W11" s="289">
        <f t="shared" si="3"/>
        <v>972333.30999999982</v>
      </c>
      <c r="X11" s="70"/>
      <c r="Y11" s="305">
        <f t="shared" si="2"/>
        <v>72.74856479323519</v>
      </c>
      <c r="Z11" s="70"/>
      <c r="AA11" s="70"/>
      <c r="AB11" s="70"/>
      <c r="AC11" s="70"/>
      <c r="AD11" s="70"/>
    </row>
    <row r="12" spans="1:32" s="108" customFormat="1" ht="31.5" customHeight="1" x14ac:dyDescent="0.25">
      <c r="A12" s="184"/>
      <c r="B12" s="198"/>
      <c r="C12" s="198"/>
      <c r="D12" s="198"/>
      <c r="E12" s="198"/>
      <c r="F12" s="198"/>
      <c r="G12" s="198"/>
      <c r="H12" s="184"/>
      <c r="I12" s="420" t="s">
        <v>509</v>
      </c>
      <c r="J12" s="421"/>
      <c r="K12" s="421"/>
      <c r="L12" s="421"/>
      <c r="M12" s="421"/>
      <c r="N12" s="421"/>
      <c r="O12" s="422"/>
      <c r="P12" s="287" t="s">
        <v>495</v>
      </c>
      <c r="Q12" s="70"/>
      <c r="R12" s="70"/>
      <c r="S12" s="98"/>
      <c r="T12" s="70"/>
      <c r="U12" s="289">
        <f>U241+U510</f>
        <v>1500000</v>
      </c>
      <c r="V12" s="289">
        <f t="shared" ref="V12:W12" si="4">V241+V510</f>
        <v>3239485.9299999997</v>
      </c>
      <c r="W12" s="289">
        <f t="shared" si="4"/>
        <v>1799432.9300000004</v>
      </c>
      <c r="X12" s="70"/>
      <c r="Y12" s="305">
        <f t="shared" si="2"/>
        <v>55.546866659797487</v>
      </c>
      <c r="Z12" s="70"/>
      <c r="AA12" s="70"/>
      <c r="AB12" s="70"/>
      <c r="AC12" s="70"/>
      <c r="AD12" s="70"/>
    </row>
    <row r="13" spans="1:32" s="108" customFormat="1" ht="31.5" customHeight="1" x14ac:dyDescent="0.25">
      <c r="A13" s="184"/>
      <c r="B13" s="198"/>
      <c r="C13" s="198"/>
      <c r="D13" s="198"/>
      <c r="E13" s="198"/>
      <c r="F13" s="198"/>
      <c r="G13" s="198"/>
      <c r="H13" s="184"/>
      <c r="I13" s="420" t="s">
        <v>510</v>
      </c>
      <c r="J13" s="421"/>
      <c r="K13" s="421"/>
      <c r="L13" s="421"/>
      <c r="M13" s="421"/>
      <c r="N13" s="421"/>
      <c r="O13" s="422"/>
      <c r="P13" s="287" t="s">
        <v>496</v>
      </c>
      <c r="Q13" s="70"/>
      <c r="R13" s="70"/>
      <c r="S13" s="98"/>
      <c r="T13" s="70"/>
      <c r="U13" s="289">
        <f>U442+U565+U797+U924+U1168+U541</f>
        <v>209200</v>
      </c>
      <c r="V13" s="289">
        <f t="shared" ref="V13:W13" si="5">V442+V565+V797+V924+V1168+V541</f>
        <v>57300</v>
      </c>
      <c r="W13" s="289">
        <f t="shared" si="5"/>
        <v>60181.47</v>
      </c>
      <c r="X13" s="70"/>
      <c r="Y13" s="305">
        <f t="shared" si="2"/>
        <v>105.02874345549738</v>
      </c>
      <c r="Z13" s="70"/>
      <c r="AA13" s="70"/>
      <c r="AB13" s="70"/>
      <c r="AC13" s="70"/>
      <c r="AD13" s="70"/>
    </row>
    <row r="14" spans="1:32" s="108" customFormat="1" ht="31.5" customHeight="1" x14ac:dyDescent="0.25">
      <c r="A14" s="184"/>
      <c r="B14" s="198"/>
      <c r="C14" s="198"/>
      <c r="D14" s="198"/>
      <c r="E14" s="198"/>
      <c r="F14" s="198"/>
      <c r="G14" s="198"/>
      <c r="H14" s="184"/>
      <c r="I14" s="420" t="s">
        <v>511</v>
      </c>
      <c r="J14" s="421"/>
      <c r="K14" s="421"/>
      <c r="L14" s="421"/>
      <c r="M14" s="421"/>
      <c r="N14" s="421"/>
      <c r="O14" s="422"/>
      <c r="P14" s="287" t="s">
        <v>497</v>
      </c>
      <c r="Q14" s="70"/>
      <c r="R14" s="70"/>
      <c r="S14" s="98"/>
      <c r="T14" s="70"/>
      <c r="U14" s="289">
        <f>U1293</f>
        <v>136000</v>
      </c>
      <c r="V14" s="289">
        <f t="shared" ref="V14:W14" si="6">V1293</f>
        <v>136000</v>
      </c>
      <c r="W14" s="289">
        <f t="shared" si="6"/>
        <v>73995.929999999993</v>
      </c>
      <c r="X14" s="70"/>
      <c r="Y14" s="305">
        <f t="shared" si="2"/>
        <v>54.40877205882353</v>
      </c>
      <c r="Z14" s="70"/>
      <c r="AA14" s="70"/>
      <c r="AB14" s="70"/>
      <c r="AC14" s="70"/>
      <c r="AD14" s="70"/>
    </row>
    <row r="15" spans="1:32" s="108" customFormat="1" ht="31.5" customHeight="1" x14ac:dyDescent="0.25">
      <c r="A15" s="184"/>
      <c r="B15" s="198"/>
      <c r="C15" s="198"/>
      <c r="D15" s="198"/>
      <c r="E15" s="198"/>
      <c r="F15" s="198"/>
      <c r="G15" s="198"/>
      <c r="H15" s="184"/>
      <c r="I15" s="420" t="s">
        <v>512</v>
      </c>
      <c r="J15" s="421"/>
      <c r="K15" s="421"/>
      <c r="L15" s="421"/>
      <c r="M15" s="421"/>
      <c r="N15" s="421"/>
      <c r="O15" s="422"/>
      <c r="P15" s="287" t="s">
        <v>498</v>
      </c>
      <c r="Q15" s="70"/>
      <c r="R15" s="70"/>
      <c r="S15" s="98"/>
      <c r="T15" s="70"/>
      <c r="U15" s="289">
        <f>U548</f>
        <v>110</v>
      </c>
      <c r="V15" s="289">
        <f t="shared" ref="V15:W15" si="7">V548</f>
        <v>110</v>
      </c>
      <c r="W15" s="289">
        <f t="shared" si="7"/>
        <v>25.89</v>
      </c>
      <c r="X15" s="70"/>
      <c r="Y15" s="305">
        <f t="shared" si="2"/>
        <v>23.536363636363635</v>
      </c>
      <c r="Z15" s="70"/>
      <c r="AA15" s="70"/>
      <c r="AB15" s="70"/>
      <c r="AC15" s="70"/>
      <c r="AD15" s="70"/>
    </row>
    <row r="16" spans="1:32" s="108" customFormat="1" ht="31.5" customHeight="1" x14ac:dyDescent="0.25">
      <c r="A16" s="184"/>
      <c r="B16" s="198"/>
      <c r="C16" s="198"/>
      <c r="D16" s="198"/>
      <c r="E16" s="198"/>
      <c r="F16" s="198"/>
      <c r="G16" s="198"/>
      <c r="H16" s="184"/>
      <c r="I16" s="279"/>
      <c r="J16" s="280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77"/>
      <c r="Z16" s="70"/>
      <c r="AA16" s="70"/>
      <c r="AB16" s="70"/>
      <c r="AC16" s="70"/>
      <c r="AD16" s="70"/>
    </row>
    <row r="17" spans="1:33" s="108" customFormat="1" ht="35.25" customHeight="1" x14ac:dyDescent="0.25">
      <c r="A17" s="184"/>
      <c r="B17" s="198" t="s">
        <v>352</v>
      </c>
      <c r="C17" s="198" t="s">
        <v>384</v>
      </c>
      <c r="D17" s="198" t="s">
        <v>387</v>
      </c>
      <c r="E17" s="198" t="s">
        <v>388</v>
      </c>
      <c r="F17" s="200" t="e">
        <f t="shared" ref="F17:F81" si="8">+Q17+R17+S17</f>
        <v>#REF!</v>
      </c>
      <c r="G17" s="200">
        <f>+T17+U17+V17+W17+X17+Y17</f>
        <v>14801934.460000001</v>
      </c>
      <c r="H17" s="201" t="e">
        <f>+Z17+AA17+AB17+AC17+AD17</f>
        <v>#REF!</v>
      </c>
      <c r="I17" s="414" t="s">
        <v>90</v>
      </c>
      <c r="J17" s="415"/>
      <c r="K17" s="415"/>
      <c r="L17" s="415"/>
      <c r="M17" s="415"/>
      <c r="N17" s="415"/>
      <c r="O17" s="416"/>
      <c r="P17" s="109" t="s">
        <v>93</v>
      </c>
      <c r="Q17" s="110" t="e">
        <f t="shared" ref="Q17:V17" si="9">+Q564+Q18+Q472+Q682+Q796+Q923+Q932+Q1068+Q1167+Q1196+Q1292+Q653</f>
        <v>#REF!</v>
      </c>
      <c r="R17" s="110" t="e">
        <f t="shared" si="9"/>
        <v>#REF!</v>
      </c>
      <c r="S17" s="110" t="e">
        <f t="shared" si="9"/>
        <v>#REF!</v>
      </c>
      <c r="T17" s="110">
        <f>+T564+T18+T472+T682+T796+T923+T932+T1068+T1167+T1196+T1292+T653+T638</f>
        <v>2484954</v>
      </c>
      <c r="U17" s="110">
        <f>+U564+U18+U472+U682+U796+U923+U932+U1068+U1167+U1196+U1292+U653</f>
        <v>4561548</v>
      </c>
      <c r="V17" s="110">
        <f t="shared" si="9"/>
        <v>4809462.93</v>
      </c>
      <c r="W17" s="318">
        <f>+W564+W18+W472+W682+W796+W923+W932+W1068+W1167+W1196+W1292+W653</f>
        <v>2945969.5300000007</v>
      </c>
      <c r="X17" s="110"/>
      <c r="Y17" s="305"/>
      <c r="Z17" s="110">
        <f>+Z564+Z18+Z472+Z682+Z796+Z923+Z932+Z1068+Z1167+Z1196+Z1292+Z653+Z638</f>
        <v>2484951.5700000003</v>
      </c>
      <c r="AA17" s="110" t="e">
        <f>+AA564+AA18+AA472+AA682+AA796+AA923+AA932+AA1068+AA1167+AA1196+AA1292+AA653</f>
        <v>#REF!</v>
      </c>
      <c r="AB17" s="110" t="e">
        <f>+AB564+AB18+AB472+AB682+AB796+AB923+AB932+AB1068+AB1167+AB1196+AB1292+AB653</f>
        <v>#REF!</v>
      </c>
      <c r="AC17" s="110" t="e">
        <f>+AC564+AC18+AC472+AC682+AC796+AC923+AC932+AC1068+AC1167+AC1196+AC1292+AC653</f>
        <v>#REF!</v>
      </c>
      <c r="AD17" s="110" t="e">
        <f>+AD564+AD18+AD472+AD682+AD796+AD923+AD932+AD1068+AD1167+AD1196+AD1292+AD653</f>
        <v>#REF!</v>
      </c>
      <c r="AE17" s="223">
        <f>2484951.8-Z17</f>
        <v>0.22999999951571226</v>
      </c>
      <c r="AF17" s="223"/>
      <c r="AG17" s="223"/>
    </row>
    <row r="18" spans="1:33" s="114" customFormat="1" ht="30" customHeight="1" x14ac:dyDescent="0.25">
      <c r="A18" s="182"/>
      <c r="B18" s="198" t="s">
        <v>352</v>
      </c>
      <c r="C18" s="198" t="s">
        <v>384</v>
      </c>
      <c r="D18" s="198" t="s">
        <v>387</v>
      </c>
      <c r="E18" s="198" t="s">
        <v>388</v>
      </c>
      <c r="F18" s="200">
        <f t="shared" si="8"/>
        <v>7194489.8599999994</v>
      </c>
      <c r="G18" s="200">
        <f t="shared" ref="G18:G81" si="10">+T18+U18+V18+W18+X18+Y18</f>
        <v>11310068.6</v>
      </c>
      <c r="H18" s="201">
        <f t="shared" ref="H18:H81" si="11">+Z18+AA18+AB18+AC18+AD18</f>
        <v>14735493.059999999</v>
      </c>
      <c r="I18" s="408" t="s">
        <v>92</v>
      </c>
      <c r="J18" s="409"/>
      <c r="K18" s="409"/>
      <c r="L18" s="409"/>
      <c r="M18" s="409"/>
      <c r="N18" s="409"/>
      <c r="O18" s="410"/>
      <c r="P18" s="111" t="s">
        <v>93</v>
      </c>
      <c r="Q18" s="112">
        <f t="shared" ref="Q18:AA18" si="12">+Q19+Q241+Q442</f>
        <v>3641244.9299999997</v>
      </c>
      <c r="R18" s="112">
        <f t="shared" si="12"/>
        <v>-44000</v>
      </c>
      <c r="S18" s="112">
        <f t="shared" si="12"/>
        <v>3597244.9299999997</v>
      </c>
      <c r="T18" s="112">
        <f>+T19+T241+T442</f>
        <v>2073720</v>
      </c>
      <c r="U18" s="112">
        <f t="shared" si="12"/>
        <v>3037510</v>
      </c>
      <c r="V18" s="112">
        <f t="shared" si="12"/>
        <v>3641244.9299999997</v>
      </c>
      <c r="W18" s="250">
        <f>+W19+W241+W442</f>
        <v>2557593.6700000004</v>
      </c>
      <c r="X18" s="112"/>
      <c r="Y18" s="314"/>
      <c r="Z18" s="112">
        <f t="shared" si="12"/>
        <v>2073718.1300000001</v>
      </c>
      <c r="AA18" s="112">
        <f t="shared" si="12"/>
        <v>3641244.9299999997</v>
      </c>
      <c r="AB18" s="112">
        <f>+AB20+AB242+AB443</f>
        <v>3384530</v>
      </c>
      <c r="AC18" s="112">
        <f>+AC20+AC242+AC443</f>
        <v>2789500</v>
      </c>
      <c r="AD18" s="112">
        <f>+AD20+AD242+AD443</f>
        <v>2846500</v>
      </c>
      <c r="AE18" s="113">
        <f>+W18-2557594</f>
        <v>-0.32999999960884452</v>
      </c>
    </row>
    <row r="19" spans="1:33" s="193" customFormat="1" ht="21.75" customHeight="1" x14ac:dyDescent="0.25">
      <c r="A19" s="188" t="s">
        <v>335</v>
      </c>
      <c r="B19" s="188"/>
      <c r="C19" s="198" t="s">
        <v>384</v>
      </c>
      <c r="D19" s="198" t="s">
        <v>387</v>
      </c>
      <c r="E19" s="198" t="s">
        <v>388</v>
      </c>
      <c r="F19" s="200">
        <f t="shared" si="8"/>
        <v>2305932</v>
      </c>
      <c r="G19" s="200">
        <f t="shared" si="10"/>
        <v>4108248.8105732081</v>
      </c>
      <c r="H19" s="201">
        <f t="shared" si="11"/>
        <v>4859116.9000000004</v>
      </c>
      <c r="I19" s="189"/>
      <c r="J19" s="189"/>
      <c r="K19" s="189"/>
      <c r="L19" s="189"/>
      <c r="M19" s="189"/>
      <c r="N19" s="189" t="str">
        <f>+O19</f>
        <v>3.1.</v>
      </c>
      <c r="O19" s="190" t="s">
        <v>41</v>
      </c>
      <c r="P19" s="191" t="s">
        <v>20</v>
      </c>
      <c r="Q19" s="192">
        <f t="shared" ref="Q19:R19" si="13">+Q20</f>
        <v>1170744</v>
      </c>
      <c r="R19" s="192">
        <f t="shared" si="13"/>
        <v>-17778</v>
      </c>
      <c r="S19" s="192">
        <f t="shared" ref="S19:AD19" si="14">+S20</f>
        <v>1152966</v>
      </c>
      <c r="T19" s="192">
        <f t="shared" si="14"/>
        <v>645144</v>
      </c>
      <c r="U19" s="192">
        <f t="shared" si="14"/>
        <v>1476510</v>
      </c>
      <c r="V19" s="192">
        <f t="shared" si="14"/>
        <v>1170744</v>
      </c>
      <c r="W19" s="255">
        <f t="shared" si="14"/>
        <v>815781.12999999989</v>
      </c>
      <c r="X19" s="192"/>
      <c r="Y19" s="315">
        <f>W19/V19*100</f>
        <v>69.680573208147962</v>
      </c>
      <c r="Z19" s="192">
        <f t="shared" si="14"/>
        <v>645142.9</v>
      </c>
      <c r="AA19" s="192">
        <f t="shared" si="14"/>
        <v>1170744</v>
      </c>
      <c r="AB19" s="192">
        <f t="shared" si="14"/>
        <v>1125230</v>
      </c>
      <c r="AC19" s="192">
        <f t="shared" si="14"/>
        <v>946500</v>
      </c>
      <c r="AD19" s="192">
        <f t="shared" si="14"/>
        <v>971500</v>
      </c>
      <c r="AE19" s="239">
        <f>W25+W26+W27+W28+W31+W34+W35+W36+W40+W42+W44+W46+W48+W50+W54+W56+W59+W64+W66+W68+W70+W73+W75+W78+W79+W81+W85+W86+W88+W90+W92+W94+W97+W99+W102+W103+W105+W107+W110+W113+W115+W118+W122+W124+W126+W128+W129+W132+W134+W136+W139+W142+W144+W146+W147+W150+W152+W154+W157+W159+W162+W164+W166+W167+W170+W173+W174+W176+W178+W180+W181+W182+W183+W184+W188+W192+W195+W197+W199+W202+W205+W208+W210+W212+W213+W216+W220+W225+W227+W230+W235+W240</f>
        <v>815781.12999999966</v>
      </c>
      <c r="AG19" s="239">
        <f>W19-AE19</f>
        <v>0</v>
      </c>
    </row>
    <row r="20" spans="1:33" s="119" customFormat="1" ht="20.25" customHeight="1" x14ac:dyDescent="0.25">
      <c r="A20" s="183" t="s">
        <v>335</v>
      </c>
      <c r="B20" s="198" t="s">
        <v>352</v>
      </c>
      <c r="C20" s="198" t="s">
        <v>384</v>
      </c>
      <c r="D20" s="198" t="s">
        <v>387</v>
      </c>
      <c r="E20" s="198" t="s">
        <v>388</v>
      </c>
      <c r="F20" s="200">
        <f t="shared" si="8"/>
        <v>2305932</v>
      </c>
      <c r="G20" s="200">
        <f t="shared" si="10"/>
        <v>4108248.8105732081</v>
      </c>
      <c r="H20" s="201">
        <f t="shared" si="11"/>
        <v>4859116.9000000004</v>
      </c>
      <c r="I20" s="120">
        <v>3</v>
      </c>
      <c r="J20" s="120"/>
      <c r="K20" s="120"/>
      <c r="L20" s="120"/>
      <c r="M20" s="120"/>
      <c r="N20" s="120"/>
      <c r="O20" s="12" t="s">
        <v>41</v>
      </c>
      <c r="P20" s="122" t="s">
        <v>18</v>
      </c>
      <c r="Q20" s="123">
        <f t="shared" ref="Q20:AD20" si="15">+Q21+Q60+Q221+Q231+Q236</f>
        <v>1170744</v>
      </c>
      <c r="R20" s="123">
        <f t="shared" si="15"/>
        <v>-17778</v>
      </c>
      <c r="S20" s="123">
        <f t="shared" si="15"/>
        <v>1152966</v>
      </c>
      <c r="T20" s="123">
        <f t="shared" si="15"/>
        <v>645144</v>
      </c>
      <c r="U20" s="123">
        <f t="shared" si="15"/>
        <v>1476510</v>
      </c>
      <c r="V20" s="123">
        <f t="shared" si="15"/>
        <v>1170744</v>
      </c>
      <c r="W20" s="319">
        <f t="shared" si="15"/>
        <v>815781.12999999989</v>
      </c>
      <c r="X20" s="123"/>
      <c r="Y20" s="315">
        <f>W20/V20*100</f>
        <v>69.680573208147962</v>
      </c>
      <c r="Z20" s="123">
        <f t="shared" si="15"/>
        <v>645142.9</v>
      </c>
      <c r="AA20" s="123">
        <f t="shared" si="15"/>
        <v>1170744</v>
      </c>
      <c r="AB20" s="123">
        <f t="shared" si="15"/>
        <v>1125230</v>
      </c>
      <c r="AC20" s="123">
        <f t="shared" si="15"/>
        <v>946500</v>
      </c>
      <c r="AD20" s="123">
        <f t="shared" si="15"/>
        <v>971500</v>
      </c>
      <c r="AE20" s="241">
        <f>W25+W26+W27+W31+W34+W40+W42+W44+W46+W48+W50+W54+W56+W59+W64+W66+W68+W70+W73+W75+W78+W79+W81+W85+W86+W88+W90+W92+W94+W97+W99+W102+W103+W105+W107+W110+W113+W115+W118+W122+W126+W128+W129+W132+W134+W136+W139+W142+W144+W146+W147+W150+W152+W154+W157+W159+W162+W164+W166+W170+W167+W173+W174+W176+W178+W180+W181+W182+W183+W184+W192+W195+W197+W199+W202+W205+W208+W210+W212+W213+W216+W220+W225+W227+W230</f>
        <v>815781.12999999966</v>
      </c>
    </row>
    <row r="21" spans="1:33" s="187" customFormat="1" ht="20.25" customHeight="1" x14ac:dyDescent="0.25">
      <c r="A21" s="183" t="s">
        <v>335</v>
      </c>
      <c r="B21" s="198" t="s">
        <v>352</v>
      </c>
      <c r="C21" s="198" t="s">
        <v>384</v>
      </c>
      <c r="D21" s="198" t="s">
        <v>387</v>
      </c>
      <c r="E21" s="198" t="s">
        <v>388</v>
      </c>
      <c r="F21" s="200">
        <f t="shared" si="8"/>
        <v>1213028</v>
      </c>
      <c r="G21" s="200">
        <f t="shared" si="10"/>
        <v>1828138.6571976347</v>
      </c>
      <c r="H21" s="201">
        <f t="shared" si="11"/>
        <v>2695407.41</v>
      </c>
      <c r="I21" s="263"/>
      <c r="J21" s="263">
        <v>31</v>
      </c>
      <c r="K21" s="263"/>
      <c r="L21" s="263"/>
      <c r="M21" s="263"/>
      <c r="N21" s="263"/>
      <c r="O21" s="303" t="s">
        <v>41</v>
      </c>
      <c r="P21" s="264" t="s">
        <v>6</v>
      </c>
      <c r="Q21" s="265">
        <f t="shared" ref="Q21:AB21" si="16">Q22+Q37+Q51</f>
        <v>606514</v>
      </c>
      <c r="R21" s="265">
        <f t="shared" si="16"/>
        <v>0</v>
      </c>
      <c r="S21" s="265">
        <f t="shared" si="16"/>
        <v>606514</v>
      </c>
      <c r="T21" s="265">
        <v>254751</v>
      </c>
      <c r="U21" s="265">
        <f t="shared" si="16"/>
        <v>471300</v>
      </c>
      <c r="V21" s="265">
        <f t="shared" si="16"/>
        <v>606514</v>
      </c>
      <c r="W21" s="320">
        <f t="shared" si="16"/>
        <v>495297.56999999995</v>
      </c>
      <c r="X21" s="265">
        <f>W21/T21*100</f>
        <v>194.42419068031134</v>
      </c>
      <c r="Y21" s="260">
        <f>W21/V21*100</f>
        <v>81.663006954497334</v>
      </c>
      <c r="Z21" s="186">
        <f t="shared" si="16"/>
        <v>254750.40999999997</v>
      </c>
      <c r="AA21" s="186">
        <f t="shared" si="16"/>
        <v>606514</v>
      </c>
      <c r="AB21" s="186">
        <f t="shared" si="16"/>
        <v>599800</v>
      </c>
      <c r="AC21" s="186">
        <f t="shared" ref="AC21:AD21" si="17">AC22+AC37+AC51</f>
        <v>610036</v>
      </c>
      <c r="AD21" s="186">
        <f t="shared" si="17"/>
        <v>624307</v>
      </c>
      <c r="AE21" s="254">
        <f>W22+W37+W51</f>
        <v>495297.56999999995</v>
      </c>
    </row>
    <row r="22" spans="1:33" s="214" customFormat="1" ht="20.25" customHeight="1" x14ac:dyDescent="0.25">
      <c r="A22" s="188" t="s">
        <v>335</v>
      </c>
      <c r="B22" s="188"/>
      <c r="C22" s="215" t="s">
        <v>384</v>
      </c>
      <c r="D22" s="215" t="s">
        <v>387</v>
      </c>
      <c r="E22" s="215" t="s">
        <v>388</v>
      </c>
      <c r="F22" s="207">
        <f t="shared" si="8"/>
        <v>987227.99999999988</v>
      </c>
      <c r="G22" s="207">
        <f t="shared" si="10"/>
        <v>1462811.52</v>
      </c>
      <c r="H22" s="208">
        <f t="shared" si="11"/>
        <v>2157516.31</v>
      </c>
      <c r="I22" s="209"/>
      <c r="J22" s="210"/>
      <c r="K22" s="210">
        <v>311</v>
      </c>
      <c r="L22" s="210"/>
      <c r="M22" s="210"/>
      <c r="N22" s="211"/>
      <c r="O22" s="216" t="s">
        <v>41</v>
      </c>
      <c r="P22" s="212" t="s">
        <v>117</v>
      </c>
      <c r="Q22" s="213">
        <f t="shared" ref="Q22:AB22" si="18">Q23+Q29+Q32</f>
        <v>493613.99999999994</v>
      </c>
      <c r="R22" s="213">
        <f t="shared" si="18"/>
        <v>0</v>
      </c>
      <c r="S22" s="213">
        <f t="shared" si="18"/>
        <v>493613.99999999994</v>
      </c>
      <c r="T22" s="213">
        <f t="shared" si="18"/>
        <v>201759</v>
      </c>
      <c r="U22" s="213">
        <f t="shared" si="18"/>
        <v>364800</v>
      </c>
      <c r="V22" s="213">
        <f t="shared" si="18"/>
        <v>493614</v>
      </c>
      <c r="W22" s="213">
        <f t="shared" si="18"/>
        <v>402638.5199999999</v>
      </c>
      <c r="X22" s="213"/>
      <c r="Y22" s="306"/>
      <c r="Z22" s="213">
        <f t="shared" si="18"/>
        <v>201759.30999999997</v>
      </c>
      <c r="AA22" s="213">
        <f t="shared" si="18"/>
        <v>493613.99999999994</v>
      </c>
      <c r="AB22" s="213">
        <f t="shared" si="18"/>
        <v>475800</v>
      </c>
      <c r="AC22" s="213">
        <f t="shared" ref="AC22:AD22" si="19">AC23+AC29+AC32</f>
        <v>486036</v>
      </c>
      <c r="AD22" s="213">
        <f t="shared" si="19"/>
        <v>500307</v>
      </c>
      <c r="AE22" s="242">
        <f>W25+W26+W27+W31+W34</f>
        <v>402638.5199999999</v>
      </c>
      <c r="AF22" s="242"/>
      <c r="AG22" s="242"/>
    </row>
    <row r="23" spans="1:33" s="114" customFormat="1" ht="20.25" customHeight="1" x14ac:dyDescent="0.25">
      <c r="A23" s="183" t="s">
        <v>335</v>
      </c>
      <c r="B23" s="183"/>
      <c r="C23" s="183"/>
      <c r="D23" s="198" t="s">
        <v>387</v>
      </c>
      <c r="E23" s="198" t="s">
        <v>388</v>
      </c>
      <c r="F23" s="200">
        <f t="shared" si="8"/>
        <v>923227.99999999988</v>
      </c>
      <c r="G23" s="200">
        <f t="shared" si="10"/>
        <v>1330939.9899999998</v>
      </c>
      <c r="H23" s="201">
        <f t="shared" si="11"/>
        <v>2048896.17</v>
      </c>
      <c r="I23" s="124"/>
      <c r="J23" s="131"/>
      <c r="K23" s="131"/>
      <c r="L23" s="131">
        <v>3111</v>
      </c>
      <c r="M23" s="131"/>
      <c r="N23" s="132"/>
      <c r="O23" s="12" t="s">
        <v>41</v>
      </c>
      <c r="P23" s="127" t="s">
        <v>118</v>
      </c>
      <c r="Q23" s="133">
        <f t="shared" ref="Q23:R23" si="20">Q24</f>
        <v>461613.99999999994</v>
      </c>
      <c r="R23" s="133">
        <f t="shared" si="20"/>
        <v>0</v>
      </c>
      <c r="S23" s="133">
        <f t="shared" ref="S23:AD23" si="21">S24</f>
        <v>461613.99999999994</v>
      </c>
      <c r="T23" s="133">
        <v>182138</v>
      </c>
      <c r="U23" s="133">
        <f t="shared" si="21"/>
        <v>306800</v>
      </c>
      <c r="V23" s="133">
        <f t="shared" si="21"/>
        <v>461614</v>
      </c>
      <c r="W23" s="133">
        <f t="shared" si="21"/>
        <v>380387.98999999987</v>
      </c>
      <c r="X23" s="133"/>
      <c r="Y23" s="307"/>
      <c r="Z23" s="133">
        <f t="shared" si="21"/>
        <v>182139.16999999998</v>
      </c>
      <c r="AA23" s="133">
        <f t="shared" si="21"/>
        <v>461613.99999999994</v>
      </c>
      <c r="AB23" s="133">
        <f t="shared" si="21"/>
        <v>457800</v>
      </c>
      <c r="AC23" s="133">
        <f t="shared" si="21"/>
        <v>467036</v>
      </c>
      <c r="AD23" s="133">
        <f t="shared" si="21"/>
        <v>480307</v>
      </c>
    </row>
    <row r="24" spans="1:33" s="114" customFormat="1" ht="20.25" customHeight="1" x14ac:dyDescent="0.25">
      <c r="A24" s="183" t="s">
        <v>335</v>
      </c>
      <c r="B24" s="183"/>
      <c r="C24" s="183"/>
      <c r="D24" s="183"/>
      <c r="E24" s="198" t="s">
        <v>388</v>
      </c>
      <c r="F24" s="200">
        <f t="shared" si="8"/>
        <v>923227.99999999988</v>
      </c>
      <c r="G24" s="200">
        <f t="shared" si="10"/>
        <v>1148801.9899999998</v>
      </c>
      <c r="H24" s="201">
        <f t="shared" si="11"/>
        <v>2048896.17</v>
      </c>
      <c r="I24" s="124"/>
      <c r="J24" s="131"/>
      <c r="K24" s="131"/>
      <c r="L24" s="131"/>
      <c r="M24" s="194">
        <v>31111</v>
      </c>
      <c r="N24" s="195"/>
      <c r="O24" s="196" t="s">
        <v>41</v>
      </c>
      <c r="P24" s="195" t="s">
        <v>119</v>
      </c>
      <c r="Q24" s="197">
        <f>Q25+Q26+Q27+Q28</f>
        <v>461613.99999999994</v>
      </c>
      <c r="R24" s="197">
        <f t="shared" ref="R24:AB24" si="22">R25+R26+R27+R28</f>
        <v>0</v>
      </c>
      <c r="S24" s="197">
        <f t="shared" si="22"/>
        <v>461613.99999999994</v>
      </c>
      <c r="T24" s="197">
        <f t="shared" si="22"/>
        <v>0</v>
      </c>
      <c r="U24" s="197">
        <f t="shared" si="22"/>
        <v>306800</v>
      </c>
      <c r="V24" s="197">
        <f t="shared" si="22"/>
        <v>461614</v>
      </c>
      <c r="W24" s="197">
        <f t="shared" si="22"/>
        <v>380387.98999999987</v>
      </c>
      <c r="X24" s="197"/>
      <c r="Y24" s="308"/>
      <c r="Z24" s="197">
        <f t="shared" si="22"/>
        <v>182139.16999999998</v>
      </c>
      <c r="AA24" s="197">
        <f t="shared" si="22"/>
        <v>461613.99999999994</v>
      </c>
      <c r="AB24" s="197">
        <f t="shared" si="22"/>
        <v>457800</v>
      </c>
      <c r="AC24" s="197">
        <f t="shared" ref="AC24:AD24" si="23">AC25+AC26+AC27+AC28</f>
        <v>467036</v>
      </c>
      <c r="AD24" s="197">
        <f t="shared" si="23"/>
        <v>480307</v>
      </c>
      <c r="AE24" s="176"/>
    </row>
    <row r="25" spans="1:33" s="114" customFormat="1" ht="20.25" customHeight="1" x14ac:dyDescent="0.25">
      <c r="A25" s="183" t="s">
        <v>335</v>
      </c>
      <c r="B25" s="183"/>
      <c r="C25" s="183"/>
      <c r="D25" s="183"/>
      <c r="E25" s="183"/>
      <c r="F25" s="200">
        <f t="shared" si="8"/>
        <v>911227.99999999988</v>
      </c>
      <c r="G25" s="200">
        <f t="shared" si="10"/>
        <v>1126584.0899999999</v>
      </c>
      <c r="H25" s="201">
        <f t="shared" si="11"/>
        <v>2019974.68</v>
      </c>
      <c r="I25" s="124"/>
      <c r="J25" s="131"/>
      <c r="K25" s="131"/>
      <c r="L25" s="131"/>
      <c r="M25" s="11"/>
      <c r="N25" s="171">
        <v>311110</v>
      </c>
      <c r="O25" s="172" t="s">
        <v>41</v>
      </c>
      <c r="P25" s="173" t="s">
        <v>120</v>
      </c>
      <c r="Q25" s="174">
        <f>300800+99814.93+200000+3000+5000-150000-3000-0.93</f>
        <v>455613.99999999994</v>
      </c>
      <c r="R25" s="174">
        <f t="shared" ref="R25:R28" si="24">S25-Q25</f>
        <v>0</v>
      </c>
      <c r="S25" s="174">
        <f>300800+99814.93+200000+3000+5000-150000-3000-0.93</f>
        <v>455613.99999999994</v>
      </c>
      <c r="T25" s="174"/>
      <c r="U25" s="174">
        <v>300800</v>
      </c>
      <c r="V25" s="174">
        <v>455614</v>
      </c>
      <c r="W25" s="240">
        <f>1553540.01-W247-W448-W689-W803-W939-W1075-W1203-W1299-W1174</f>
        <v>370170.08999999991</v>
      </c>
      <c r="X25" s="174"/>
      <c r="Y25" s="309"/>
      <c r="Z25" s="174">
        <v>172717.68</v>
      </c>
      <c r="AA25" s="174">
        <f>+Q25</f>
        <v>455613.99999999994</v>
      </c>
      <c r="AB25" s="174">
        <v>453800</v>
      </c>
      <c r="AC25" s="174">
        <f>610036-AC26-AC31-AC40-AC42-AC44-AC46-AC48-AC50-AC54-AC56-AC59</f>
        <v>462536</v>
      </c>
      <c r="AD25" s="174">
        <f>624307-AD26-AD31-AD40-AD42-AD44-AD46-AD48-AD50-AD54-AD56-AD59</f>
        <v>475307</v>
      </c>
    </row>
    <row r="26" spans="1:33" s="114" customFormat="1" ht="20.25" customHeight="1" x14ac:dyDescent="0.25">
      <c r="A26" s="183" t="s">
        <v>335</v>
      </c>
      <c r="B26" s="183"/>
      <c r="C26" s="183"/>
      <c r="D26" s="183"/>
      <c r="E26" s="183"/>
      <c r="F26" s="200">
        <f t="shared" si="8"/>
        <v>6000</v>
      </c>
      <c r="G26" s="200">
        <f t="shared" si="10"/>
        <v>15027.480000000003</v>
      </c>
      <c r="H26" s="201">
        <f t="shared" si="11"/>
        <v>24241.13</v>
      </c>
      <c r="I26" s="124"/>
      <c r="J26" s="131"/>
      <c r="K26" s="131"/>
      <c r="L26" s="131"/>
      <c r="M26" s="11"/>
      <c r="N26" s="171">
        <v>311111</v>
      </c>
      <c r="O26" s="172" t="s">
        <v>41</v>
      </c>
      <c r="P26" s="173" t="s">
        <v>123</v>
      </c>
      <c r="Q26" s="174">
        <v>3000</v>
      </c>
      <c r="R26" s="174">
        <f t="shared" si="24"/>
        <v>0</v>
      </c>
      <c r="S26" s="174">
        <v>3000</v>
      </c>
      <c r="T26" s="174"/>
      <c r="U26" s="174">
        <v>3000</v>
      </c>
      <c r="V26" s="174">
        <v>3000</v>
      </c>
      <c r="W26" s="240">
        <f>68701.86-W248</f>
        <v>9027.4800000000032</v>
      </c>
      <c r="X26" s="174"/>
      <c r="Y26" s="309"/>
      <c r="Z26" s="174">
        <v>7741.13</v>
      </c>
      <c r="AA26" s="174">
        <f t="shared" ref="AA26:AA28" si="25">+Q26</f>
        <v>3000</v>
      </c>
      <c r="AB26" s="174">
        <v>4000</v>
      </c>
      <c r="AC26" s="174">
        <v>4500</v>
      </c>
      <c r="AD26" s="174">
        <v>5000</v>
      </c>
    </row>
    <row r="27" spans="1:33" s="114" customFormat="1" ht="20.25" customHeight="1" x14ac:dyDescent="0.25">
      <c r="A27" s="183" t="s">
        <v>335</v>
      </c>
      <c r="B27" s="183"/>
      <c r="C27" s="183"/>
      <c r="D27" s="183"/>
      <c r="E27" s="183"/>
      <c r="F27" s="200">
        <f t="shared" si="8"/>
        <v>6000</v>
      </c>
      <c r="G27" s="200">
        <f t="shared" si="10"/>
        <v>7190.42</v>
      </c>
      <c r="H27" s="201">
        <f t="shared" si="11"/>
        <v>4680.3599999999997</v>
      </c>
      <c r="I27" s="124"/>
      <c r="J27" s="131"/>
      <c r="K27" s="131"/>
      <c r="L27" s="131"/>
      <c r="M27" s="11"/>
      <c r="N27" s="171">
        <v>311113</v>
      </c>
      <c r="O27" s="172" t="s">
        <v>41</v>
      </c>
      <c r="P27" s="173" t="s">
        <v>124</v>
      </c>
      <c r="Q27" s="174">
        <v>3000</v>
      </c>
      <c r="R27" s="174">
        <f t="shared" si="24"/>
        <v>0</v>
      </c>
      <c r="S27" s="174">
        <v>3000</v>
      </c>
      <c r="T27" s="174"/>
      <c r="U27" s="174">
        <v>3000</v>
      </c>
      <c r="V27" s="174">
        <v>3000</v>
      </c>
      <c r="W27" s="240">
        <v>1190.42</v>
      </c>
      <c r="X27" s="174"/>
      <c r="Y27" s="309"/>
      <c r="Z27" s="174">
        <v>1680.36</v>
      </c>
      <c r="AA27" s="174">
        <f t="shared" si="25"/>
        <v>3000</v>
      </c>
      <c r="AB27" s="174">
        <v>0</v>
      </c>
      <c r="AC27" s="174"/>
      <c r="AD27" s="174"/>
    </row>
    <row r="28" spans="1:33" s="114" customFormat="1" ht="20.25" hidden="1" customHeight="1" x14ac:dyDescent="0.25">
      <c r="A28" s="183" t="s">
        <v>335</v>
      </c>
      <c r="B28" s="183"/>
      <c r="C28" s="183"/>
      <c r="D28" s="183"/>
      <c r="E28" s="183"/>
      <c r="F28" s="200">
        <f t="shared" si="8"/>
        <v>0</v>
      </c>
      <c r="G28" s="200">
        <f t="shared" si="10"/>
        <v>0</v>
      </c>
      <c r="H28" s="201">
        <f t="shared" si="11"/>
        <v>0</v>
      </c>
      <c r="I28" s="124"/>
      <c r="J28" s="131"/>
      <c r="K28" s="131"/>
      <c r="L28" s="131"/>
      <c r="M28" s="11"/>
      <c r="N28" s="171">
        <v>311114</v>
      </c>
      <c r="O28" s="172" t="s">
        <v>41</v>
      </c>
      <c r="P28" s="173" t="s">
        <v>125</v>
      </c>
      <c r="Q28" s="174">
        <v>0</v>
      </c>
      <c r="R28" s="174">
        <f t="shared" si="24"/>
        <v>0</v>
      </c>
      <c r="S28" s="174">
        <v>0</v>
      </c>
      <c r="T28" s="174"/>
      <c r="U28" s="174">
        <v>0</v>
      </c>
      <c r="V28" s="174">
        <v>0</v>
      </c>
      <c r="W28" s="174"/>
      <c r="X28" s="174"/>
      <c r="Y28" s="309"/>
      <c r="Z28" s="174"/>
      <c r="AA28" s="174">
        <f t="shared" si="25"/>
        <v>0</v>
      </c>
      <c r="AB28" s="174"/>
      <c r="AC28" s="174"/>
      <c r="AD28" s="174"/>
    </row>
    <row r="29" spans="1:33" s="114" customFormat="1" ht="20.25" customHeight="1" x14ac:dyDescent="0.25">
      <c r="A29" s="183" t="s">
        <v>335</v>
      </c>
      <c r="B29" s="183"/>
      <c r="C29" s="183"/>
      <c r="D29" s="198" t="s">
        <v>387</v>
      </c>
      <c r="E29" s="198" t="s">
        <v>388</v>
      </c>
      <c r="F29" s="200">
        <f t="shared" si="8"/>
        <v>48000</v>
      </c>
      <c r="G29" s="200">
        <f t="shared" si="10"/>
        <v>66667.88</v>
      </c>
      <c r="H29" s="201">
        <f t="shared" si="11"/>
        <v>88504.65</v>
      </c>
      <c r="I29" s="124"/>
      <c r="J29" s="131"/>
      <c r="K29" s="131"/>
      <c r="L29" s="131">
        <v>3113</v>
      </c>
      <c r="M29" s="131"/>
      <c r="N29" s="132"/>
      <c r="O29" s="12" t="s">
        <v>41</v>
      </c>
      <c r="P29" s="127" t="s">
        <v>126</v>
      </c>
      <c r="Q29" s="133">
        <f t="shared" ref="Q29:R30" si="26">Q30</f>
        <v>24000</v>
      </c>
      <c r="R29" s="133">
        <f t="shared" si="26"/>
        <v>0</v>
      </c>
      <c r="S29" s="133">
        <f t="shared" ref="S29:AD30" si="27">S30</f>
        <v>24000</v>
      </c>
      <c r="T29" s="133">
        <v>7505</v>
      </c>
      <c r="U29" s="133">
        <f t="shared" si="27"/>
        <v>18000</v>
      </c>
      <c r="V29" s="133">
        <f t="shared" si="27"/>
        <v>24000</v>
      </c>
      <c r="W29" s="133">
        <f t="shared" si="27"/>
        <v>17162.88</v>
      </c>
      <c r="X29" s="133"/>
      <c r="Y29" s="307"/>
      <c r="Z29" s="133">
        <f t="shared" si="27"/>
        <v>7504.65</v>
      </c>
      <c r="AA29" s="133">
        <f t="shared" si="27"/>
        <v>24000</v>
      </c>
      <c r="AB29" s="133">
        <f t="shared" si="27"/>
        <v>18000</v>
      </c>
      <c r="AC29" s="133">
        <f t="shared" si="27"/>
        <v>19000</v>
      </c>
      <c r="AD29" s="133">
        <f t="shared" si="27"/>
        <v>20000</v>
      </c>
    </row>
    <row r="30" spans="1:33" s="114" customFormat="1" ht="20.25" customHeight="1" x14ac:dyDescent="0.25">
      <c r="A30" s="183" t="s">
        <v>335</v>
      </c>
      <c r="B30" s="183"/>
      <c r="C30" s="183"/>
      <c r="D30" s="183"/>
      <c r="E30" s="198" t="s">
        <v>388</v>
      </c>
      <c r="F30" s="200">
        <f t="shared" si="8"/>
        <v>48000</v>
      </c>
      <c r="G30" s="200">
        <f t="shared" si="10"/>
        <v>59162.880000000005</v>
      </c>
      <c r="H30" s="201">
        <f t="shared" si="11"/>
        <v>88504.65</v>
      </c>
      <c r="I30" s="124"/>
      <c r="J30" s="131"/>
      <c r="K30" s="131"/>
      <c r="L30" s="131"/>
      <c r="M30" s="194">
        <v>31131</v>
      </c>
      <c r="N30" s="195"/>
      <c r="O30" s="196" t="s">
        <v>41</v>
      </c>
      <c r="P30" s="195" t="s">
        <v>126</v>
      </c>
      <c r="Q30" s="197">
        <f t="shared" si="26"/>
        <v>24000</v>
      </c>
      <c r="R30" s="197">
        <f t="shared" si="26"/>
        <v>0</v>
      </c>
      <c r="S30" s="197">
        <f t="shared" si="27"/>
        <v>24000</v>
      </c>
      <c r="T30" s="197">
        <f t="shared" si="27"/>
        <v>0</v>
      </c>
      <c r="U30" s="197">
        <f t="shared" si="27"/>
        <v>18000</v>
      </c>
      <c r="V30" s="197">
        <f t="shared" si="27"/>
        <v>24000</v>
      </c>
      <c r="W30" s="197">
        <f t="shared" si="27"/>
        <v>17162.88</v>
      </c>
      <c r="X30" s="197"/>
      <c r="Y30" s="308"/>
      <c r="Z30" s="197">
        <f t="shared" si="27"/>
        <v>7504.65</v>
      </c>
      <c r="AA30" s="197">
        <f t="shared" si="27"/>
        <v>24000</v>
      </c>
      <c r="AB30" s="197">
        <f t="shared" si="27"/>
        <v>18000</v>
      </c>
      <c r="AC30" s="197">
        <f t="shared" si="27"/>
        <v>19000</v>
      </c>
      <c r="AD30" s="197">
        <f t="shared" si="27"/>
        <v>20000</v>
      </c>
    </row>
    <row r="31" spans="1:33" s="114" customFormat="1" ht="20.25" customHeight="1" x14ac:dyDescent="0.25">
      <c r="A31" s="183" t="s">
        <v>335</v>
      </c>
      <c r="B31" s="183"/>
      <c r="C31" s="183"/>
      <c r="D31" s="183"/>
      <c r="E31" s="183"/>
      <c r="F31" s="200">
        <f t="shared" si="8"/>
        <v>48000</v>
      </c>
      <c r="G31" s="200">
        <f t="shared" si="10"/>
        <v>59162.880000000005</v>
      </c>
      <c r="H31" s="201">
        <f t="shared" si="11"/>
        <v>88504.65</v>
      </c>
      <c r="I31" s="124"/>
      <c r="J31" s="131"/>
      <c r="K31" s="131"/>
      <c r="L31" s="131"/>
      <c r="M31" s="11"/>
      <c r="N31" s="171">
        <v>311310</v>
      </c>
      <c r="O31" s="172" t="s">
        <v>41</v>
      </c>
      <c r="P31" s="173" t="s">
        <v>126</v>
      </c>
      <c r="Q31" s="174">
        <v>24000</v>
      </c>
      <c r="R31" s="174">
        <f>S31-Q31</f>
        <v>0</v>
      </c>
      <c r="S31" s="174">
        <v>24000</v>
      </c>
      <c r="T31" s="174"/>
      <c r="U31" s="174">
        <v>18000</v>
      </c>
      <c r="V31" s="174">
        <v>24000</v>
      </c>
      <c r="W31" s="240">
        <f>17577.88-W252-W942</f>
        <v>17162.88</v>
      </c>
      <c r="X31" s="174"/>
      <c r="Y31" s="309"/>
      <c r="Z31" s="174">
        <v>7504.65</v>
      </c>
      <c r="AA31" s="174">
        <f>+Q31</f>
        <v>24000</v>
      </c>
      <c r="AB31" s="174">
        <v>18000</v>
      </c>
      <c r="AC31" s="174">
        <v>19000</v>
      </c>
      <c r="AD31" s="174">
        <v>20000</v>
      </c>
    </row>
    <row r="32" spans="1:33" s="114" customFormat="1" ht="20.25" customHeight="1" x14ac:dyDescent="0.25">
      <c r="A32" s="183" t="s">
        <v>335</v>
      </c>
      <c r="B32" s="183"/>
      <c r="C32" s="183"/>
      <c r="D32" s="198" t="s">
        <v>387</v>
      </c>
      <c r="E32" s="198" t="s">
        <v>388</v>
      </c>
      <c r="F32" s="200">
        <f t="shared" si="8"/>
        <v>16000</v>
      </c>
      <c r="G32" s="200">
        <f t="shared" si="10"/>
        <v>65203.65</v>
      </c>
      <c r="H32" s="201">
        <f t="shared" si="11"/>
        <v>20115.489999999998</v>
      </c>
      <c r="I32" s="124"/>
      <c r="J32" s="131"/>
      <c r="K32" s="131"/>
      <c r="L32" s="131">
        <v>3114</v>
      </c>
      <c r="M32" s="131"/>
      <c r="N32" s="132"/>
      <c r="O32" s="12" t="s">
        <v>41</v>
      </c>
      <c r="P32" s="127" t="s">
        <v>127</v>
      </c>
      <c r="Q32" s="133">
        <f t="shared" ref="Q32:R32" si="28">Q33</f>
        <v>8000</v>
      </c>
      <c r="R32" s="133">
        <f t="shared" si="28"/>
        <v>0</v>
      </c>
      <c r="S32" s="133">
        <f t="shared" ref="S32:AD32" si="29">S33</f>
        <v>8000</v>
      </c>
      <c r="T32" s="133">
        <v>12116</v>
      </c>
      <c r="U32" s="133">
        <f t="shared" si="29"/>
        <v>40000</v>
      </c>
      <c r="V32" s="133">
        <f t="shared" si="29"/>
        <v>8000</v>
      </c>
      <c r="W32" s="133">
        <f t="shared" si="29"/>
        <v>5087.6500000000005</v>
      </c>
      <c r="X32" s="133"/>
      <c r="Y32" s="307"/>
      <c r="Z32" s="133">
        <f t="shared" si="29"/>
        <v>12115.49</v>
      </c>
      <c r="AA32" s="133">
        <f t="shared" si="29"/>
        <v>8000</v>
      </c>
      <c r="AB32" s="133">
        <f t="shared" si="29"/>
        <v>0</v>
      </c>
      <c r="AC32" s="133">
        <f t="shared" si="29"/>
        <v>0</v>
      </c>
      <c r="AD32" s="133">
        <f t="shared" si="29"/>
        <v>0</v>
      </c>
    </row>
    <row r="33" spans="1:31" s="114" customFormat="1" ht="20.25" customHeight="1" x14ac:dyDescent="0.25">
      <c r="A33" s="183" t="s">
        <v>335</v>
      </c>
      <c r="B33" s="183"/>
      <c r="C33" s="183"/>
      <c r="D33" s="183"/>
      <c r="E33" s="198" t="s">
        <v>388</v>
      </c>
      <c r="F33" s="200">
        <f t="shared" si="8"/>
        <v>16000</v>
      </c>
      <c r="G33" s="200">
        <f t="shared" si="10"/>
        <v>53087.65</v>
      </c>
      <c r="H33" s="201">
        <f t="shared" si="11"/>
        <v>20115.489999999998</v>
      </c>
      <c r="I33" s="124"/>
      <c r="J33" s="131"/>
      <c r="K33" s="131"/>
      <c r="L33" s="131"/>
      <c r="M33" s="194">
        <v>31141</v>
      </c>
      <c r="N33" s="195"/>
      <c r="O33" s="196" t="s">
        <v>41</v>
      </c>
      <c r="P33" s="195" t="s">
        <v>127</v>
      </c>
      <c r="Q33" s="197">
        <f t="shared" ref="Q33:R33" si="30">Q34+Q36+Q35</f>
        <v>8000</v>
      </c>
      <c r="R33" s="197">
        <f t="shared" si="30"/>
        <v>0</v>
      </c>
      <c r="S33" s="197">
        <f>S34+S36+S35</f>
        <v>8000</v>
      </c>
      <c r="T33" s="197">
        <f t="shared" ref="T33:AB33" si="31">T34+T36+T35</f>
        <v>0</v>
      </c>
      <c r="U33" s="197">
        <f t="shared" si="31"/>
        <v>40000</v>
      </c>
      <c r="V33" s="197">
        <f t="shared" si="31"/>
        <v>8000</v>
      </c>
      <c r="W33" s="197">
        <f t="shared" si="31"/>
        <v>5087.6500000000005</v>
      </c>
      <c r="X33" s="197"/>
      <c r="Y33" s="308"/>
      <c r="Z33" s="197">
        <f t="shared" si="31"/>
        <v>12115.49</v>
      </c>
      <c r="AA33" s="197">
        <f t="shared" si="31"/>
        <v>8000</v>
      </c>
      <c r="AB33" s="197">
        <f t="shared" si="31"/>
        <v>0</v>
      </c>
      <c r="AC33" s="197">
        <f t="shared" ref="AC33:AD33" si="32">AC34+AC36+AC35</f>
        <v>0</v>
      </c>
      <c r="AD33" s="197">
        <f t="shared" si="32"/>
        <v>0</v>
      </c>
    </row>
    <row r="34" spans="1:31" s="114" customFormat="1" ht="20.25" customHeight="1" x14ac:dyDescent="0.25">
      <c r="A34" s="183" t="s">
        <v>335</v>
      </c>
      <c r="B34" s="183"/>
      <c r="C34" s="183"/>
      <c r="D34" s="183"/>
      <c r="E34" s="183"/>
      <c r="F34" s="200">
        <f t="shared" si="8"/>
        <v>16000</v>
      </c>
      <c r="G34" s="200">
        <f t="shared" si="10"/>
        <v>53087.65</v>
      </c>
      <c r="H34" s="201">
        <f t="shared" si="11"/>
        <v>20115.489999999998</v>
      </c>
      <c r="I34" s="124"/>
      <c r="J34" s="131"/>
      <c r="K34" s="131"/>
      <c r="L34" s="131"/>
      <c r="M34" s="11"/>
      <c r="N34" s="171">
        <v>311410</v>
      </c>
      <c r="O34" s="172" t="s">
        <v>41</v>
      </c>
      <c r="P34" s="173" t="s">
        <v>127</v>
      </c>
      <c r="Q34" s="174">
        <v>8000</v>
      </c>
      <c r="R34" s="174">
        <f>S34-Q34</f>
        <v>0</v>
      </c>
      <c r="S34" s="174">
        <v>8000</v>
      </c>
      <c r="T34" s="174"/>
      <c r="U34" s="174">
        <v>40000</v>
      </c>
      <c r="V34" s="174">
        <v>8000</v>
      </c>
      <c r="W34" s="240">
        <f>20462.16-W255-W695-W945-W1206-W1302-W1081-17.66</f>
        <v>5087.6500000000005</v>
      </c>
      <c r="X34" s="174"/>
      <c r="Y34" s="309"/>
      <c r="Z34" s="174">
        <v>12115.49</v>
      </c>
      <c r="AA34" s="174">
        <f t="shared" ref="AA34:AA36" si="33">+Q34</f>
        <v>8000</v>
      </c>
      <c r="AB34" s="174"/>
      <c r="AC34" s="174"/>
      <c r="AD34" s="174"/>
    </row>
    <row r="35" spans="1:31" s="114" customFormat="1" ht="20.25" hidden="1" customHeight="1" x14ac:dyDescent="0.25">
      <c r="A35" s="183" t="s">
        <v>335</v>
      </c>
      <c r="B35" s="183"/>
      <c r="C35" s="183"/>
      <c r="D35" s="183"/>
      <c r="E35" s="183"/>
      <c r="F35" s="200">
        <f t="shared" si="8"/>
        <v>0</v>
      </c>
      <c r="G35" s="200">
        <f t="shared" si="10"/>
        <v>0</v>
      </c>
      <c r="H35" s="201">
        <f t="shared" si="11"/>
        <v>0</v>
      </c>
      <c r="I35" s="124"/>
      <c r="J35" s="131"/>
      <c r="K35" s="131"/>
      <c r="L35" s="131"/>
      <c r="M35" s="11"/>
      <c r="N35" s="171">
        <v>311410</v>
      </c>
      <c r="O35" s="172" t="s">
        <v>41</v>
      </c>
      <c r="P35" s="173" t="s">
        <v>128</v>
      </c>
      <c r="Q35" s="174">
        <v>0</v>
      </c>
      <c r="R35" s="174">
        <f>S35-Q35</f>
        <v>0</v>
      </c>
      <c r="S35" s="174">
        <v>0</v>
      </c>
      <c r="T35" s="174"/>
      <c r="U35" s="174">
        <v>0</v>
      </c>
      <c r="V35" s="174">
        <v>0</v>
      </c>
      <c r="W35" s="174"/>
      <c r="X35" s="174"/>
      <c r="Y35" s="309"/>
      <c r="Z35" s="174"/>
      <c r="AA35" s="174">
        <f t="shared" si="33"/>
        <v>0</v>
      </c>
      <c r="AB35" s="174"/>
      <c r="AC35" s="174"/>
      <c r="AD35" s="174"/>
    </row>
    <row r="36" spans="1:31" s="114" customFormat="1" ht="20.25" hidden="1" customHeight="1" x14ac:dyDescent="0.25">
      <c r="A36" s="183" t="s">
        <v>335</v>
      </c>
      <c r="B36" s="183"/>
      <c r="C36" s="183"/>
      <c r="D36" s="183"/>
      <c r="E36" s="183"/>
      <c r="F36" s="200">
        <f t="shared" si="8"/>
        <v>0</v>
      </c>
      <c r="G36" s="200">
        <f t="shared" si="10"/>
        <v>0</v>
      </c>
      <c r="H36" s="201">
        <f t="shared" si="11"/>
        <v>0</v>
      </c>
      <c r="I36" s="124"/>
      <c r="J36" s="131"/>
      <c r="K36" s="131"/>
      <c r="L36" s="131"/>
      <c r="M36" s="11"/>
      <c r="N36" s="171">
        <v>311411</v>
      </c>
      <c r="O36" s="172" t="s">
        <v>41</v>
      </c>
      <c r="P36" s="173" t="s">
        <v>129</v>
      </c>
      <c r="Q36" s="174">
        <v>0</v>
      </c>
      <c r="R36" s="174">
        <f>S36-Q36</f>
        <v>0</v>
      </c>
      <c r="S36" s="174">
        <v>0</v>
      </c>
      <c r="T36" s="174"/>
      <c r="U36" s="174">
        <v>0</v>
      </c>
      <c r="V36" s="174">
        <v>0</v>
      </c>
      <c r="W36" s="174"/>
      <c r="X36" s="174"/>
      <c r="Y36" s="309"/>
      <c r="Z36" s="174"/>
      <c r="AA36" s="174">
        <f t="shared" si="33"/>
        <v>0</v>
      </c>
      <c r="AB36" s="174"/>
      <c r="AC36" s="174"/>
      <c r="AD36" s="174"/>
    </row>
    <row r="37" spans="1:31" s="214" customFormat="1" ht="20.25" customHeight="1" x14ac:dyDescent="0.25">
      <c r="A37" s="188" t="s">
        <v>335</v>
      </c>
      <c r="B37" s="188"/>
      <c r="C37" s="215" t="s">
        <v>384</v>
      </c>
      <c r="D37" s="215" t="s">
        <v>387</v>
      </c>
      <c r="E37" s="215" t="s">
        <v>388</v>
      </c>
      <c r="F37" s="207">
        <f t="shared" si="8"/>
        <v>61800</v>
      </c>
      <c r="G37" s="207">
        <f t="shared" si="10"/>
        <v>105364.01000000001</v>
      </c>
      <c r="H37" s="208">
        <f t="shared" si="11"/>
        <v>120240.37</v>
      </c>
      <c r="I37" s="209"/>
      <c r="J37" s="210"/>
      <c r="K37" s="210">
        <v>312</v>
      </c>
      <c r="L37" s="210"/>
      <c r="M37" s="210"/>
      <c r="N37" s="211"/>
      <c r="O37" s="216" t="s">
        <v>41</v>
      </c>
      <c r="P37" s="212" t="s">
        <v>130</v>
      </c>
      <c r="Q37" s="213">
        <f t="shared" ref="Q37:R37" si="34">Q38</f>
        <v>30900</v>
      </c>
      <c r="R37" s="213">
        <f t="shared" si="34"/>
        <v>0</v>
      </c>
      <c r="S37" s="213">
        <f>S38</f>
        <v>30900</v>
      </c>
      <c r="T37" s="213">
        <f t="shared" ref="T37:AD37" si="35">T38</f>
        <v>20341</v>
      </c>
      <c r="U37" s="213">
        <f t="shared" si="35"/>
        <v>31500</v>
      </c>
      <c r="V37" s="213">
        <f t="shared" si="35"/>
        <v>30900</v>
      </c>
      <c r="W37" s="213">
        <f t="shared" si="35"/>
        <v>22623.010000000002</v>
      </c>
      <c r="X37" s="213"/>
      <c r="Y37" s="306"/>
      <c r="Z37" s="213">
        <f t="shared" si="35"/>
        <v>20340.370000000003</v>
      </c>
      <c r="AA37" s="213">
        <f t="shared" si="35"/>
        <v>30900</v>
      </c>
      <c r="AB37" s="213">
        <f t="shared" si="35"/>
        <v>23000</v>
      </c>
      <c r="AC37" s="213">
        <f t="shared" si="35"/>
        <v>23000</v>
      </c>
      <c r="AD37" s="213">
        <f t="shared" si="35"/>
        <v>23000</v>
      </c>
      <c r="AE37" s="242">
        <f>W40+W42+W44+W46+W48+W50</f>
        <v>22623.010000000002</v>
      </c>
    </row>
    <row r="38" spans="1:31" s="114" customFormat="1" ht="20.25" customHeight="1" x14ac:dyDescent="0.25">
      <c r="A38" s="183" t="s">
        <v>335</v>
      </c>
      <c r="B38" s="183"/>
      <c r="C38" s="183"/>
      <c r="D38" s="198" t="s">
        <v>387</v>
      </c>
      <c r="E38" s="198" t="s">
        <v>388</v>
      </c>
      <c r="F38" s="200">
        <f t="shared" si="8"/>
        <v>61800</v>
      </c>
      <c r="G38" s="200">
        <f t="shared" si="10"/>
        <v>105364.01000000001</v>
      </c>
      <c r="H38" s="201">
        <f t="shared" si="11"/>
        <v>120240.37</v>
      </c>
      <c r="I38" s="124"/>
      <c r="J38" s="131"/>
      <c r="K38" s="131"/>
      <c r="L38" s="131">
        <v>3121</v>
      </c>
      <c r="M38" s="131"/>
      <c r="N38" s="132"/>
      <c r="O38" s="12" t="s">
        <v>41</v>
      </c>
      <c r="P38" s="127" t="s">
        <v>130</v>
      </c>
      <c r="Q38" s="133">
        <f>Q39+Q41+Q43+Q45+Q49+Q47</f>
        <v>30900</v>
      </c>
      <c r="R38" s="133">
        <f t="shared" ref="R38" si="36">R39+R41+R43+R45+R49+R47</f>
        <v>0</v>
      </c>
      <c r="S38" s="133">
        <f>S39+S41+S43+S45+S49+S47</f>
        <v>30900</v>
      </c>
      <c r="T38" s="133">
        <v>20341</v>
      </c>
      <c r="U38" s="133">
        <f t="shared" ref="U38:AB38" si="37">U39+U41+U43+U45+U49+U47</f>
        <v>31500</v>
      </c>
      <c r="V38" s="133">
        <f t="shared" si="37"/>
        <v>30900</v>
      </c>
      <c r="W38" s="133">
        <f t="shared" si="37"/>
        <v>22623.010000000002</v>
      </c>
      <c r="X38" s="133"/>
      <c r="Y38" s="307"/>
      <c r="Z38" s="133">
        <f t="shared" si="37"/>
        <v>20340.370000000003</v>
      </c>
      <c r="AA38" s="133">
        <f t="shared" si="37"/>
        <v>30900</v>
      </c>
      <c r="AB38" s="133">
        <f t="shared" si="37"/>
        <v>23000</v>
      </c>
      <c r="AC38" s="133">
        <f t="shared" ref="AC38:AD38" si="38">AC39+AC41+AC43+AC45+AC49+AC47</f>
        <v>23000</v>
      </c>
      <c r="AD38" s="133">
        <f t="shared" si="38"/>
        <v>23000</v>
      </c>
      <c r="AE38" s="176"/>
    </row>
    <row r="39" spans="1:31" s="114" customFormat="1" ht="20.25" customHeight="1" x14ac:dyDescent="0.25">
      <c r="A39" s="183" t="s">
        <v>335</v>
      </c>
      <c r="B39" s="183"/>
      <c r="C39" s="183"/>
      <c r="D39" s="183"/>
      <c r="E39" s="198" t="s">
        <v>388</v>
      </c>
      <c r="F39" s="200">
        <f t="shared" si="8"/>
        <v>10000</v>
      </c>
      <c r="G39" s="200">
        <f t="shared" si="10"/>
        <v>12848</v>
      </c>
      <c r="H39" s="201">
        <f t="shared" si="11"/>
        <v>18557.45</v>
      </c>
      <c r="I39" s="124"/>
      <c r="J39" s="131"/>
      <c r="K39" s="131"/>
      <c r="L39" s="131"/>
      <c r="M39" s="194">
        <v>31212</v>
      </c>
      <c r="N39" s="195"/>
      <c r="O39" s="196" t="s">
        <v>41</v>
      </c>
      <c r="P39" s="195" t="s">
        <v>131</v>
      </c>
      <c r="Q39" s="197">
        <f t="shared" ref="Q39:R39" si="39">Q40</f>
        <v>5000</v>
      </c>
      <c r="R39" s="197">
        <f t="shared" si="39"/>
        <v>0</v>
      </c>
      <c r="S39" s="197">
        <f>S40</f>
        <v>5000</v>
      </c>
      <c r="T39" s="197">
        <f t="shared" ref="T39:AD39" si="40">T40</f>
        <v>0</v>
      </c>
      <c r="U39" s="197">
        <f t="shared" si="40"/>
        <v>1500</v>
      </c>
      <c r="V39" s="197">
        <f t="shared" si="40"/>
        <v>5000</v>
      </c>
      <c r="W39" s="197">
        <f t="shared" si="40"/>
        <v>6348.0000000000009</v>
      </c>
      <c r="X39" s="197"/>
      <c r="Y39" s="308"/>
      <c r="Z39" s="197">
        <f t="shared" si="40"/>
        <v>1557.45</v>
      </c>
      <c r="AA39" s="197">
        <f t="shared" si="40"/>
        <v>5000</v>
      </c>
      <c r="AB39" s="197">
        <f t="shared" si="40"/>
        <v>4000</v>
      </c>
      <c r="AC39" s="197">
        <f t="shared" si="40"/>
        <v>4000</v>
      </c>
      <c r="AD39" s="197">
        <f t="shared" si="40"/>
        <v>4000</v>
      </c>
    </row>
    <row r="40" spans="1:31" s="114" customFormat="1" ht="20.25" customHeight="1" x14ac:dyDescent="0.25">
      <c r="A40" s="183" t="s">
        <v>335</v>
      </c>
      <c r="B40" s="183"/>
      <c r="C40" s="183"/>
      <c r="D40" s="183"/>
      <c r="E40" s="183"/>
      <c r="F40" s="200">
        <f t="shared" si="8"/>
        <v>10000</v>
      </c>
      <c r="G40" s="200">
        <f t="shared" si="10"/>
        <v>12848</v>
      </c>
      <c r="H40" s="201">
        <f t="shared" si="11"/>
        <v>18557.45</v>
      </c>
      <c r="I40" s="124"/>
      <c r="J40" s="131"/>
      <c r="K40" s="131"/>
      <c r="L40" s="131"/>
      <c r="M40" s="11"/>
      <c r="N40" s="171">
        <v>312120</v>
      </c>
      <c r="O40" s="172" t="s">
        <v>41</v>
      </c>
      <c r="P40" s="173" t="s">
        <v>131</v>
      </c>
      <c r="Q40" s="174">
        <v>5000</v>
      </c>
      <c r="R40" s="174">
        <f>S40-Q40</f>
        <v>0</v>
      </c>
      <c r="S40" s="174">
        <v>5000</v>
      </c>
      <c r="T40" s="174"/>
      <c r="U40" s="174">
        <v>1500</v>
      </c>
      <c r="V40" s="174">
        <v>5000</v>
      </c>
      <c r="W40" s="240">
        <f>8853.45-W259</f>
        <v>6348.0000000000009</v>
      </c>
      <c r="X40" s="174"/>
      <c r="Y40" s="309"/>
      <c r="Z40" s="174">
        <v>1557.45</v>
      </c>
      <c r="AA40" s="174">
        <f>+Q40</f>
        <v>5000</v>
      </c>
      <c r="AB40" s="174">
        <v>4000</v>
      </c>
      <c r="AC40" s="174">
        <v>4000</v>
      </c>
      <c r="AD40" s="174">
        <v>4000</v>
      </c>
    </row>
    <row r="41" spans="1:31" s="114" customFormat="1" ht="20.25" customHeight="1" x14ac:dyDescent="0.25">
      <c r="A41" s="183" t="s">
        <v>335</v>
      </c>
      <c r="B41" s="183"/>
      <c r="C41" s="183"/>
      <c r="D41" s="183"/>
      <c r="E41" s="198" t="s">
        <v>388</v>
      </c>
      <c r="F41" s="200">
        <f t="shared" si="8"/>
        <v>0</v>
      </c>
      <c r="G41" s="200">
        <f t="shared" si="10"/>
        <v>4100</v>
      </c>
      <c r="H41" s="201">
        <f t="shared" si="11"/>
        <v>2938.54</v>
      </c>
      <c r="I41" s="124"/>
      <c r="J41" s="131"/>
      <c r="K41" s="131"/>
      <c r="L41" s="131"/>
      <c r="M41" s="194">
        <v>31213</v>
      </c>
      <c r="N41" s="195"/>
      <c r="O41" s="196" t="s">
        <v>41</v>
      </c>
      <c r="P41" s="195" t="s">
        <v>132</v>
      </c>
      <c r="Q41" s="197">
        <f t="shared" ref="Q41:R41" si="41">Q42</f>
        <v>0</v>
      </c>
      <c r="R41" s="197">
        <f t="shared" si="41"/>
        <v>0</v>
      </c>
      <c r="S41" s="197">
        <f>S42</f>
        <v>0</v>
      </c>
      <c r="T41" s="197">
        <f t="shared" ref="T41:AD41" si="42">T42</f>
        <v>0</v>
      </c>
      <c r="U41" s="197">
        <f t="shared" si="42"/>
        <v>4100</v>
      </c>
      <c r="V41" s="197">
        <f t="shared" si="42"/>
        <v>0</v>
      </c>
      <c r="W41" s="197">
        <f t="shared" si="42"/>
        <v>0</v>
      </c>
      <c r="X41" s="197"/>
      <c r="Y41" s="308"/>
      <c r="Z41" s="197">
        <f t="shared" si="42"/>
        <v>2938.54</v>
      </c>
      <c r="AA41" s="197">
        <f t="shared" si="42"/>
        <v>0</v>
      </c>
      <c r="AB41" s="197">
        <f t="shared" si="42"/>
        <v>0</v>
      </c>
      <c r="AC41" s="197">
        <f t="shared" si="42"/>
        <v>0</v>
      </c>
      <c r="AD41" s="197">
        <f t="shared" si="42"/>
        <v>0</v>
      </c>
    </row>
    <row r="42" spans="1:31" s="114" customFormat="1" ht="20.25" customHeight="1" x14ac:dyDescent="0.25">
      <c r="A42" s="183" t="s">
        <v>335</v>
      </c>
      <c r="B42" s="183"/>
      <c r="C42" s="183"/>
      <c r="D42" s="183"/>
      <c r="E42" s="183"/>
      <c r="F42" s="200">
        <f t="shared" si="8"/>
        <v>0</v>
      </c>
      <c r="G42" s="200">
        <f t="shared" si="10"/>
        <v>4100</v>
      </c>
      <c r="H42" s="201">
        <f t="shared" si="11"/>
        <v>2938.54</v>
      </c>
      <c r="I42" s="124"/>
      <c r="J42" s="131"/>
      <c r="K42" s="131"/>
      <c r="L42" s="131"/>
      <c r="M42" s="11"/>
      <c r="N42" s="171">
        <v>312130</v>
      </c>
      <c r="O42" s="172" t="s">
        <v>41</v>
      </c>
      <c r="P42" s="173" t="s">
        <v>132</v>
      </c>
      <c r="Q42" s="174">
        <v>0</v>
      </c>
      <c r="R42" s="174">
        <f>S42-Q42</f>
        <v>0</v>
      </c>
      <c r="S42" s="174">
        <v>0</v>
      </c>
      <c r="T42" s="174"/>
      <c r="U42" s="174">
        <v>4100</v>
      </c>
      <c r="V42" s="174">
        <v>0</v>
      </c>
      <c r="W42" s="240">
        <v>0</v>
      </c>
      <c r="X42" s="174"/>
      <c r="Y42" s="309"/>
      <c r="Z42" s="174">
        <v>2938.54</v>
      </c>
      <c r="AA42" s="174">
        <f>+Q42</f>
        <v>0</v>
      </c>
      <c r="AB42" s="174"/>
      <c r="AC42" s="174"/>
      <c r="AD42" s="174"/>
    </row>
    <row r="43" spans="1:31" s="114" customFormat="1" ht="20.25" customHeight="1" x14ac:dyDescent="0.25">
      <c r="A43" s="183" t="s">
        <v>335</v>
      </c>
      <c r="B43" s="183"/>
      <c r="C43" s="183"/>
      <c r="D43" s="183"/>
      <c r="E43" s="198" t="s">
        <v>388</v>
      </c>
      <c r="F43" s="200">
        <f t="shared" si="8"/>
        <v>5400</v>
      </c>
      <c r="G43" s="200">
        <f t="shared" si="10"/>
        <v>5400</v>
      </c>
      <c r="H43" s="201">
        <f t="shared" si="11"/>
        <v>12124.48</v>
      </c>
      <c r="I43" s="124"/>
      <c r="J43" s="131"/>
      <c r="K43" s="131"/>
      <c r="L43" s="131"/>
      <c r="M43" s="194">
        <v>31214</v>
      </c>
      <c r="N43" s="195"/>
      <c r="O43" s="196" t="s">
        <v>41</v>
      </c>
      <c r="P43" s="195" t="s">
        <v>133</v>
      </c>
      <c r="Q43" s="197">
        <f t="shared" ref="Q43:R43" si="43">Q44</f>
        <v>2700</v>
      </c>
      <c r="R43" s="197">
        <f t="shared" si="43"/>
        <v>0</v>
      </c>
      <c r="S43" s="197">
        <f>S44</f>
        <v>2700</v>
      </c>
      <c r="T43" s="197">
        <f t="shared" ref="T43:AD43" si="44">T44</f>
        <v>0</v>
      </c>
      <c r="U43" s="197">
        <f t="shared" si="44"/>
        <v>2700</v>
      </c>
      <c r="V43" s="197">
        <f t="shared" si="44"/>
        <v>2700</v>
      </c>
      <c r="W43" s="197">
        <f t="shared" si="44"/>
        <v>0</v>
      </c>
      <c r="X43" s="197"/>
      <c r="Y43" s="308"/>
      <c r="Z43" s="197">
        <f t="shared" si="44"/>
        <v>1324.48</v>
      </c>
      <c r="AA43" s="197">
        <f t="shared" si="44"/>
        <v>2700</v>
      </c>
      <c r="AB43" s="197">
        <f t="shared" si="44"/>
        <v>2700</v>
      </c>
      <c r="AC43" s="197">
        <f t="shared" si="44"/>
        <v>2700</v>
      </c>
      <c r="AD43" s="197">
        <f t="shared" si="44"/>
        <v>2700</v>
      </c>
    </row>
    <row r="44" spans="1:31" s="114" customFormat="1" ht="20.25" customHeight="1" x14ac:dyDescent="0.25">
      <c r="A44" s="183" t="s">
        <v>335</v>
      </c>
      <c r="B44" s="183"/>
      <c r="C44" s="183"/>
      <c r="D44" s="183"/>
      <c r="E44" s="183"/>
      <c r="F44" s="200">
        <f t="shared" si="8"/>
        <v>5400</v>
      </c>
      <c r="G44" s="200">
        <f t="shared" si="10"/>
        <v>5400</v>
      </c>
      <c r="H44" s="201">
        <f t="shared" si="11"/>
        <v>12124.48</v>
      </c>
      <c r="I44" s="124"/>
      <c r="J44" s="131"/>
      <c r="K44" s="131"/>
      <c r="L44" s="131"/>
      <c r="M44" s="11"/>
      <c r="N44" s="171">
        <v>312140</v>
      </c>
      <c r="O44" s="172" t="s">
        <v>41</v>
      </c>
      <c r="P44" s="173" t="s">
        <v>133</v>
      </c>
      <c r="Q44" s="174">
        <v>2700</v>
      </c>
      <c r="R44" s="174">
        <f>S44-Q44</f>
        <v>0</v>
      </c>
      <c r="S44" s="174">
        <v>2700</v>
      </c>
      <c r="T44" s="174"/>
      <c r="U44" s="174">
        <v>2700</v>
      </c>
      <c r="V44" s="174">
        <v>2700</v>
      </c>
      <c r="W44" s="240">
        <v>0</v>
      </c>
      <c r="X44" s="174"/>
      <c r="Y44" s="309"/>
      <c r="Z44" s="174">
        <v>1324.48</v>
      </c>
      <c r="AA44" s="174">
        <f>+Q44</f>
        <v>2700</v>
      </c>
      <c r="AB44" s="174">
        <v>2700</v>
      </c>
      <c r="AC44" s="174">
        <v>2700</v>
      </c>
      <c r="AD44" s="174">
        <v>2700</v>
      </c>
    </row>
    <row r="45" spans="1:31" s="114" customFormat="1" ht="20.25" customHeight="1" x14ac:dyDescent="0.25">
      <c r="A45" s="183" t="s">
        <v>335</v>
      </c>
      <c r="B45" s="183"/>
      <c r="C45" s="183"/>
      <c r="D45" s="183"/>
      <c r="E45" s="198" t="s">
        <v>388</v>
      </c>
      <c r="F45" s="200">
        <f t="shared" si="8"/>
        <v>8000</v>
      </c>
      <c r="G45" s="200">
        <f t="shared" si="10"/>
        <v>10054.299999999999</v>
      </c>
      <c r="H45" s="201">
        <f t="shared" si="11"/>
        <v>18256.3</v>
      </c>
      <c r="I45" s="124"/>
      <c r="J45" s="131"/>
      <c r="K45" s="131"/>
      <c r="L45" s="131"/>
      <c r="M45" s="194">
        <v>31215</v>
      </c>
      <c r="N45" s="195"/>
      <c r="O45" s="196" t="s">
        <v>41</v>
      </c>
      <c r="P45" s="195" t="s">
        <v>134</v>
      </c>
      <c r="Q45" s="197">
        <f t="shared" ref="Q45:R45" si="45">Q46</f>
        <v>4000</v>
      </c>
      <c r="R45" s="197">
        <f t="shared" si="45"/>
        <v>0</v>
      </c>
      <c r="S45" s="197">
        <f>S46</f>
        <v>4000</v>
      </c>
      <c r="T45" s="197">
        <f t="shared" ref="T45:AD45" si="46">T46</f>
        <v>0</v>
      </c>
      <c r="U45" s="197">
        <f t="shared" si="46"/>
        <v>4000</v>
      </c>
      <c r="V45" s="197">
        <f t="shared" si="46"/>
        <v>4000</v>
      </c>
      <c r="W45" s="197">
        <f t="shared" si="46"/>
        <v>2054.3000000000002</v>
      </c>
      <c r="X45" s="197"/>
      <c r="Y45" s="308"/>
      <c r="Z45" s="197">
        <f t="shared" si="46"/>
        <v>2256.3000000000002</v>
      </c>
      <c r="AA45" s="197">
        <f t="shared" si="46"/>
        <v>4000</v>
      </c>
      <c r="AB45" s="197">
        <f t="shared" si="46"/>
        <v>4000</v>
      </c>
      <c r="AC45" s="197">
        <f t="shared" si="46"/>
        <v>4000</v>
      </c>
      <c r="AD45" s="197">
        <f t="shared" si="46"/>
        <v>4000</v>
      </c>
    </row>
    <row r="46" spans="1:31" s="114" customFormat="1" ht="20.25" customHeight="1" x14ac:dyDescent="0.25">
      <c r="A46" s="183" t="s">
        <v>335</v>
      </c>
      <c r="B46" s="183"/>
      <c r="C46" s="183"/>
      <c r="D46" s="183"/>
      <c r="E46" s="183"/>
      <c r="F46" s="200">
        <f t="shared" si="8"/>
        <v>8000</v>
      </c>
      <c r="G46" s="200">
        <f t="shared" si="10"/>
        <v>10054.299999999999</v>
      </c>
      <c r="H46" s="201">
        <f t="shared" si="11"/>
        <v>18256.3</v>
      </c>
      <c r="I46" s="124"/>
      <c r="J46" s="131"/>
      <c r="K46" s="131"/>
      <c r="L46" s="131"/>
      <c r="M46" s="11"/>
      <c r="N46" s="171">
        <v>312150</v>
      </c>
      <c r="O46" s="172" t="s">
        <v>41</v>
      </c>
      <c r="P46" s="173" t="s">
        <v>134</v>
      </c>
      <c r="Q46" s="174">
        <v>4000</v>
      </c>
      <c r="R46" s="174">
        <f>S46-Q46</f>
        <v>0</v>
      </c>
      <c r="S46" s="174">
        <v>4000</v>
      </c>
      <c r="T46" s="174"/>
      <c r="U46" s="174">
        <v>4000</v>
      </c>
      <c r="V46" s="174">
        <v>4000</v>
      </c>
      <c r="W46" s="240">
        <v>2054.3000000000002</v>
      </c>
      <c r="X46" s="174"/>
      <c r="Y46" s="309"/>
      <c r="Z46" s="174">
        <v>2256.3000000000002</v>
      </c>
      <c r="AA46" s="174">
        <f>+Q46</f>
        <v>4000</v>
      </c>
      <c r="AB46" s="174">
        <v>4000</v>
      </c>
      <c r="AC46" s="174">
        <v>4000</v>
      </c>
      <c r="AD46" s="174">
        <v>4000</v>
      </c>
    </row>
    <row r="47" spans="1:31" s="114" customFormat="1" ht="20.25" customHeight="1" x14ac:dyDescent="0.25">
      <c r="A47" s="183" t="s">
        <v>335</v>
      </c>
      <c r="B47" s="183"/>
      <c r="C47" s="183"/>
      <c r="D47" s="183"/>
      <c r="E47" s="198" t="s">
        <v>388</v>
      </c>
      <c r="F47" s="200">
        <f t="shared" si="8"/>
        <v>16600</v>
      </c>
      <c r="G47" s="200">
        <f t="shared" si="10"/>
        <v>23800</v>
      </c>
      <c r="H47" s="201">
        <f t="shared" si="11"/>
        <v>27063.599999999999</v>
      </c>
      <c r="I47" s="124"/>
      <c r="J47" s="131"/>
      <c r="K47" s="131"/>
      <c r="L47" s="131"/>
      <c r="M47" s="194">
        <v>31216</v>
      </c>
      <c r="N47" s="195"/>
      <c r="O47" s="196" t="s">
        <v>41</v>
      </c>
      <c r="P47" s="195" t="s">
        <v>135</v>
      </c>
      <c r="Q47" s="197">
        <f t="shared" ref="Q47:R47" si="47">Q48</f>
        <v>8300</v>
      </c>
      <c r="R47" s="197">
        <f t="shared" si="47"/>
        <v>0</v>
      </c>
      <c r="S47" s="197">
        <f>S48</f>
        <v>8300</v>
      </c>
      <c r="T47" s="197">
        <f t="shared" ref="T47:AD47" si="48">T48</f>
        <v>0</v>
      </c>
      <c r="U47" s="197">
        <f t="shared" si="48"/>
        <v>8300</v>
      </c>
      <c r="V47" s="197">
        <f t="shared" si="48"/>
        <v>8300</v>
      </c>
      <c r="W47" s="197">
        <f t="shared" si="48"/>
        <v>7200</v>
      </c>
      <c r="X47" s="197"/>
      <c r="Y47" s="308"/>
      <c r="Z47" s="197">
        <f t="shared" si="48"/>
        <v>5863.6</v>
      </c>
      <c r="AA47" s="197">
        <f t="shared" si="48"/>
        <v>8300</v>
      </c>
      <c r="AB47" s="197">
        <f t="shared" si="48"/>
        <v>4300</v>
      </c>
      <c r="AC47" s="197">
        <f t="shared" si="48"/>
        <v>4300</v>
      </c>
      <c r="AD47" s="197">
        <f t="shared" si="48"/>
        <v>4300</v>
      </c>
    </row>
    <row r="48" spans="1:31" s="114" customFormat="1" ht="20.25" customHeight="1" x14ac:dyDescent="0.25">
      <c r="A48" s="183" t="s">
        <v>335</v>
      </c>
      <c r="B48" s="183"/>
      <c r="C48" s="183"/>
      <c r="D48" s="183"/>
      <c r="E48" s="183"/>
      <c r="F48" s="200">
        <f t="shared" si="8"/>
        <v>16600</v>
      </c>
      <c r="G48" s="200">
        <f t="shared" si="10"/>
        <v>23800</v>
      </c>
      <c r="H48" s="201">
        <f t="shared" si="11"/>
        <v>27063.599999999999</v>
      </c>
      <c r="I48" s="124"/>
      <c r="J48" s="131"/>
      <c r="K48" s="131"/>
      <c r="L48" s="131"/>
      <c r="M48" s="11"/>
      <c r="N48" s="171">
        <v>312160</v>
      </c>
      <c r="O48" s="172" t="s">
        <v>41</v>
      </c>
      <c r="P48" s="173" t="s">
        <v>135</v>
      </c>
      <c r="Q48" s="174">
        <v>8300</v>
      </c>
      <c r="R48" s="174">
        <f>S48-Q48</f>
        <v>0</v>
      </c>
      <c r="S48" s="174">
        <f>10300-1500-500</f>
        <v>8300</v>
      </c>
      <c r="T48" s="174"/>
      <c r="U48" s="174">
        <v>8300</v>
      </c>
      <c r="V48" s="174">
        <v>8300</v>
      </c>
      <c r="W48" s="240">
        <f>18000-W267-W1306</f>
        <v>7200</v>
      </c>
      <c r="X48" s="174"/>
      <c r="Y48" s="309"/>
      <c r="Z48" s="174">
        <v>5863.6</v>
      </c>
      <c r="AA48" s="174">
        <f>+Q48</f>
        <v>8300</v>
      </c>
      <c r="AB48" s="174">
        <v>4300</v>
      </c>
      <c r="AC48" s="174">
        <v>4300</v>
      </c>
      <c r="AD48" s="174">
        <v>4300</v>
      </c>
    </row>
    <row r="49" spans="1:32" s="114" customFormat="1" ht="20.25" customHeight="1" x14ac:dyDescent="0.25">
      <c r="A49" s="183" t="s">
        <v>335</v>
      </c>
      <c r="B49" s="183"/>
      <c r="C49" s="183"/>
      <c r="D49" s="183"/>
      <c r="E49" s="198" t="s">
        <v>388</v>
      </c>
      <c r="F49" s="200">
        <f t="shared" si="8"/>
        <v>21800</v>
      </c>
      <c r="G49" s="200">
        <f t="shared" si="10"/>
        <v>28820.71</v>
      </c>
      <c r="H49" s="201">
        <f t="shared" si="11"/>
        <v>41300</v>
      </c>
      <c r="I49" s="124"/>
      <c r="J49" s="131"/>
      <c r="K49" s="131"/>
      <c r="L49" s="131"/>
      <c r="M49" s="194">
        <v>31219</v>
      </c>
      <c r="N49" s="195"/>
      <c r="O49" s="196" t="s">
        <v>41</v>
      </c>
      <c r="P49" s="195" t="s">
        <v>136</v>
      </c>
      <c r="Q49" s="197">
        <f t="shared" ref="Q49:R49" si="49">Q50</f>
        <v>10900</v>
      </c>
      <c r="R49" s="197">
        <f t="shared" si="49"/>
        <v>0</v>
      </c>
      <c r="S49" s="197">
        <f>S50</f>
        <v>10900</v>
      </c>
      <c r="T49" s="197">
        <f t="shared" ref="T49:AD49" si="50">T50</f>
        <v>0</v>
      </c>
      <c r="U49" s="197">
        <f t="shared" si="50"/>
        <v>10900</v>
      </c>
      <c r="V49" s="197">
        <f t="shared" si="50"/>
        <v>10900</v>
      </c>
      <c r="W49" s="197">
        <f t="shared" si="50"/>
        <v>7020.7100000000009</v>
      </c>
      <c r="X49" s="197"/>
      <c r="Y49" s="308"/>
      <c r="Z49" s="197">
        <f t="shared" si="50"/>
        <v>6400</v>
      </c>
      <c r="AA49" s="197">
        <f t="shared" si="50"/>
        <v>10900</v>
      </c>
      <c r="AB49" s="197">
        <f t="shared" si="50"/>
        <v>8000</v>
      </c>
      <c r="AC49" s="197">
        <f t="shared" si="50"/>
        <v>8000</v>
      </c>
      <c r="AD49" s="197">
        <f t="shared" si="50"/>
        <v>8000</v>
      </c>
    </row>
    <row r="50" spans="1:32" s="114" customFormat="1" ht="20.25" customHeight="1" x14ac:dyDescent="0.25">
      <c r="A50" s="183" t="s">
        <v>335</v>
      </c>
      <c r="B50" s="183"/>
      <c r="C50" s="183"/>
      <c r="D50" s="183"/>
      <c r="E50" s="183"/>
      <c r="F50" s="200">
        <f t="shared" si="8"/>
        <v>21800</v>
      </c>
      <c r="G50" s="200">
        <f t="shared" si="10"/>
        <v>28820.71</v>
      </c>
      <c r="H50" s="201">
        <f t="shared" si="11"/>
        <v>41300</v>
      </c>
      <c r="I50" s="124"/>
      <c r="J50" s="131"/>
      <c r="K50" s="131"/>
      <c r="L50" s="131"/>
      <c r="M50" s="11"/>
      <c r="N50" s="171">
        <v>312190</v>
      </c>
      <c r="O50" s="172" t="s">
        <v>41</v>
      </c>
      <c r="P50" s="173" t="s">
        <v>137</v>
      </c>
      <c r="Q50" s="174">
        <v>10900</v>
      </c>
      <c r="R50" s="174">
        <f>S50-Q50</f>
        <v>0</v>
      </c>
      <c r="S50" s="174">
        <v>10900</v>
      </c>
      <c r="T50" s="174"/>
      <c r="U50" s="174">
        <v>10900</v>
      </c>
      <c r="V50" s="174">
        <v>10900</v>
      </c>
      <c r="W50" s="240">
        <f>20642.13-W269-W707-W1308</f>
        <v>7020.7100000000009</v>
      </c>
      <c r="X50" s="174"/>
      <c r="Y50" s="309"/>
      <c r="Z50" s="174">
        <v>6400</v>
      </c>
      <c r="AA50" s="174">
        <f>+Q50</f>
        <v>10900</v>
      </c>
      <c r="AB50" s="174">
        <v>8000</v>
      </c>
      <c r="AC50" s="174">
        <v>8000</v>
      </c>
      <c r="AD50" s="174">
        <v>8000</v>
      </c>
    </row>
    <row r="51" spans="1:32" s="214" customFormat="1" ht="20.25" customHeight="1" x14ac:dyDescent="0.25">
      <c r="A51" s="188" t="s">
        <v>335</v>
      </c>
      <c r="B51" s="188"/>
      <c r="C51" s="215" t="s">
        <v>384</v>
      </c>
      <c r="D51" s="215" t="s">
        <v>387</v>
      </c>
      <c r="E51" s="215" t="s">
        <v>388</v>
      </c>
      <c r="F51" s="207">
        <f t="shared" si="8"/>
        <v>164000</v>
      </c>
      <c r="G51" s="207">
        <f t="shared" si="10"/>
        <v>259687.04000000001</v>
      </c>
      <c r="H51" s="208">
        <f t="shared" si="11"/>
        <v>417650.73</v>
      </c>
      <c r="I51" s="209"/>
      <c r="J51" s="210"/>
      <c r="K51" s="210">
        <v>313</v>
      </c>
      <c r="L51" s="210"/>
      <c r="M51" s="210"/>
      <c r="N51" s="211"/>
      <c r="O51" s="216" t="s">
        <v>41</v>
      </c>
      <c r="P51" s="212" t="s">
        <v>138</v>
      </c>
      <c r="Q51" s="213">
        <f>Q52+Q57</f>
        <v>82000</v>
      </c>
      <c r="R51" s="213">
        <f t="shared" ref="R51" si="51">R52+R57</f>
        <v>0</v>
      </c>
      <c r="S51" s="213">
        <f>S52+S57</f>
        <v>82000</v>
      </c>
      <c r="T51" s="213">
        <v>32651</v>
      </c>
      <c r="U51" s="213">
        <f t="shared" ref="U51:AB51" si="52">U52+U57</f>
        <v>75000</v>
      </c>
      <c r="V51" s="213">
        <f t="shared" si="52"/>
        <v>82000</v>
      </c>
      <c r="W51" s="213">
        <f t="shared" si="52"/>
        <v>70036.040000000008</v>
      </c>
      <c r="X51" s="213"/>
      <c r="Y51" s="306"/>
      <c r="Z51" s="213">
        <f t="shared" si="52"/>
        <v>32650.73</v>
      </c>
      <c r="AA51" s="213">
        <f t="shared" si="52"/>
        <v>82000</v>
      </c>
      <c r="AB51" s="213">
        <f t="shared" si="52"/>
        <v>101000</v>
      </c>
      <c r="AC51" s="213">
        <f t="shared" ref="AC51:AD51" si="53">AC52+AC57</f>
        <v>101000</v>
      </c>
      <c r="AD51" s="213">
        <f t="shared" si="53"/>
        <v>101000</v>
      </c>
      <c r="AE51" s="242">
        <f>W54</f>
        <v>70036.040000000008</v>
      </c>
    </row>
    <row r="52" spans="1:32" s="114" customFormat="1" ht="20.25" customHeight="1" x14ac:dyDescent="0.25">
      <c r="A52" s="183" t="s">
        <v>335</v>
      </c>
      <c r="B52" s="183"/>
      <c r="C52" s="183"/>
      <c r="D52" s="198" t="s">
        <v>387</v>
      </c>
      <c r="E52" s="198" t="s">
        <v>388</v>
      </c>
      <c r="F52" s="200">
        <f t="shared" si="8"/>
        <v>164000</v>
      </c>
      <c r="G52" s="200">
        <f t="shared" si="10"/>
        <v>259687.04000000001</v>
      </c>
      <c r="H52" s="201">
        <f t="shared" si="11"/>
        <v>417650.73</v>
      </c>
      <c r="I52" s="124"/>
      <c r="J52" s="131"/>
      <c r="K52" s="131"/>
      <c r="L52" s="131">
        <v>3132</v>
      </c>
      <c r="M52" s="131"/>
      <c r="N52" s="132"/>
      <c r="O52" s="12" t="s">
        <v>41</v>
      </c>
      <c r="P52" s="127" t="s">
        <v>139</v>
      </c>
      <c r="Q52" s="133">
        <f t="shared" ref="Q52:R52" si="54">Q53+Q55</f>
        <v>82000</v>
      </c>
      <c r="R52" s="133">
        <f t="shared" si="54"/>
        <v>0</v>
      </c>
      <c r="S52" s="133">
        <f>S53+S55</f>
        <v>82000</v>
      </c>
      <c r="T52" s="133">
        <v>32651</v>
      </c>
      <c r="U52" s="133">
        <f t="shared" ref="U52:AB52" si="55">U53+U55</f>
        <v>75000</v>
      </c>
      <c r="V52" s="133">
        <f t="shared" si="55"/>
        <v>82000</v>
      </c>
      <c r="W52" s="133">
        <f t="shared" si="55"/>
        <v>70036.040000000008</v>
      </c>
      <c r="X52" s="133"/>
      <c r="Y52" s="307"/>
      <c r="Z52" s="133">
        <f t="shared" si="55"/>
        <v>32650.73</v>
      </c>
      <c r="AA52" s="133">
        <f t="shared" si="55"/>
        <v>82000</v>
      </c>
      <c r="AB52" s="133">
        <f t="shared" si="55"/>
        <v>101000</v>
      </c>
      <c r="AC52" s="133">
        <f t="shared" ref="AC52:AD52" si="56">AC53+AC55</f>
        <v>101000</v>
      </c>
      <c r="AD52" s="133">
        <f t="shared" si="56"/>
        <v>101000</v>
      </c>
    </row>
    <row r="53" spans="1:32" s="114" customFormat="1" ht="20.25" customHeight="1" x14ac:dyDescent="0.25">
      <c r="A53" s="183" t="s">
        <v>335</v>
      </c>
      <c r="B53" s="183"/>
      <c r="C53" s="183"/>
      <c r="D53" s="183"/>
      <c r="E53" s="198" t="s">
        <v>388</v>
      </c>
      <c r="F53" s="200">
        <f t="shared" si="8"/>
        <v>164000</v>
      </c>
      <c r="G53" s="200">
        <f t="shared" si="10"/>
        <v>227036.04</v>
      </c>
      <c r="H53" s="201">
        <f t="shared" si="11"/>
        <v>417650.73</v>
      </c>
      <c r="I53" s="124"/>
      <c r="J53" s="131"/>
      <c r="K53" s="131"/>
      <c r="L53" s="131"/>
      <c r="M53" s="194">
        <v>31321</v>
      </c>
      <c r="N53" s="195"/>
      <c r="O53" s="196" t="s">
        <v>41</v>
      </c>
      <c r="P53" s="195" t="s">
        <v>139</v>
      </c>
      <c r="Q53" s="197">
        <f t="shared" ref="Q53:R53" si="57">Q54</f>
        <v>82000</v>
      </c>
      <c r="R53" s="197">
        <f t="shared" si="57"/>
        <v>0</v>
      </c>
      <c r="S53" s="197">
        <f t="shared" ref="S53:AD53" si="58">S54</f>
        <v>82000</v>
      </c>
      <c r="T53" s="197">
        <f t="shared" si="58"/>
        <v>0</v>
      </c>
      <c r="U53" s="197">
        <f t="shared" si="58"/>
        <v>75000</v>
      </c>
      <c r="V53" s="197">
        <f t="shared" si="58"/>
        <v>82000</v>
      </c>
      <c r="W53" s="197">
        <f t="shared" si="58"/>
        <v>70036.040000000008</v>
      </c>
      <c r="X53" s="197"/>
      <c r="Y53" s="308"/>
      <c r="Z53" s="197">
        <f t="shared" si="58"/>
        <v>32650.73</v>
      </c>
      <c r="AA53" s="197">
        <f t="shared" si="58"/>
        <v>82000</v>
      </c>
      <c r="AB53" s="197">
        <f t="shared" si="58"/>
        <v>101000</v>
      </c>
      <c r="AC53" s="197">
        <f t="shared" si="58"/>
        <v>101000</v>
      </c>
      <c r="AD53" s="197">
        <f t="shared" si="58"/>
        <v>101000</v>
      </c>
    </row>
    <row r="54" spans="1:32" s="114" customFormat="1" ht="20.25" customHeight="1" x14ac:dyDescent="0.25">
      <c r="A54" s="183" t="s">
        <v>335</v>
      </c>
      <c r="B54" s="183"/>
      <c r="C54" s="183"/>
      <c r="D54" s="183"/>
      <c r="E54" s="183"/>
      <c r="F54" s="200">
        <f t="shared" si="8"/>
        <v>164000</v>
      </c>
      <c r="G54" s="200">
        <f t="shared" si="10"/>
        <v>227036.04</v>
      </c>
      <c r="H54" s="201">
        <f t="shared" si="11"/>
        <v>417650.73</v>
      </c>
      <c r="I54" s="124"/>
      <c r="J54" s="131"/>
      <c r="K54" s="131"/>
      <c r="L54" s="131"/>
      <c r="M54" s="11"/>
      <c r="N54" s="171">
        <v>313210</v>
      </c>
      <c r="O54" s="172" t="s">
        <v>41</v>
      </c>
      <c r="P54" s="173" t="s">
        <v>139</v>
      </c>
      <c r="Q54" s="174">
        <f>110000-28000</f>
        <v>82000</v>
      </c>
      <c r="R54" s="174">
        <f>S54-Q54</f>
        <v>0</v>
      </c>
      <c r="S54" s="174">
        <f>110000-28000</f>
        <v>82000</v>
      </c>
      <c r="T54" s="174"/>
      <c r="U54" s="174">
        <v>75000</v>
      </c>
      <c r="V54" s="174">
        <v>82000</v>
      </c>
      <c r="W54" s="174">
        <f>274115.38-W273-W457-W711-W825-W961-W1097-W1178-W1212-W1312</f>
        <v>70036.040000000008</v>
      </c>
      <c r="X54" s="174"/>
      <c r="Y54" s="309"/>
      <c r="Z54" s="174">
        <v>32650.73</v>
      </c>
      <c r="AA54" s="174">
        <f>+Q54</f>
        <v>82000</v>
      </c>
      <c r="AB54" s="174">
        <v>101000</v>
      </c>
      <c r="AC54" s="174">
        <v>101000</v>
      </c>
      <c r="AD54" s="174">
        <v>101000</v>
      </c>
    </row>
    <row r="55" spans="1:32" s="114" customFormat="1" ht="20.25" hidden="1" customHeight="1" x14ac:dyDescent="0.25">
      <c r="A55" s="183" t="s">
        <v>335</v>
      </c>
      <c r="B55" s="183"/>
      <c r="C55" s="183"/>
      <c r="D55" s="183"/>
      <c r="E55" s="198" t="s">
        <v>388</v>
      </c>
      <c r="F55" s="200">
        <f t="shared" si="8"/>
        <v>0</v>
      </c>
      <c r="G55" s="200">
        <f t="shared" si="10"/>
        <v>0</v>
      </c>
      <c r="H55" s="201">
        <f t="shared" si="11"/>
        <v>0</v>
      </c>
      <c r="I55" s="124"/>
      <c r="J55" s="131"/>
      <c r="K55" s="131"/>
      <c r="L55" s="131"/>
      <c r="M55" s="194">
        <v>31322</v>
      </c>
      <c r="N55" s="195"/>
      <c r="O55" s="196" t="s">
        <v>41</v>
      </c>
      <c r="P55" s="195" t="s">
        <v>139</v>
      </c>
      <c r="Q55" s="197">
        <f t="shared" ref="Q55:R55" si="59">Q56</f>
        <v>0</v>
      </c>
      <c r="R55" s="197">
        <f t="shared" si="59"/>
        <v>0</v>
      </c>
      <c r="S55" s="197">
        <f>S56</f>
        <v>0</v>
      </c>
      <c r="T55" s="197">
        <f t="shared" ref="T55:AD55" si="60">T56</f>
        <v>0</v>
      </c>
      <c r="U55" s="197">
        <f t="shared" si="60"/>
        <v>0</v>
      </c>
      <c r="V55" s="197">
        <f t="shared" si="60"/>
        <v>0</v>
      </c>
      <c r="W55" s="197">
        <f t="shared" si="60"/>
        <v>0</v>
      </c>
      <c r="X55" s="197"/>
      <c r="Y55" s="308"/>
      <c r="Z55" s="197">
        <f t="shared" si="60"/>
        <v>0</v>
      </c>
      <c r="AA55" s="197">
        <f t="shared" si="60"/>
        <v>0</v>
      </c>
      <c r="AB55" s="197">
        <f t="shared" si="60"/>
        <v>0</v>
      </c>
      <c r="AC55" s="197">
        <f t="shared" si="60"/>
        <v>0</v>
      </c>
      <c r="AD55" s="197">
        <f t="shared" si="60"/>
        <v>0</v>
      </c>
    </row>
    <row r="56" spans="1:32" s="114" customFormat="1" ht="20.25" hidden="1" customHeight="1" x14ac:dyDescent="0.25">
      <c r="A56" s="183" t="s">
        <v>335</v>
      </c>
      <c r="B56" s="183"/>
      <c r="C56" s="183"/>
      <c r="D56" s="183"/>
      <c r="E56" s="183"/>
      <c r="F56" s="200">
        <f t="shared" si="8"/>
        <v>0</v>
      </c>
      <c r="G56" s="200">
        <f t="shared" si="10"/>
        <v>0</v>
      </c>
      <c r="H56" s="201">
        <f t="shared" si="11"/>
        <v>0</v>
      </c>
      <c r="I56" s="124"/>
      <c r="J56" s="131"/>
      <c r="K56" s="131"/>
      <c r="L56" s="131"/>
      <c r="M56" s="11"/>
      <c r="N56" s="171">
        <v>313220</v>
      </c>
      <c r="O56" s="172" t="s">
        <v>41</v>
      </c>
      <c r="P56" s="173" t="s">
        <v>139</v>
      </c>
      <c r="Q56" s="174">
        <f>44300+600+100+20000-65000</f>
        <v>0</v>
      </c>
      <c r="R56" s="174">
        <f>S56-Q56</f>
        <v>0</v>
      </c>
      <c r="S56" s="174">
        <f>44300+600+100+20000-65000</f>
        <v>0</v>
      </c>
      <c r="T56" s="174"/>
      <c r="U56" s="174">
        <v>0</v>
      </c>
      <c r="V56" s="174">
        <v>0</v>
      </c>
      <c r="W56" s="174"/>
      <c r="X56" s="174"/>
      <c r="Y56" s="309"/>
      <c r="Z56" s="174"/>
      <c r="AA56" s="174">
        <f>+Q56</f>
        <v>0</v>
      </c>
      <c r="AB56" s="174"/>
      <c r="AC56" s="174"/>
      <c r="AD56" s="174"/>
    </row>
    <row r="57" spans="1:32" s="114" customFormat="1" ht="20.25" hidden="1" customHeight="1" x14ac:dyDescent="0.25">
      <c r="A57" s="183" t="s">
        <v>335</v>
      </c>
      <c r="B57" s="183"/>
      <c r="C57" s="183"/>
      <c r="D57" s="198" t="s">
        <v>387</v>
      </c>
      <c r="E57" s="198" t="s">
        <v>388</v>
      </c>
      <c r="F57" s="200">
        <f t="shared" si="8"/>
        <v>0</v>
      </c>
      <c r="G57" s="200">
        <f t="shared" si="10"/>
        <v>0</v>
      </c>
      <c r="H57" s="201">
        <f t="shared" si="11"/>
        <v>0</v>
      </c>
      <c r="I57" s="124"/>
      <c r="J57" s="131"/>
      <c r="K57" s="131"/>
      <c r="L57" s="131">
        <v>3133</v>
      </c>
      <c r="M57" s="131"/>
      <c r="N57" s="132"/>
      <c r="O57" s="12" t="s">
        <v>41</v>
      </c>
      <c r="P57" s="127" t="s">
        <v>139</v>
      </c>
      <c r="Q57" s="133">
        <f t="shared" ref="Q57:R58" si="61">Q58</f>
        <v>0</v>
      </c>
      <c r="R57" s="133">
        <f t="shared" si="61"/>
        <v>0</v>
      </c>
      <c r="S57" s="133">
        <f t="shared" ref="S57:AD58" si="62">S58</f>
        <v>0</v>
      </c>
      <c r="T57" s="133">
        <f t="shared" si="62"/>
        <v>0</v>
      </c>
      <c r="U57" s="133">
        <f t="shared" si="62"/>
        <v>0</v>
      </c>
      <c r="V57" s="133">
        <f t="shared" si="62"/>
        <v>0</v>
      </c>
      <c r="W57" s="133">
        <f t="shared" si="62"/>
        <v>0</v>
      </c>
      <c r="X57" s="133"/>
      <c r="Y57" s="307"/>
      <c r="Z57" s="133">
        <f t="shared" si="62"/>
        <v>0</v>
      </c>
      <c r="AA57" s="133">
        <f t="shared" si="62"/>
        <v>0</v>
      </c>
      <c r="AB57" s="133">
        <f t="shared" si="62"/>
        <v>0</v>
      </c>
      <c r="AC57" s="133">
        <f t="shared" si="62"/>
        <v>0</v>
      </c>
      <c r="AD57" s="133">
        <f t="shared" si="62"/>
        <v>0</v>
      </c>
    </row>
    <row r="58" spans="1:32" s="114" customFormat="1" ht="20.25" hidden="1" customHeight="1" x14ac:dyDescent="0.25">
      <c r="A58" s="183" t="s">
        <v>335</v>
      </c>
      <c r="B58" s="183"/>
      <c r="C58" s="183"/>
      <c r="D58" s="183"/>
      <c r="E58" s="198" t="s">
        <v>388</v>
      </c>
      <c r="F58" s="200">
        <f t="shared" si="8"/>
        <v>0</v>
      </c>
      <c r="G58" s="200">
        <f t="shared" si="10"/>
        <v>0</v>
      </c>
      <c r="H58" s="201">
        <f t="shared" si="11"/>
        <v>0</v>
      </c>
      <c r="I58" s="124"/>
      <c r="J58" s="131"/>
      <c r="K58" s="131"/>
      <c r="L58" s="131"/>
      <c r="M58" s="194">
        <v>31332</v>
      </c>
      <c r="N58" s="195"/>
      <c r="O58" s="196" t="s">
        <v>41</v>
      </c>
      <c r="P58" s="195" t="s">
        <v>139</v>
      </c>
      <c r="Q58" s="197">
        <f t="shared" si="61"/>
        <v>0</v>
      </c>
      <c r="R58" s="197">
        <f t="shared" si="61"/>
        <v>0</v>
      </c>
      <c r="S58" s="197">
        <f t="shared" si="62"/>
        <v>0</v>
      </c>
      <c r="T58" s="197">
        <f t="shared" si="62"/>
        <v>0</v>
      </c>
      <c r="U58" s="197">
        <f t="shared" si="62"/>
        <v>0</v>
      </c>
      <c r="V58" s="197">
        <f t="shared" si="62"/>
        <v>0</v>
      </c>
      <c r="W58" s="197">
        <f t="shared" si="62"/>
        <v>0</v>
      </c>
      <c r="X58" s="197"/>
      <c r="Y58" s="308"/>
      <c r="Z58" s="197">
        <f t="shared" si="62"/>
        <v>0</v>
      </c>
      <c r="AA58" s="197">
        <f t="shared" si="62"/>
        <v>0</v>
      </c>
      <c r="AB58" s="197">
        <f t="shared" si="62"/>
        <v>0</v>
      </c>
      <c r="AC58" s="197">
        <f t="shared" si="62"/>
        <v>0</v>
      </c>
      <c r="AD58" s="197">
        <f t="shared" si="62"/>
        <v>0</v>
      </c>
    </row>
    <row r="59" spans="1:32" s="114" customFormat="1" ht="20.25" hidden="1" customHeight="1" x14ac:dyDescent="0.25">
      <c r="A59" s="183" t="s">
        <v>335</v>
      </c>
      <c r="B59" s="183"/>
      <c r="C59" s="183"/>
      <c r="D59" s="183"/>
      <c r="E59" s="183"/>
      <c r="F59" s="200">
        <f t="shared" si="8"/>
        <v>0</v>
      </c>
      <c r="G59" s="200">
        <f t="shared" si="10"/>
        <v>0</v>
      </c>
      <c r="H59" s="201">
        <f t="shared" si="11"/>
        <v>0</v>
      </c>
      <c r="I59" s="124"/>
      <c r="J59" s="131"/>
      <c r="K59" s="131"/>
      <c r="L59" s="131"/>
      <c r="M59" s="11"/>
      <c r="N59" s="171">
        <v>313320</v>
      </c>
      <c r="O59" s="172" t="s">
        <v>41</v>
      </c>
      <c r="P59" s="173" t="s">
        <v>139</v>
      </c>
      <c r="Q59" s="174">
        <f>106600+1200+1900+300+50000-160000</f>
        <v>0</v>
      </c>
      <c r="R59" s="174">
        <f>S59-Q59</f>
        <v>0</v>
      </c>
      <c r="S59" s="174">
        <f>106600+1200+1900+300+50000-160000</f>
        <v>0</v>
      </c>
      <c r="T59" s="174"/>
      <c r="U59" s="174">
        <v>0</v>
      </c>
      <c r="V59" s="174">
        <v>0</v>
      </c>
      <c r="W59" s="174"/>
      <c r="X59" s="174"/>
      <c r="Y59" s="309"/>
      <c r="Z59" s="174"/>
      <c r="AA59" s="174">
        <f>+Q59</f>
        <v>0</v>
      </c>
      <c r="AB59" s="174"/>
      <c r="AC59" s="174"/>
      <c r="AD59" s="174"/>
    </row>
    <row r="60" spans="1:32" s="187" customFormat="1" ht="20.25" customHeight="1" x14ac:dyDescent="0.25">
      <c r="A60" s="183" t="s">
        <v>335</v>
      </c>
      <c r="B60" s="198" t="s">
        <v>352</v>
      </c>
      <c r="C60" s="198" t="s">
        <v>384</v>
      </c>
      <c r="D60" s="198" t="s">
        <v>387</v>
      </c>
      <c r="E60" s="198" t="s">
        <v>388</v>
      </c>
      <c r="F60" s="200">
        <f t="shared" si="8"/>
        <v>1086704</v>
      </c>
      <c r="G60" s="200">
        <f t="shared" si="10"/>
        <v>2269507.8786357911</v>
      </c>
      <c r="H60" s="201">
        <f t="shared" si="11"/>
        <v>2149217.83</v>
      </c>
      <c r="I60" s="263"/>
      <c r="J60" s="263">
        <v>32</v>
      </c>
      <c r="K60" s="263"/>
      <c r="L60" s="263"/>
      <c r="M60" s="263"/>
      <c r="N60" s="263"/>
      <c r="O60" s="303" t="s">
        <v>41</v>
      </c>
      <c r="P60" s="264" t="s">
        <v>7</v>
      </c>
      <c r="Q60" s="265">
        <f t="shared" ref="Q60:AD60" si="63">Q61+Q82+Q119+Q185+Q189</f>
        <v>561130</v>
      </c>
      <c r="R60" s="265">
        <f t="shared" si="63"/>
        <v>-17778</v>
      </c>
      <c r="S60" s="265">
        <f t="shared" si="63"/>
        <v>543352</v>
      </c>
      <c r="T60" s="265">
        <v>387882</v>
      </c>
      <c r="U60" s="265">
        <f t="shared" si="63"/>
        <v>1001110</v>
      </c>
      <c r="V60" s="265">
        <f t="shared" si="63"/>
        <v>561130</v>
      </c>
      <c r="W60" s="265">
        <f t="shared" si="63"/>
        <v>319246.67999999993</v>
      </c>
      <c r="X60" s="265">
        <f>W60/T60*100</f>
        <v>82.305103098364953</v>
      </c>
      <c r="Y60" s="260">
        <f>W60/V60*100</f>
        <v>56.893532692958836</v>
      </c>
      <c r="Z60" s="186">
        <f t="shared" si="63"/>
        <v>387881.83</v>
      </c>
      <c r="AA60" s="186">
        <f t="shared" si="63"/>
        <v>561130</v>
      </c>
      <c r="AB60" s="186">
        <f t="shared" si="63"/>
        <v>522530</v>
      </c>
      <c r="AC60" s="186">
        <f t="shared" si="63"/>
        <v>333503</v>
      </c>
      <c r="AD60" s="186">
        <f t="shared" si="63"/>
        <v>344173</v>
      </c>
      <c r="AE60" s="234"/>
      <c r="AF60" s="234"/>
    </row>
    <row r="61" spans="1:32" s="214" customFormat="1" ht="20.25" customHeight="1" x14ac:dyDescent="0.25">
      <c r="A61" s="188" t="s">
        <v>335</v>
      </c>
      <c r="B61" s="188"/>
      <c r="C61" s="215" t="s">
        <v>384</v>
      </c>
      <c r="D61" s="215" t="s">
        <v>387</v>
      </c>
      <c r="E61" s="215" t="s">
        <v>388</v>
      </c>
      <c r="F61" s="207">
        <f t="shared" si="8"/>
        <v>77754</v>
      </c>
      <c r="G61" s="207">
        <f t="shared" si="10"/>
        <v>108500.92</v>
      </c>
      <c r="H61" s="208">
        <f t="shared" si="11"/>
        <v>128047.12</v>
      </c>
      <c r="I61" s="209"/>
      <c r="J61" s="210"/>
      <c r="K61" s="210">
        <v>321</v>
      </c>
      <c r="L61" s="210"/>
      <c r="M61" s="210"/>
      <c r="N61" s="211"/>
      <c r="O61" s="216" t="s">
        <v>41</v>
      </c>
      <c r="P61" s="212" t="s">
        <v>140</v>
      </c>
      <c r="Q61" s="213">
        <f>Q62+Q71+Q76</f>
        <v>39315</v>
      </c>
      <c r="R61" s="213">
        <f t="shared" ref="R61" si="64">R62+R71+R76</f>
        <v>-438</v>
      </c>
      <c r="S61" s="213">
        <f>S62+S71+S76</f>
        <v>38877</v>
      </c>
      <c r="T61" s="213">
        <v>11833</v>
      </c>
      <c r="U61" s="213">
        <f t="shared" ref="U61:AB61" si="65">U62+U71+U76</f>
        <v>37360</v>
      </c>
      <c r="V61" s="213">
        <f t="shared" si="65"/>
        <v>39315</v>
      </c>
      <c r="W61" s="213">
        <f t="shared" si="65"/>
        <v>19992.919999999998</v>
      </c>
      <c r="X61" s="213"/>
      <c r="Y61" s="306"/>
      <c r="Z61" s="213">
        <f t="shared" si="65"/>
        <v>11832.119999999999</v>
      </c>
      <c r="AA61" s="213">
        <f t="shared" si="65"/>
        <v>39315</v>
      </c>
      <c r="AB61" s="213">
        <f t="shared" si="65"/>
        <v>28220</v>
      </c>
      <c r="AC61" s="213">
        <f t="shared" ref="AC61:AD61" si="66">AC62+AC71+AC76</f>
        <v>25540</v>
      </c>
      <c r="AD61" s="213">
        <f t="shared" si="66"/>
        <v>23140</v>
      </c>
      <c r="AE61" s="242">
        <f>W64+W66+W68+W70+W73+W75+W78+W79+W81</f>
        <v>19992.919999999998</v>
      </c>
    </row>
    <row r="62" spans="1:32" s="114" customFormat="1" ht="20.25" customHeight="1" x14ac:dyDescent="0.25">
      <c r="A62" s="183" t="s">
        <v>335</v>
      </c>
      <c r="B62" s="183"/>
      <c r="C62" s="183"/>
      <c r="D62" s="198" t="s">
        <v>387</v>
      </c>
      <c r="E62" s="198" t="s">
        <v>388</v>
      </c>
      <c r="F62" s="200">
        <f t="shared" si="8"/>
        <v>11284</v>
      </c>
      <c r="G62" s="200">
        <f t="shared" si="10"/>
        <v>15881.76</v>
      </c>
      <c r="H62" s="201">
        <f t="shared" si="11"/>
        <v>19681.62</v>
      </c>
      <c r="I62" s="124"/>
      <c r="J62" s="131"/>
      <c r="K62" s="131"/>
      <c r="L62" s="131">
        <v>3211</v>
      </c>
      <c r="M62" s="136"/>
      <c r="N62" s="137"/>
      <c r="O62" s="12" t="s">
        <v>41</v>
      </c>
      <c r="P62" s="127" t="s">
        <v>141</v>
      </c>
      <c r="Q62" s="133">
        <f>Q63+Q65+Q67+Q69</f>
        <v>6080</v>
      </c>
      <c r="R62" s="133">
        <f t="shared" ref="R62" si="67">R63+R65+R67+R69</f>
        <v>-438</v>
      </c>
      <c r="S62" s="133">
        <f>S63+S65+S67+S69</f>
        <v>5642</v>
      </c>
      <c r="T62" s="133">
        <v>1482</v>
      </c>
      <c r="U62" s="133">
        <f t="shared" ref="U62:AB62" si="68">U63+U65+U67+U69</f>
        <v>5080</v>
      </c>
      <c r="V62" s="133">
        <f t="shared" si="68"/>
        <v>6080</v>
      </c>
      <c r="W62" s="133">
        <f t="shared" si="68"/>
        <v>3239.76</v>
      </c>
      <c r="X62" s="133"/>
      <c r="Y62" s="307"/>
      <c r="Z62" s="133">
        <f t="shared" si="68"/>
        <v>1481.6200000000001</v>
      </c>
      <c r="AA62" s="133">
        <f t="shared" si="68"/>
        <v>6080</v>
      </c>
      <c r="AB62" s="133">
        <f t="shared" si="68"/>
        <v>4440</v>
      </c>
      <c r="AC62" s="133">
        <f t="shared" ref="AC62:AD62" si="69">AC63+AC65+AC67+AC69</f>
        <v>4040</v>
      </c>
      <c r="AD62" s="133">
        <f t="shared" si="69"/>
        <v>3640</v>
      </c>
    </row>
    <row r="63" spans="1:32" s="114" customFormat="1" ht="20.25" customHeight="1" x14ac:dyDescent="0.25">
      <c r="A63" s="183" t="s">
        <v>335</v>
      </c>
      <c r="B63" s="183"/>
      <c r="C63" s="183"/>
      <c r="D63" s="183"/>
      <c r="E63" s="198" t="s">
        <v>388</v>
      </c>
      <c r="F63" s="200">
        <f t="shared" si="8"/>
        <v>3180</v>
      </c>
      <c r="G63" s="200">
        <f t="shared" si="10"/>
        <v>4460.5</v>
      </c>
      <c r="H63" s="201">
        <f t="shared" si="11"/>
        <v>6442.1</v>
      </c>
      <c r="I63" s="124"/>
      <c r="J63" s="131"/>
      <c r="K63" s="131"/>
      <c r="L63" s="131"/>
      <c r="M63" s="194">
        <v>32111</v>
      </c>
      <c r="N63" s="195"/>
      <c r="O63" s="196" t="s">
        <v>41</v>
      </c>
      <c r="P63" s="195" t="s">
        <v>142</v>
      </c>
      <c r="Q63" s="197">
        <f t="shared" ref="Q63:R63" si="70">Q64</f>
        <v>1800</v>
      </c>
      <c r="R63" s="197">
        <f t="shared" si="70"/>
        <v>-210</v>
      </c>
      <c r="S63" s="197">
        <f>S64</f>
        <v>1590</v>
      </c>
      <c r="T63" s="197">
        <f t="shared" ref="T63:AD63" si="71">T64</f>
        <v>0</v>
      </c>
      <c r="U63" s="197">
        <f t="shared" si="71"/>
        <v>1800</v>
      </c>
      <c r="V63" s="197">
        <f t="shared" si="71"/>
        <v>1800</v>
      </c>
      <c r="W63" s="197">
        <f t="shared" si="71"/>
        <v>860.5</v>
      </c>
      <c r="X63" s="197"/>
      <c r="Y63" s="308"/>
      <c r="Z63" s="197">
        <f t="shared" si="71"/>
        <v>1142.0999999999999</v>
      </c>
      <c r="AA63" s="197">
        <f t="shared" si="71"/>
        <v>1800</v>
      </c>
      <c r="AB63" s="197">
        <f t="shared" si="71"/>
        <v>1300</v>
      </c>
      <c r="AC63" s="197">
        <f t="shared" si="71"/>
        <v>1200</v>
      </c>
      <c r="AD63" s="197">
        <f t="shared" si="71"/>
        <v>1000</v>
      </c>
    </row>
    <row r="64" spans="1:32" s="114" customFormat="1" ht="20.25" customHeight="1" x14ac:dyDescent="0.25">
      <c r="A64" s="183" t="s">
        <v>335</v>
      </c>
      <c r="B64" s="183"/>
      <c r="C64" s="183"/>
      <c r="D64" s="183"/>
      <c r="E64" s="183"/>
      <c r="F64" s="200">
        <f t="shared" si="8"/>
        <v>3180</v>
      </c>
      <c r="G64" s="200">
        <f t="shared" si="10"/>
        <v>4460.5</v>
      </c>
      <c r="H64" s="201">
        <f t="shared" si="11"/>
        <v>6442.1</v>
      </c>
      <c r="I64" s="124"/>
      <c r="J64" s="131"/>
      <c r="K64" s="131"/>
      <c r="L64" s="131"/>
      <c r="M64" s="11"/>
      <c r="N64" s="171">
        <v>321110</v>
      </c>
      <c r="O64" s="172" t="s">
        <v>41</v>
      </c>
      <c r="P64" s="173" t="s">
        <v>142</v>
      </c>
      <c r="Q64" s="174">
        <v>1800</v>
      </c>
      <c r="R64" s="174">
        <f>S64-Q64</f>
        <v>-210</v>
      </c>
      <c r="S64" s="174">
        <v>1590</v>
      </c>
      <c r="T64" s="174"/>
      <c r="U64" s="174">
        <v>1800</v>
      </c>
      <c r="V64" s="174">
        <v>1800</v>
      </c>
      <c r="W64" s="240">
        <f>1180.5-W835-W971-W1222-AH301</f>
        <v>860.5</v>
      </c>
      <c r="X64" s="174"/>
      <c r="Y64" s="309"/>
      <c r="Z64" s="174">
        <v>1142.0999999999999</v>
      </c>
      <c r="AA64" s="174">
        <f>+Q64</f>
        <v>1800</v>
      </c>
      <c r="AB64" s="174">
        <v>1300</v>
      </c>
      <c r="AC64" s="174">
        <v>1200</v>
      </c>
      <c r="AD64" s="174">
        <v>1000</v>
      </c>
    </row>
    <row r="65" spans="1:30" s="114" customFormat="1" ht="20.25" customHeight="1" x14ac:dyDescent="0.25">
      <c r="A65" s="183" t="s">
        <v>335</v>
      </c>
      <c r="B65" s="183"/>
      <c r="C65" s="183"/>
      <c r="D65" s="183"/>
      <c r="E65" s="198" t="s">
        <v>388</v>
      </c>
      <c r="F65" s="200">
        <f t="shared" si="8"/>
        <v>6544</v>
      </c>
      <c r="G65" s="200">
        <f t="shared" si="10"/>
        <v>8016.21</v>
      </c>
      <c r="H65" s="201">
        <f t="shared" si="11"/>
        <v>10355.880000000001</v>
      </c>
      <c r="I65" s="124"/>
      <c r="J65" s="131"/>
      <c r="K65" s="131"/>
      <c r="L65" s="131"/>
      <c r="M65" s="194">
        <v>32113</v>
      </c>
      <c r="N65" s="195"/>
      <c r="O65" s="196" t="s">
        <v>41</v>
      </c>
      <c r="P65" s="195" t="s">
        <v>143</v>
      </c>
      <c r="Q65" s="197">
        <f t="shared" ref="Q65:R65" si="72">Q66</f>
        <v>3500</v>
      </c>
      <c r="R65" s="197">
        <f t="shared" si="72"/>
        <v>-228</v>
      </c>
      <c r="S65" s="197">
        <f>S66</f>
        <v>3272</v>
      </c>
      <c r="T65" s="197">
        <f t="shared" ref="T65:AD65" si="73">T66</f>
        <v>0</v>
      </c>
      <c r="U65" s="197">
        <f t="shared" si="73"/>
        <v>2500</v>
      </c>
      <c r="V65" s="197">
        <f t="shared" si="73"/>
        <v>3500</v>
      </c>
      <c r="W65" s="197">
        <f t="shared" si="73"/>
        <v>2016.21</v>
      </c>
      <c r="X65" s="197"/>
      <c r="Y65" s="308"/>
      <c r="Z65" s="197">
        <f t="shared" si="73"/>
        <v>155.88</v>
      </c>
      <c r="AA65" s="197">
        <f t="shared" si="73"/>
        <v>3500</v>
      </c>
      <c r="AB65" s="197">
        <f t="shared" si="73"/>
        <v>2500</v>
      </c>
      <c r="AC65" s="197">
        <f t="shared" si="73"/>
        <v>2200</v>
      </c>
      <c r="AD65" s="197">
        <f t="shared" si="73"/>
        <v>2000</v>
      </c>
    </row>
    <row r="66" spans="1:30" s="114" customFormat="1" ht="20.25" customHeight="1" x14ac:dyDescent="0.25">
      <c r="A66" s="183" t="s">
        <v>335</v>
      </c>
      <c r="B66" s="183"/>
      <c r="C66" s="183"/>
      <c r="D66" s="183"/>
      <c r="E66" s="183"/>
      <c r="F66" s="200">
        <f t="shared" si="8"/>
        <v>6544</v>
      </c>
      <c r="G66" s="200">
        <f t="shared" si="10"/>
        <v>8016.21</v>
      </c>
      <c r="H66" s="201">
        <f t="shared" si="11"/>
        <v>10355.880000000001</v>
      </c>
      <c r="I66" s="124"/>
      <c r="J66" s="131"/>
      <c r="K66" s="131"/>
      <c r="L66" s="131"/>
      <c r="M66" s="11"/>
      <c r="N66" s="171">
        <v>321130</v>
      </c>
      <c r="O66" s="172" t="s">
        <v>41</v>
      </c>
      <c r="P66" s="173" t="s">
        <v>143</v>
      </c>
      <c r="Q66" s="174">
        <v>3500</v>
      </c>
      <c r="R66" s="174">
        <f>S66-Q66</f>
        <v>-228</v>
      </c>
      <c r="S66" s="174">
        <v>3272</v>
      </c>
      <c r="T66" s="174"/>
      <c r="U66" s="174">
        <v>2500</v>
      </c>
      <c r="V66" s="174">
        <v>3500</v>
      </c>
      <c r="W66" s="240">
        <f>2324.61-W837-W1224</f>
        <v>2016.21</v>
      </c>
      <c r="X66" s="174"/>
      <c r="Y66" s="309"/>
      <c r="Z66" s="174">
        <v>155.88</v>
      </c>
      <c r="AA66" s="174">
        <f>+Q66</f>
        <v>3500</v>
      </c>
      <c r="AB66" s="174">
        <v>2500</v>
      </c>
      <c r="AC66" s="174">
        <v>2200</v>
      </c>
      <c r="AD66" s="174">
        <v>2000</v>
      </c>
    </row>
    <row r="67" spans="1:30" s="114" customFormat="1" ht="20.25" customHeight="1" x14ac:dyDescent="0.25">
      <c r="A67" s="183" t="s">
        <v>335</v>
      </c>
      <c r="B67" s="183"/>
      <c r="C67" s="183"/>
      <c r="D67" s="183"/>
      <c r="E67" s="198" t="s">
        <v>388</v>
      </c>
      <c r="F67" s="200">
        <f t="shared" si="8"/>
        <v>680</v>
      </c>
      <c r="G67" s="200">
        <f t="shared" si="10"/>
        <v>928.56999999999994</v>
      </c>
      <c r="H67" s="201">
        <f t="shared" si="11"/>
        <v>1425.6599999999999</v>
      </c>
      <c r="I67" s="124"/>
      <c r="J67" s="131"/>
      <c r="K67" s="131"/>
      <c r="L67" s="131"/>
      <c r="M67" s="194">
        <v>32115</v>
      </c>
      <c r="N67" s="195"/>
      <c r="O67" s="196" t="s">
        <v>41</v>
      </c>
      <c r="P67" s="195" t="s">
        <v>144</v>
      </c>
      <c r="Q67" s="197">
        <f t="shared" ref="Q67:R67" si="74">Q68</f>
        <v>340</v>
      </c>
      <c r="R67" s="197">
        <f t="shared" si="74"/>
        <v>0</v>
      </c>
      <c r="S67" s="197">
        <f>S68</f>
        <v>340</v>
      </c>
      <c r="T67" s="197">
        <f t="shared" ref="T67:AD67" si="75">T68</f>
        <v>0</v>
      </c>
      <c r="U67" s="197">
        <f t="shared" si="75"/>
        <v>340</v>
      </c>
      <c r="V67" s="197">
        <f t="shared" si="75"/>
        <v>340</v>
      </c>
      <c r="W67" s="197">
        <f t="shared" si="75"/>
        <v>248.57</v>
      </c>
      <c r="X67" s="197"/>
      <c r="Y67" s="308"/>
      <c r="Z67" s="197">
        <f t="shared" si="75"/>
        <v>65.66</v>
      </c>
      <c r="AA67" s="197">
        <f t="shared" si="75"/>
        <v>340</v>
      </c>
      <c r="AB67" s="197">
        <f t="shared" si="75"/>
        <v>340</v>
      </c>
      <c r="AC67" s="197">
        <f t="shared" si="75"/>
        <v>340</v>
      </c>
      <c r="AD67" s="197">
        <f t="shared" si="75"/>
        <v>340</v>
      </c>
    </row>
    <row r="68" spans="1:30" s="114" customFormat="1" ht="20.25" customHeight="1" x14ac:dyDescent="0.25">
      <c r="A68" s="183" t="s">
        <v>335</v>
      </c>
      <c r="B68" s="183"/>
      <c r="C68" s="183"/>
      <c r="D68" s="183"/>
      <c r="E68" s="183"/>
      <c r="F68" s="200">
        <f t="shared" si="8"/>
        <v>680</v>
      </c>
      <c r="G68" s="200">
        <f t="shared" si="10"/>
        <v>928.56999999999994</v>
      </c>
      <c r="H68" s="201">
        <f t="shared" si="11"/>
        <v>1425.6599999999999</v>
      </c>
      <c r="I68" s="124"/>
      <c r="J68" s="131"/>
      <c r="K68" s="131"/>
      <c r="L68" s="131"/>
      <c r="M68" s="11"/>
      <c r="N68" s="171">
        <v>321150</v>
      </c>
      <c r="O68" s="172" t="s">
        <v>41</v>
      </c>
      <c r="P68" s="173" t="s">
        <v>144</v>
      </c>
      <c r="Q68" s="174">
        <v>340</v>
      </c>
      <c r="R68" s="174">
        <f>S68-Q68</f>
        <v>0</v>
      </c>
      <c r="S68" s="174">
        <v>340</v>
      </c>
      <c r="T68" s="174"/>
      <c r="U68" s="174">
        <v>340</v>
      </c>
      <c r="V68" s="174">
        <v>340</v>
      </c>
      <c r="W68" s="240">
        <v>248.57</v>
      </c>
      <c r="X68" s="174"/>
      <c r="Y68" s="309"/>
      <c r="Z68" s="174">
        <v>65.66</v>
      </c>
      <c r="AA68" s="174">
        <f>+Q68</f>
        <v>340</v>
      </c>
      <c r="AB68" s="174">
        <v>340</v>
      </c>
      <c r="AC68" s="174">
        <v>340</v>
      </c>
      <c r="AD68" s="174">
        <v>340</v>
      </c>
    </row>
    <row r="69" spans="1:30" s="114" customFormat="1" ht="20.25" customHeight="1" x14ac:dyDescent="0.25">
      <c r="A69" s="183" t="s">
        <v>335</v>
      </c>
      <c r="B69" s="183"/>
      <c r="C69" s="183"/>
      <c r="D69" s="183"/>
      <c r="E69" s="198" t="s">
        <v>388</v>
      </c>
      <c r="F69" s="200">
        <f t="shared" si="8"/>
        <v>880</v>
      </c>
      <c r="G69" s="200">
        <f t="shared" si="10"/>
        <v>994.48</v>
      </c>
      <c r="H69" s="201">
        <f t="shared" si="11"/>
        <v>1457.98</v>
      </c>
      <c r="I69" s="124"/>
      <c r="J69" s="131"/>
      <c r="K69" s="131"/>
      <c r="L69" s="131"/>
      <c r="M69" s="194">
        <v>32119</v>
      </c>
      <c r="N69" s="195"/>
      <c r="O69" s="196" t="s">
        <v>41</v>
      </c>
      <c r="P69" s="195" t="s">
        <v>145</v>
      </c>
      <c r="Q69" s="197">
        <f t="shared" ref="Q69:R69" si="76">Q70</f>
        <v>440</v>
      </c>
      <c r="R69" s="197">
        <f t="shared" si="76"/>
        <v>0</v>
      </c>
      <c r="S69" s="197">
        <f>S70</f>
        <v>440</v>
      </c>
      <c r="T69" s="197">
        <f t="shared" ref="T69:AD69" si="77">T70</f>
        <v>0</v>
      </c>
      <c r="U69" s="197">
        <f t="shared" si="77"/>
        <v>440</v>
      </c>
      <c r="V69" s="197">
        <f t="shared" si="77"/>
        <v>440</v>
      </c>
      <c r="W69" s="197">
        <f t="shared" si="77"/>
        <v>114.48</v>
      </c>
      <c r="X69" s="197"/>
      <c r="Y69" s="308"/>
      <c r="Z69" s="197">
        <f t="shared" si="77"/>
        <v>117.98</v>
      </c>
      <c r="AA69" s="197">
        <f t="shared" si="77"/>
        <v>440</v>
      </c>
      <c r="AB69" s="197">
        <f t="shared" si="77"/>
        <v>300</v>
      </c>
      <c r="AC69" s="197">
        <f t="shared" si="77"/>
        <v>300</v>
      </c>
      <c r="AD69" s="197">
        <f t="shared" si="77"/>
        <v>300</v>
      </c>
    </row>
    <row r="70" spans="1:30" s="114" customFormat="1" ht="20.25" customHeight="1" x14ac:dyDescent="0.25">
      <c r="A70" s="183" t="s">
        <v>335</v>
      </c>
      <c r="B70" s="183"/>
      <c r="C70" s="183"/>
      <c r="D70" s="183"/>
      <c r="E70" s="183"/>
      <c r="F70" s="200">
        <f t="shared" si="8"/>
        <v>880</v>
      </c>
      <c r="G70" s="200">
        <f t="shared" si="10"/>
        <v>994.48</v>
      </c>
      <c r="H70" s="201">
        <f t="shared" si="11"/>
        <v>1457.98</v>
      </c>
      <c r="I70" s="124"/>
      <c r="J70" s="131"/>
      <c r="K70" s="131"/>
      <c r="L70" s="131"/>
      <c r="M70" s="11"/>
      <c r="N70" s="171">
        <v>321190</v>
      </c>
      <c r="O70" s="172" t="s">
        <v>41</v>
      </c>
      <c r="P70" s="173" t="s">
        <v>145</v>
      </c>
      <c r="Q70" s="174">
        <v>440</v>
      </c>
      <c r="R70" s="174">
        <f>S70-Q70</f>
        <v>0</v>
      </c>
      <c r="S70" s="174">
        <v>440</v>
      </c>
      <c r="T70" s="174"/>
      <c r="U70" s="174">
        <v>440</v>
      </c>
      <c r="V70" s="174">
        <v>440</v>
      </c>
      <c r="W70" s="240">
        <v>114.48</v>
      </c>
      <c r="X70" s="174"/>
      <c r="Y70" s="309"/>
      <c r="Z70" s="174">
        <v>117.98</v>
      </c>
      <c r="AA70" s="174">
        <f>+Q70</f>
        <v>440</v>
      </c>
      <c r="AB70" s="174">
        <v>300</v>
      </c>
      <c r="AC70" s="174">
        <v>300</v>
      </c>
      <c r="AD70" s="174">
        <v>300</v>
      </c>
    </row>
    <row r="71" spans="1:30" s="114" customFormat="1" ht="20.25" customHeight="1" x14ac:dyDescent="0.25">
      <c r="A71" s="183" t="s">
        <v>335</v>
      </c>
      <c r="B71" s="183"/>
      <c r="C71" s="183"/>
      <c r="D71" s="198" t="s">
        <v>387</v>
      </c>
      <c r="E71" s="198" t="s">
        <v>388</v>
      </c>
      <c r="F71" s="200">
        <f t="shared" si="8"/>
        <v>40470</v>
      </c>
      <c r="G71" s="200">
        <f t="shared" si="10"/>
        <v>52520.68</v>
      </c>
      <c r="H71" s="201">
        <f t="shared" si="11"/>
        <v>61730.520000000004</v>
      </c>
      <c r="I71" s="124"/>
      <c r="J71" s="131"/>
      <c r="K71" s="131"/>
      <c r="L71" s="131">
        <v>3212</v>
      </c>
      <c r="M71" s="136"/>
      <c r="N71" s="137"/>
      <c r="O71" s="12" t="s">
        <v>41</v>
      </c>
      <c r="P71" s="127" t="s">
        <v>146</v>
      </c>
      <c r="Q71" s="133">
        <f t="shared" ref="Q71:R71" si="78">Q72+Q74</f>
        <v>20235</v>
      </c>
      <c r="R71" s="133">
        <f t="shared" si="78"/>
        <v>0</v>
      </c>
      <c r="S71" s="133">
        <f>S72+S74</f>
        <v>20235</v>
      </c>
      <c r="T71" s="133">
        <v>5215</v>
      </c>
      <c r="U71" s="133">
        <f t="shared" ref="U71:AB71" si="79">U72+U74</f>
        <v>16280</v>
      </c>
      <c r="V71" s="133">
        <f t="shared" si="79"/>
        <v>20235</v>
      </c>
      <c r="W71" s="133">
        <f t="shared" si="79"/>
        <v>10790.68</v>
      </c>
      <c r="X71" s="133"/>
      <c r="Y71" s="307"/>
      <c r="Z71" s="133">
        <f t="shared" si="79"/>
        <v>5215.5199999999995</v>
      </c>
      <c r="AA71" s="133">
        <f t="shared" si="79"/>
        <v>20235</v>
      </c>
      <c r="AB71" s="133">
        <f t="shared" si="79"/>
        <v>12780</v>
      </c>
      <c r="AC71" s="133">
        <f t="shared" ref="AC71:AD71" si="80">AC72+AC74</f>
        <v>12000</v>
      </c>
      <c r="AD71" s="133">
        <f t="shared" si="80"/>
        <v>11500</v>
      </c>
    </row>
    <row r="72" spans="1:30" s="114" customFormat="1" ht="20.25" customHeight="1" x14ac:dyDescent="0.25">
      <c r="A72" s="183" t="s">
        <v>335</v>
      </c>
      <c r="B72" s="183"/>
      <c r="C72" s="183"/>
      <c r="D72" s="183"/>
      <c r="E72" s="198" t="s">
        <v>388</v>
      </c>
      <c r="F72" s="200">
        <f t="shared" si="8"/>
        <v>35470</v>
      </c>
      <c r="G72" s="200">
        <f t="shared" si="10"/>
        <v>39805.68</v>
      </c>
      <c r="H72" s="201">
        <f t="shared" si="11"/>
        <v>56230.229999999996</v>
      </c>
      <c r="I72" s="124"/>
      <c r="J72" s="131"/>
      <c r="K72" s="131"/>
      <c r="L72" s="131"/>
      <c r="M72" s="194">
        <v>32121</v>
      </c>
      <c r="N72" s="195"/>
      <c r="O72" s="196" t="s">
        <v>41</v>
      </c>
      <c r="P72" s="195" t="s">
        <v>147</v>
      </c>
      <c r="Q72" s="197">
        <f t="shared" ref="Q72:R72" si="81">Q73</f>
        <v>17735</v>
      </c>
      <c r="R72" s="197">
        <f t="shared" si="81"/>
        <v>0</v>
      </c>
      <c r="S72" s="197">
        <f>S73</f>
        <v>17735</v>
      </c>
      <c r="T72" s="197">
        <f t="shared" ref="T72:AD72" si="82">T73</f>
        <v>0</v>
      </c>
      <c r="U72" s="197">
        <f t="shared" si="82"/>
        <v>11280</v>
      </c>
      <c r="V72" s="197">
        <f t="shared" si="82"/>
        <v>17735</v>
      </c>
      <c r="W72" s="197">
        <f t="shared" si="82"/>
        <v>10790.68</v>
      </c>
      <c r="X72" s="197"/>
      <c r="Y72" s="308"/>
      <c r="Z72" s="197">
        <f t="shared" si="82"/>
        <v>5215.2299999999996</v>
      </c>
      <c r="AA72" s="197">
        <f t="shared" si="82"/>
        <v>17735</v>
      </c>
      <c r="AB72" s="197">
        <f t="shared" si="82"/>
        <v>11780</v>
      </c>
      <c r="AC72" s="197">
        <f t="shared" si="82"/>
        <v>11000</v>
      </c>
      <c r="AD72" s="197">
        <f t="shared" si="82"/>
        <v>10500</v>
      </c>
    </row>
    <row r="73" spans="1:30" s="114" customFormat="1" ht="20.25" customHeight="1" x14ac:dyDescent="0.25">
      <c r="A73" s="183" t="s">
        <v>335</v>
      </c>
      <c r="B73" s="183"/>
      <c r="C73" s="183"/>
      <c r="D73" s="183"/>
      <c r="E73" s="183"/>
      <c r="F73" s="200">
        <f t="shared" si="8"/>
        <v>35470</v>
      </c>
      <c r="G73" s="200">
        <f t="shared" si="10"/>
        <v>39805.68</v>
      </c>
      <c r="H73" s="201">
        <f t="shared" si="11"/>
        <v>56230.229999999996</v>
      </c>
      <c r="I73" s="124"/>
      <c r="J73" s="131"/>
      <c r="K73" s="131"/>
      <c r="L73" s="131"/>
      <c r="M73" s="11"/>
      <c r="N73" s="171">
        <v>321210</v>
      </c>
      <c r="O73" s="172" t="s">
        <v>41</v>
      </c>
      <c r="P73" s="173" t="s">
        <v>147</v>
      </c>
      <c r="Q73" s="174">
        <f>18280-545</f>
        <v>17735</v>
      </c>
      <c r="R73" s="174">
        <f>S73-Q73</f>
        <v>0</v>
      </c>
      <c r="S73" s="174">
        <f>18280-545</f>
        <v>17735</v>
      </c>
      <c r="T73" s="174"/>
      <c r="U73" s="174">
        <v>11280</v>
      </c>
      <c r="V73" s="174">
        <v>17735</v>
      </c>
      <c r="W73" s="240">
        <f>31920.4-W292-W844-W586-W1188-W1332</f>
        <v>10790.68</v>
      </c>
      <c r="X73" s="174"/>
      <c r="Y73" s="309"/>
      <c r="Z73" s="174">
        <v>5215.2299999999996</v>
      </c>
      <c r="AA73" s="174">
        <f>+Q73</f>
        <v>17735</v>
      </c>
      <c r="AB73" s="174">
        <v>11780</v>
      </c>
      <c r="AC73" s="174">
        <v>11000</v>
      </c>
      <c r="AD73" s="174">
        <v>10500</v>
      </c>
    </row>
    <row r="74" spans="1:30" s="114" customFormat="1" ht="20.25" customHeight="1" x14ac:dyDescent="0.25">
      <c r="A74" s="183" t="s">
        <v>335</v>
      </c>
      <c r="B74" s="183"/>
      <c r="C74" s="183"/>
      <c r="D74" s="183"/>
      <c r="E74" s="198" t="s">
        <v>388</v>
      </c>
      <c r="F74" s="200">
        <f t="shared" si="8"/>
        <v>5000</v>
      </c>
      <c r="G74" s="200">
        <f t="shared" si="10"/>
        <v>7500</v>
      </c>
      <c r="H74" s="201">
        <f t="shared" si="11"/>
        <v>5500.29</v>
      </c>
      <c r="I74" s="124"/>
      <c r="J74" s="131"/>
      <c r="K74" s="131"/>
      <c r="L74" s="131"/>
      <c r="M74" s="194">
        <v>32123</v>
      </c>
      <c r="N74" s="195"/>
      <c r="O74" s="196" t="s">
        <v>41</v>
      </c>
      <c r="P74" s="195" t="s">
        <v>148</v>
      </c>
      <c r="Q74" s="197">
        <f t="shared" ref="Q74:R74" si="83">Q75</f>
        <v>2500</v>
      </c>
      <c r="R74" s="197">
        <f t="shared" si="83"/>
        <v>0</v>
      </c>
      <c r="S74" s="197">
        <f>S75</f>
        <v>2500</v>
      </c>
      <c r="T74" s="197">
        <f t="shared" ref="T74:AD74" si="84">T75</f>
        <v>0</v>
      </c>
      <c r="U74" s="197">
        <f t="shared" si="84"/>
        <v>5000</v>
      </c>
      <c r="V74" s="197">
        <f t="shared" si="84"/>
        <v>2500</v>
      </c>
      <c r="W74" s="197">
        <f t="shared" si="84"/>
        <v>0</v>
      </c>
      <c r="X74" s="197"/>
      <c r="Y74" s="308"/>
      <c r="Z74" s="197">
        <f t="shared" si="84"/>
        <v>0.28999999999999998</v>
      </c>
      <c r="AA74" s="197">
        <f t="shared" si="84"/>
        <v>2500</v>
      </c>
      <c r="AB74" s="197">
        <f t="shared" si="84"/>
        <v>1000</v>
      </c>
      <c r="AC74" s="197">
        <f t="shared" si="84"/>
        <v>1000</v>
      </c>
      <c r="AD74" s="197">
        <f t="shared" si="84"/>
        <v>1000</v>
      </c>
    </row>
    <row r="75" spans="1:30" s="114" customFormat="1" ht="20.25" customHeight="1" x14ac:dyDescent="0.25">
      <c r="A75" s="183" t="s">
        <v>335</v>
      </c>
      <c r="B75" s="183"/>
      <c r="C75" s="183"/>
      <c r="D75" s="183"/>
      <c r="E75" s="183"/>
      <c r="F75" s="200">
        <f t="shared" si="8"/>
        <v>5000</v>
      </c>
      <c r="G75" s="200">
        <f t="shared" si="10"/>
        <v>7500</v>
      </c>
      <c r="H75" s="201">
        <f t="shared" si="11"/>
        <v>5500.29</v>
      </c>
      <c r="I75" s="124"/>
      <c r="J75" s="131"/>
      <c r="K75" s="131"/>
      <c r="L75" s="131"/>
      <c r="M75" s="11"/>
      <c r="N75" s="171">
        <v>321230</v>
      </c>
      <c r="O75" s="172" t="s">
        <v>41</v>
      </c>
      <c r="P75" s="173" t="s">
        <v>148</v>
      </c>
      <c r="Q75" s="174">
        <v>2500</v>
      </c>
      <c r="R75" s="174">
        <f>S75-Q75</f>
        <v>0</v>
      </c>
      <c r="S75" s="174">
        <v>2500</v>
      </c>
      <c r="T75" s="174"/>
      <c r="U75" s="174">
        <v>5000</v>
      </c>
      <c r="V75" s="174">
        <v>2500</v>
      </c>
      <c r="W75" s="240">
        <v>0</v>
      </c>
      <c r="X75" s="174"/>
      <c r="Y75" s="309"/>
      <c r="Z75" s="174">
        <v>0.28999999999999998</v>
      </c>
      <c r="AA75" s="174">
        <f>+Q75</f>
        <v>2500</v>
      </c>
      <c r="AB75" s="174">
        <v>1000</v>
      </c>
      <c r="AC75" s="174">
        <v>1000</v>
      </c>
      <c r="AD75" s="174">
        <v>1000</v>
      </c>
    </row>
    <row r="76" spans="1:30" s="114" customFormat="1" ht="20.25" customHeight="1" x14ac:dyDescent="0.25">
      <c r="A76" s="183" t="s">
        <v>335</v>
      </c>
      <c r="B76" s="183"/>
      <c r="C76" s="183"/>
      <c r="D76" s="198" t="s">
        <v>387</v>
      </c>
      <c r="E76" s="198" t="s">
        <v>388</v>
      </c>
      <c r="F76" s="200">
        <f t="shared" si="8"/>
        <v>26000</v>
      </c>
      <c r="G76" s="200">
        <f t="shared" si="10"/>
        <v>40097.479999999996</v>
      </c>
      <c r="H76" s="201">
        <f t="shared" si="11"/>
        <v>46634.979999999996</v>
      </c>
      <c r="I76" s="124"/>
      <c r="J76" s="131"/>
      <c r="K76" s="131"/>
      <c r="L76" s="131">
        <v>3213</v>
      </c>
      <c r="M76" s="136"/>
      <c r="N76" s="137"/>
      <c r="O76" s="12" t="s">
        <v>41</v>
      </c>
      <c r="P76" s="127" t="s">
        <v>149</v>
      </c>
      <c r="Q76" s="133">
        <f t="shared" ref="Q76:R76" si="85">Q77+Q80</f>
        <v>13000</v>
      </c>
      <c r="R76" s="133">
        <f t="shared" si="85"/>
        <v>0</v>
      </c>
      <c r="S76" s="133">
        <f>S77+S80</f>
        <v>13000</v>
      </c>
      <c r="T76" s="133">
        <v>5135</v>
      </c>
      <c r="U76" s="133">
        <f t="shared" ref="U76:AB76" si="86">U77+U80</f>
        <v>16000</v>
      </c>
      <c r="V76" s="133">
        <f t="shared" si="86"/>
        <v>13000</v>
      </c>
      <c r="W76" s="133">
        <f t="shared" si="86"/>
        <v>5962.48</v>
      </c>
      <c r="X76" s="133"/>
      <c r="Y76" s="307"/>
      <c r="Z76" s="133">
        <f t="shared" si="86"/>
        <v>5134.9799999999996</v>
      </c>
      <c r="AA76" s="133">
        <f t="shared" si="86"/>
        <v>13000</v>
      </c>
      <c r="AB76" s="133">
        <f t="shared" si="86"/>
        <v>11000</v>
      </c>
      <c r="AC76" s="133">
        <f t="shared" ref="AC76:AD76" si="87">AC77+AC80</f>
        <v>9500</v>
      </c>
      <c r="AD76" s="133">
        <f t="shared" si="87"/>
        <v>8000</v>
      </c>
    </row>
    <row r="77" spans="1:30" s="114" customFormat="1" ht="20.25" customHeight="1" x14ac:dyDescent="0.25">
      <c r="A77" s="183" t="s">
        <v>335</v>
      </c>
      <c r="B77" s="183"/>
      <c r="C77" s="183"/>
      <c r="D77" s="183"/>
      <c r="E77" s="198" t="s">
        <v>388</v>
      </c>
      <c r="F77" s="200">
        <f t="shared" si="8"/>
        <v>20000</v>
      </c>
      <c r="G77" s="200">
        <f t="shared" si="10"/>
        <v>25781.239999999998</v>
      </c>
      <c r="H77" s="201">
        <f t="shared" si="11"/>
        <v>32998.65</v>
      </c>
      <c r="I77" s="124"/>
      <c r="J77" s="131"/>
      <c r="K77" s="131"/>
      <c r="L77" s="131"/>
      <c r="M77" s="194">
        <v>32131</v>
      </c>
      <c r="N77" s="195"/>
      <c r="O77" s="196" t="s">
        <v>41</v>
      </c>
      <c r="P77" s="195" t="s">
        <v>150</v>
      </c>
      <c r="Q77" s="197">
        <f t="shared" ref="Q77:R77" si="88">Q78+Q79</f>
        <v>10000</v>
      </c>
      <c r="R77" s="197">
        <f t="shared" si="88"/>
        <v>0</v>
      </c>
      <c r="S77" s="197">
        <f>S78+S79</f>
        <v>10000</v>
      </c>
      <c r="T77" s="197">
        <f t="shared" ref="T77:AB77" si="89">T78+T79</f>
        <v>0</v>
      </c>
      <c r="U77" s="197">
        <f t="shared" si="89"/>
        <v>12000</v>
      </c>
      <c r="V77" s="197">
        <f t="shared" si="89"/>
        <v>10000</v>
      </c>
      <c r="W77" s="197">
        <f t="shared" si="89"/>
        <v>3781.24</v>
      </c>
      <c r="X77" s="197"/>
      <c r="Y77" s="308"/>
      <c r="Z77" s="197">
        <f t="shared" si="89"/>
        <v>4998.6499999999996</v>
      </c>
      <c r="AA77" s="197">
        <f t="shared" si="89"/>
        <v>10000</v>
      </c>
      <c r="AB77" s="197">
        <f t="shared" si="89"/>
        <v>7000</v>
      </c>
      <c r="AC77" s="197">
        <f t="shared" ref="AC77:AD77" si="90">AC78+AC79</f>
        <v>6000</v>
      </c>
      <c r="AD77" s="197">
        <f t="shared" si="90"/>
        <v>5000</v>
      </c>
    </row>
    <row r="78" spans="1:30" s="114" customFormat="1" ht="20.25" customHeight="1" x14ac:dyDescent="0.25">
      <c r="A78" s="183" t="s">
        <v>335</v>
      </c>
      <c r="B78" s="183"/>
      <c r="C78" s="183"/>
      <c r="D78" s="183"/>
      <c r="E78" s="183"/>
      <c r="F78" s="200">
        <f t="shared" si="8"/>
        <v>20000</v>
      </c>
      <c r="G78" s="200">
        <f t="shared" si="10"/>
        <v>25781.239999999998</v>
      </c>
      <c r="H78" s="201">
        <f t="shared" si="11"/>
        <v>32998.65</v>
      </c>
      <c r="I78" s="124"/>
      <c r="J78" s="131"/>
      <c r="K78" s="136"/>
      <c r="L78" s="136"/>
      <c r="M78" s="11"/>
      <c r="N78" s="171">
        <v>321310</v>
      </c>
      <c r="O78" s="172" t="s">
        <v>41</v>
      </c>
      <c r="P78" s="173" t="s">
        <v>151</v>
      </c>
      <c r="Q78" s="174">
        <v>10000</v>
      </c>
      <c r="R78" s="174">
        <f>S78-Q78</f>
        <v>0</v>
      </c>
      <c r="S78" s="174">
        <v>10000</v>
      </c>
      <c r="T78" s="174"/>
      <c r="U78" s="174">
        <v>12000</v>
      </c>
      <c r="V78" s="174">
        <v>10000</v>
      </c>
      <c r="W78" s="240">
        <f>4181.24-W985-W1231</f>
        <v>3781.24</v>
      </c>
      <c r="X78" s="174"/>
      <c r="Y78" s="309"/>
      <c r="Z78" s="174">
        <v>4998.6499999999996</v>
      </c>
      <c r="AA78" s="174">
        <f t="shared" ref="AA78:AA79" si="91">+Q78</f>
        <v>10000</v>
      </c>
      <c r="AB78" s="174">
        <v>7000</v>
      </c>
      <c r="AC78" s="174">
        <v>6000</v>
      </c>
      <c r="AD78" s="174">
        <v>5000</v>
      </c>
    </row>
    <row r="79" spans="1:30" s="114" customFormat="1" ht="20.25" hidden="1" customHeight="1" x14ac:dyDescent="0.25">
      <c r="A79" s="183" t="s">
        <v>335</v>
      </c>
      <c r="B79" s="183"/>
      <c r="C79" s="183"/>
      <c r="D79" s="183"/>
      <c r="E79" s="183"/>
      <c r="F79" s="200">
        <f t="shared" si="8"/>
        <v>0</v>
      </c>
      <c r="G79" s="200">
        <f t="shared" si="10"/>
        <v>0</v>
      </c>
      <c r="H79" s="201">
        <f t="shared" si="11"/>
        <v>0</v>
      </c>
      <c r="I79" s="124"/>
      <c r="J79" s="131"/>
      <c r="K79" s="136"/>
      <c r="L79" s="136"/>
      <c r="M79" s="11"/>
      <c r="N79" s="171">
        <v>321311</v>
      </c>
      <c r="O79" s="172" t="s">
        <v>41</v>
      </c>
      <c r="P79" s="173" t="s">
        <v>152</v>
      </c>
      <c r="Q79" s="174">
        <v>0</v>
      </c>
      <c r="R79" s="174">
        <f>S79-Q79</f>
        <v>0</v>
      </c>
      <c r="S79" s="174">
        <v>0</v>
      </c>
      <c r="T79" s="174"/>
      <c r="U79" s="174">
        <v>0</v>
      </c>
      <c r="V79" s="174">
        <v>0</v>
      </c>
      <c r="W79" s="174">
        <v>0</v>
      </c>
      <c r="X79" s="174"/>
      <c r="Y79" s="309"/>
      <c r="Z79" s="174"/>
      <c r="AA79" s="174">
        <f t="shared" si="91"/>
        <v>0</v>
      </c>
      <c r="AB79" s="174"/>
      <c r="AC79" s="174"/>
      <c r="AD79" s="174"/>
    </row>
    <row r="80" spans="1:30" s="114" customFormat="1" ht="20.25" customHeight="1" x14ac:dyDescent="0.25">
      <c r="A80" s="183" t="s">
        <v>335</v>
      </c>
      <c r="B80" s="183"/>
      <c r="C80" s="183"/>
      <c r="D80" s="183"/>
      <c r="E80" s="198" t="s">
        <v>388</v>
      </c>
      <c r="F80" s="200">
        <f t="shared" si="8"/>
        <v>6000</v>
      </c>
      <c r="G80" s="200">
        <f t="shared" si="10"/>
        <v>9181.24</v>
      </c>
      <c r="H80" s="201">
        <f t="shared" si="11"/>
        <v>13636.33</v>
      </c>
      <c r="I80" s="124"/>
      <c r="J80" s="131"/>
      <c r="K80" s="131"/>
      <c r="L80" s="131"/>
      <c r="M80" s="194">
        <v>32132</v>
      </c>
      <c r="N80" s="195"/>
      <c r="O80" s="196" t="s">
        <v>41</v>
      </c>
      <c r="P80" s="195" t="s">
        <v>153</v>
      </c>
      <c r="Q80" s="197">
        <f t="shared" ref="Q80:R80" si="92">Q81</f>
        <v>3000</v>
      </c>
      <c r="R80" s="197">
        <f t="shared" si="92"/>
        <v>0</v>
      </c>
      <c r="S80" s="197">
        <f>S81</f>
        <v>3000</v>
      </c>
      <c r="T80" s="197">
        <f t="shared" ref="T80:AD80" si="93">T81</f>
        <v>0</v>
      </c>
      <c r="U80" s="197">
        <f t="shared" si="93"/>
        <v>4000</v>
      </c>
      <c r="V80" s="197">
        <f t="shared" si="93"/>
        <v>3000</v>
      </c>
      <c r="W80" s="197">
        <f t="shared" si="93"/>
        <v>2181.2399999999998</v>
      </c>
      <c r="X80" s="197"/>
      <c r="Y80" s="308"/>
      <c r="Z80" s="197">
        <f t="shared" si="93"/>
        <v>136.33000000000001</v>
      </c>
      <c r="AA80" s="197">
        <f t="shared" si="93"/>
        <v>3000</v>
      </c>
      <c r="AB80" s="197">
        <f t="shared" si="93"/>
        <v>4000</v>
      </c>
      <c r="AC80" s="197">
        <f t="shared" si="93"/>
        <v>3500</v>
      </c>
      <c r="AD80" s="197">
        <f t="shared" si="93"/>
        <v>3000</v>
      </c>
    </row>
    <row r="81" spans="1:31" s="114" customFormat="1" ht="20.25" customHeight="1" x14ac:dyDescent="0.25">
      <c r="A81" s="183" t="s">
        <v>335</v>
      </c>
      <c r="B81" s="183"/>
      <c r="C81" s="183"/>
      <c r="D81" s="183"/>
      <c r="E81" s="183"/>
      <c r="F81" s="200">
        <f t="shared" si="8"/>
        <v>6000</v>
      </c>
      <c r="G81" s="200">
        <f t="shared" si="10"/>
        <v>9181.24</v>
      </c>
      <c r="H81" s="201">
        <f t="shared" si="11"/>
        <v>13636.33</v>
      </c>
      <c r="I81" s="124"/>
      <c r="J81" s="131"/>
      <c r="K81" s="136"/>
      <c r="L81" s="136"/>
      <c r="M81" s="11"/>
      <c r="N81" s="171">
        <v>321320</v>
      </c>
      <c r="O81" s="172" t="s">
        <v>41</v>
      </c>
      <c r="P81" s="173" t="s">
        <v>153</v>
      </c>
      <c r="Q81" s="174">
        <v>3000</v>
      </c>
      <c r="R81" s="174">
        <f>S81-Q81</f>
        <v>0</v>
      </c>
      <c r="S81" s="174">
        <v>3000</v>
      </c>
      <c r="T81" s="174"/>
      <c r="U81" s="174">
        <v>4000</v>
      </c>
      <c r="V81" s="174">
        <v>3000</v>
      </c>
      <c r="W81" s="174">
        <v>2181.2399999999998</v>
      </c>
      <c r="X81" s="174"/>
      <c r="Y81" s="309"/>
      <c r="Z81" s="174">
        <v>136.33000000000001</v>
      </c>
      <c r="AA81" s="174">
        <f>+Q81</f>
        <v>3000</v>
      </c>
      <c r="AB81" s="174">
        <v>4000</v>
      </c>
      <c r="AC81" s="174">
        <v>3500</v>
      </c>
      <c r="AD81" s="174">
        <v>3000</v>
      </c>
    </row>
    <row r="82" spans="1:31" s="214" customFormat="1" ht="20.25" customHeight="1" x14ac:dyDescent="0.25">
      <c r="A82" s="188" t="s">
        <v>335</v>
      </c>
      <c r="B82" s="188"/>
      <c r="C82" s="215" t="s">
        <v>384</v>
      </c>
      <c r="D82" s="215" t="s">
        <v>387</v>
      </c>
      <c r="E82" s="215" t="s">
        <v>388</v>
      </c>
      <c r="F82" s="207">
        <f t="shared" ref="F82:F141" si="94">+Q82+R82+S82</f>
        <v>345720</v>
      </c>
      <c r="G82" s="207">
        <f t="shared" ref="G82:G141" si="95">+T82+U82+V82+W82+X82+Y82</f>
        <v>803795.1</v>
      </c>
      <c r="H82" s="208">
        <f t="shared" ref="H82:H141" si="96">+Z82+AA82+AB82+AC82+AD82</f>
        <v>655722.12</v>
      </c>
      <c r="I82" s="209"/>
      <c r="J82" s="210"/>
      <c r="K82" s="210">
        <v>322</v>
      </c>
      <c r="L82" s="210"/>
      <c r="M82" s="210"/>
      <c r="N82" s="211"/>
      <c r="O82" s="216" t="s">
        <v>41</v>
      </c>
      <c r="P82" s="212" t="s">
        <v>154</v>
      </c>
      <c r="Q82" s="213">
        <f t="shared" ref="Q82:AD82" si="97">Q83+Q95+Q100+Q108+Q111+Q116</f>
        <v>200160</v>
      </c>
      <c r="R82" s="213">
        <f t="shared" si="97"/>
        <v>-27300</v>
      </c>
      <c r="S82" s="213">
        <f t="shared" si="97"/>
        <v>172860</v>
      </c>
      <c r="T82" s="213">
        <v>54772</v>
      </c>
      <c r="U82" s="213">
        <f t="shared" si="97"/>
        <v>495850</v>
      </c>
      <c r="V82" s="213">
        <f t="shared" si="97"/>
        <v>200160</v>
      </c>
      <c r="W82" s="213">
        <f t="shared" si="97"/>
        <v>53013.099999999977</v>
      </c>
      <c r="X82" s="213"/>
      <c r="Y82" s="306"/>
      <c r="Z82" s="213">
        <f t="shared" si="97"/>
        <v>54772.12</v>
      </c>
      <c r="AA82" s="213">
        <f t="shared" si="97"/>
        <v>200160</v>
      </c>
      <c r="AB82" s="213">
        <f t="shared" si="97"/>
        <v>172850</v>
      </c>
      <c r="AC82" s="213">
        <f t="shared" si="97"/>
        <v>120120</v>
      </c>
      <c r="AD82" s="213">
        <f t="shared" si="97"/>
        <v>107820</v>
      </c>
      <c r="AE82" s="242">
        <f>W85+W86+W88+W90+W92+W94+W97+W99+W102+W103+W105+W107+W110+W113+W115+W118</f>
        <v>53013.099999999977</v>
      </c>
    </row>
    <row r="83" spans="1:31" s="114" customFormat="1" ht="20.25" customHeight="1" x14ac:dyDescent="0.25">
      <c r="A83" s="183" t="s">
        <v>335</v>
      </c>
      <c r="B83" s="183"/>
      <c r="C83" s="183"/>
      <c r="D83" s="198" t="s">
        <v>387</v>
      </c>
      <c r="E83" s="198" t="s">
        <v>388</v>
      </c>
      <c r="F83" s="200">
        <f t="shared" si="94"/>
        <v>32800</v>
      </c>
      <c r="G83" s="200">
        <f t="shared" si="95"/>
        <v>58120.94</v>
      </c>
      <c r="H83" s="201">
        <f t="shared" si="96"/>
        <v>76486.13</v>
      </c>
      <c r="I83" s="124"/>
      <c r="J83" s="131"/>
      <c r="K83" s="131"/>
      <c r="L83" s="131">
        <v>3221</v>
      </c>
      <c r="M83" s="131"/>
      <c r="N83" s="132"/>
      <c r="O83" s="12" t="s">
        <v>41</v>
      </c>
      <c r="P83" s="127" t="s">
        <v>155</v>
      </c>
      <c r="Q83" s="133">
        <f t="shared" ref="Q83:AD83" si="98">Q84+Q87+Q89+Q91+Q93</f>
        <v>16400</v>
      </c>
      <c r="R83" s="133">
        <f t="shared" si="98"/>
        <v>0</v>
      </c>
      <c r="S83" s="133">
        <f t="shared" si="98"/>
        <v>16400</v>
      </c>
      <c r="T83" s="133">
        <v>9646</v>
      </c>
      <c r="U83" s="133">
        <f t="shared" si="98"/>
        <v>23400</v>
      </c>
      <c r="V83" s="133">
        <f t="shared" si="98"/>
        <v>16400</v>
      </c>
      <c r="W83" s="133">
        <f t="shared" si="98"/>
        <v>8674.9400000000023</v>
      </c>
      <c r="X83" s="133"/>
      <c r="Y83" s="307"/>
      <c r="Z83" s="133">
        <f t="shared" si="98"/>
        <v>9646.130000000001</v>
      </c>
      <c r="AA83" s="133">
        <f t="shared" si="98"/>
        <v>16400</v>
      </c>
      <c r="AB83" s="133">
        <f t="shared" si="98"/>
        <v>19400</v>
      </c>
      <c r="AC83" s="133">
        <f t="shared" si="98"/>
        <v>16670</v>
      </c>
      <c r="AD83" s="133">
        <f t="shared" si="98"/>
        <v>14370</v>
      </c>
    </row>
    <row r="84" spans="1:31" s="114" customFormat="1" ht="20.25" customHeight="1" x14ac:dyDescent="0.25">
      <c r="A84" s="183" t="s">
        <v>335</v>
      </c>
      <c r="B84" s="183"/>
      <c r="C84" s="183"/>
      <c r="D84" s="183"/>
      <c r="E84" s="198" t="s">
        <v>388</v>
      </c>
      <c r="F84" s="200">
        <f t="shared" si="94"/>
        <v>16060</v>
      </c>
      <c r="G84" s="200">
        <f t="shared" si="95"/>
        <v>20203.600000000002</v>
      </c>
      <c r="H84" s="201">
        <f t="shared" si="96"/>
        <v>32165.91</v>
      </c>
      <c r="I84" s="124"/>
      <c r="J84" s="131"/>
      <c r="K84" s="131"/>
      <c r="L84" s="131"/>
      <c r="M84" s="194">
        <v>32211</v>
      </c>
      <c r="N84" s="195"/>
      <c r="O84" s="196" t="s">
        <v>41</v>
      </c>
      <c r="P84" s="195" t="s">
        <v>156</v>
      </c>
      <c r="Q84" s="197">
        <f>Q85+Q86</f>
        <v>8030</v>
      </c>
      <c r="R84" s="197">
        <f t="shared" ref="R84:AD84" si="99">R85+R86</f>
        <v>0</v>
      </c>
      <c r="S84" s="197">
        <f t="shared" si="99"/>
        <v>8030</v>
      </c>
      <c r="T84" s="197">
        <f t="shared" si="99"/>
        <v>0</v>
      </c>
      <c r="U84" s="197">
        <f t="shared" si="99"/>
        <v>9030</v>
      </c>
      <c r="V84" s="197">
        <f t="shared" si="99"/>
        <v>8030</v>
      </c>
      <c r="W84" s="197">
        <f t="shared" si="99"/>
        <v>3143.6000000000008</v>
      </c>
      <c r="X84" s="197"/>
      <c r="Y84" s="308"/>
      <c r="Z84" s="197">
        <f t="shared" si="99"/>
        <v>5305.91</v>
      </c>
      <c r="AA84" s="197">
        <f t="shared" si="99"/>
        <v>8030</v>
      </c>
      <c r="AB84" s="197">
        <f t="shared" si="99"/>
        <v>7030</v>
      </c>
      <c r="AC84" s="197">
        <f t="shared" si="99"/>
        <v>6300</v>
      </c>
      <c r="AD84" s="197">
        <f t="shared" si="99"/>
        <v>5500</v>
      </c>
    </row>
    <row r="85" spans="1:31" s="114" customFormat="1" ht="20.25" customHeight="1" x14ac:dyDescent="0.25">
      <c r="A85" s="183" t="s">
        <v>335</v>
      </c>
      <c r="B85" s="183"/>
      <c r="C85" s="183"/>
      <c r="D85" s="183"/>
      <c r="E85" s="183"/>
      <c r="F85" s="200">
        <f t="shared" si="94"/>
        <v>6000</v>
      </c>
      <c r="G85" s="200">
        <f t="shared" si="95"/>
        <v>11291.220000000001</v>
      </c>
      <c r="H85" s="201">
        <f t="shared" si="96"/>
        <v>16626.09</v>
      </c>
      <c r="I85" s="124"/>
      <c r="J85" s="131"/>
      <c r="K85" s="131"/>
      <c r="L85" s="131"/>
      <c r="M85" s="11"/>
      <c r="N85" s="171">
        <v>322110</v>
      </c>
      <c r="O85" s="172" t="s">
        <v>41</v>
      </c>
      <c r="P85" s="173" t="s">
        <v>156</v>
      </c>
      <c r="Q85" s="174">
        <v>3000</v>
      </c>
      <c r="R85" s="174">
        <f t="shared" ref="R85:R86" si="100">S85-Q85</f>
        <v>0</v>
      </c>
      <c r="S85" s="174">
        <v>3000</v>
      </c>
      <c r="T85" s="174"/>
      <c r="U85" s="174">
        <v>6000</v>
      </c>
      <c r="V85" s="174">
        <v>3000</v>
      </c>
      <c r="W85" s="240">
        <f>6313.81-W304-W742-W854-W992-W1123-W1238-W463</f>
        <v>2291.2200000000007</v>
      </c>
      <c r="X85" s="174"/>
      <c r="Y85" s="309"/>
      <c r="Z85" s="174">
        <v>3126.09</v>
      </c>
      <c r="AA85" s="174">
        <f t="shared" ref="AA85:AA86" si="101">+Q85</f>
        <v>3000</v>
      </c>
      <c r="AB85" s="174">
        <v>4000</v>
      </c>
      <c r="AC85" s="174">
        <v>3500</v>
      </c>
      <c r="AD85" s="174">
        <v>3000</v>
      </c>
    </row>
    <row r="86" spans="1:31" s="114" customFormat="1" ht="20.25" customHeight="1" x14ac:dyDescent="0.25">
      <c r="A86" s="183" t="s">
        <v>335</v>
      </c>
      <c r="B86" s="183"/>
      <c r="C86" s="183"/>
      <c r="D86" s="183"/>
      <c r="E86" s="183"/>
      <c r="F86" s="200">
        <f t="shared" si="94"/>
        <v>10060</v>
      </c>
      <c r="G86" s="200">
        <f t="shared" si="95"/>
        <v>8912.380000000001</v>
      </c>
      <c r="H86" s="201">
        <f t="shared" si="96"/>
        <v>15539.82</v>
      </c>
      <c r="I86" s="124"/>
      <c r="J86" s="131"/>
      <c r="K86" s="131"/>
      <c r="L86" s="131"/>
      <c r="M86" s="11"/>
      <c r="N86" s="171">
        <v>322111</v>
      </c>
      <c r="O86" s="172" t="s">
        <v>41</v>
      </c>
      <c r="P86" s="173" t="s">
        <v>158</v>
      </c>
      <c r="Q86" s="174">
        <v>5030</v>
      </c>
      <c r="R86" s="174">
        <f t="shared" si="100"/>
        <v>0</v>
      </c>
      <c r="S86" s="174">
        <v>5030</v>
      </c>
      <c r="T86" s="174"/>
      <c r="U86" s="174">
        <v>3030</v>
      </c>
      <c r="V86" s="174">
        <v>5030</v>
      </c>
      <c r="W86" s="240">
        <f>3329.96-W305-W464-W743-W855-W993-W1124-W1239</f>
        <v>852.38000000000011</v>
      </c>
      <c r="X86" s="174"/>
      <c r="Y86" s="309"/>
      <c r="Z86" s="174">
        <v>2179.8200000000002</v>
      </c>
      <c r="AA86" s="174">
        <f t="shared" si="101"/>
        <v>5030</v>
      </c>
      <c r="AB86" s="174">
        <v>3030</v>
      </c>
      <c r="AC86" s="174">
        <v>2800</v>
      </c>
      <c r="AD86" s="174">
        <v>2500</v>
      </c>
    </row>
    <row r="87" spans="1:31" s="114" customFormat="1" ht="20.25" customHeight="1" x14ac:dyDescent="0.25">
      <c r="A87" s="183" t="s">
        <v>335</v>
      </c>
      <c r="B87" s="183"/>
      <c r="C87" s="183"/>
      <c r="D87" s="183"/>
      <c r="E87" s="198" t="s">
        <v>388</v>
      </c>
      <c r="F87" s="200">
        <f t="shared" si="94"/>
        <v>2740</v>
      </c>
      <c r="G87" s="200">
        <f t="shared" si="95"/>
        <v>3740</v>
      </c>
      <c r="H87" s="201">
        <f t="shared" si="96"/>
        <v>7938.22</v>
      </c>
      <c r="I87" s="124"/>
      <c r="J87" s="131"/>
      <c r="K87" s="131"/>
      <c r="L87" s="131"/>
      <c r="M87" s="194">
        <v>32212</v>
      </c>
      <c r="N87" s="195"/>
      <c r="O87" s="196" t="s">
        <v>41</v>
      </c>
      <c r="P87" s="195" t="s">
        <v>162</v>
      </c>
      <c r="Q87" s="197">
        <f t="shared" ref="Q87:R87" si="102">Q88</f>
        <v>1870</v>
      </c>
      <c r="R87" s="197">
        <f t="shared" si="102"/>
        <v>-500</v>
      </c>
      <c r="S87" s="197">
        <f>S88</f>
        <v>1370</v>
      </c>
      <c r="T87" s="197">
        <f t="shared" ref="T87:AD87" si="103">T88</f>
        <v>0</v>
      </c>
      <c r="U87" s="197">
        <f t="shared" si="103"/>
        <v>1870</v>
      </c>
      <c r="V87" s="197">
        <f t="shared" si="103"/>
        <v>1870</v>
      </c>
      <c r="W87" s="197">
        <f t="shared" si="103"/>
        <v>0</v>
      </c>
      <c r="X87" s="197"/>
      <c r="Y87" s="308"/>
      <c r="Z87" s="197">
        <f t="shared" si="103"/>
        <v>458.22</v>
      </c>
      <c r="AA87" s="197">
        <f t="shared" si="103"/>
        <v>1870</v>
      </c>
      <c r="AB87" s="197">
        <f t="shared" si="103"/>
        <v>1870</v>
      </c>
      <c r="AC87" s="197">
        <f t="shared" si="103"/>
        <v>1870</v>
      </c>
      <c r="AD87" s="197">
        <f t="shared" si="103"/>
        <v>1870</v>
      </c>
    </row>
    <row r="88" spans="1:31" s="114" customFormat="1" ht="20.25" customHeight="1" x14ac:dyDescent="0.25">
      <c r="A88" s="183" t="s">
        <v>335</v>
      </c>
      <c r="B88" s="183"/>
      <c r="C88" s="183"/>
      <c r="D88" s="183"/>
      <c r="E88" s="183"/>
      <c r="F88" s="200">
        <f t="shared" si="94"/>
        <v>2740</v>
      </c>
      <c r="G88" s="200">
        <f t="shared" si="95"/>
        <v>3740</v>
      </c>
      <c r="H88" s="201">
        <f t="shared" si="96"/>
        <v>7938.22</v>
      </c>
      <c r="I88" s="124"/>
      <c r="J88" s="131"/>
      <c r="K88" s="131"/>
      <c r="L88" s="131"/>
      <c r="M88" s="11"/>
      <c r="N88" s="171">
        <v>322120</v>
      </c>
      <c r="O88" s="172" t="s">
        <v>41</v>
      </c>
      <c r="P88" s="173" t="s">
        <v>163</v>
      </c>
      <c r="Q88" s="174">
        <v>1870</v>
      </c>
      <c r="R88" s="174">
        <f>S88-Q88</f>
        <v>-500</v>
      </c>
      <c r="S88" s="174">
        <f>1870-500</f>
        <v>1370</v>
      </c>
      <c r="T88" s="174"/>
      <c r="U88" s="174">
        <v>1870</v>
      </c>
      <c r="V88" s="174">
        <v>1870</v>
      </c>
      <c r="W88" s="240">
        <v>0</v>
      </c>
      <c r="X88" s="174"/>
      <c r="Y88" s="309"/>
      <c r="Z88" s="174">
        <v>458.22</v>
      </c>
      <c r="AA88" s="174">
        <f>+Q88</f>
        <v>1870</v>
      </c>
      <c r="AB88" s="174">
        <v>1870</v>
      </c>
      <c r="AC88" s="174">
        <v>1870</v>
      </c>
      <c r="AD88" s="174">
        <v>1870</v>
      </c>
    </row>
    <row r="89" spans="1:31" s="114" customFormat="1" ht="20.25" customHeight="1" x14ac:dyDescent="0.25">
      <c r="A89" s="183" t="s">
        <v>335</v>
      </c>
      <c r="B89" s="183"/>
      <c r="C89" s="183"/>
      <c r="D89" s="183"/>
      <c r="E89" s="198" t="s">
        <v>388</v>
      </c>
      <c r="F89" s="200">
        <f t="shared" si="94"/>
        <v>3000</v>
      </c>
      <c r="G89" s="200">
        <f t="shared" si="95"/>
        <v>5712.38</v>
      </c>
      <c r="H89" s="201">
        <f t="shared" si="96"/>
        <v>8217.619999999999</v>
      </c>
      <c r="I89" s="124"/>
      <c r="J89" s="131"/>
      <c r="K89" s="131"/>
      <c r="L89" s="131"/>
      <c r="M89" s="194">
        <v>32214</v>
      </c>
      <c r="N89" s="195"/>
      <c r="O89" s="196" t="s">
        <v>41</v>
      </c>
      <c r="P89" s="195" t="s">
        <v>164</v>
      </c>
      <c r="Q89" s="197">
        <f t="shared" ref="Q89:R89" si="104">Q90</f>
        <v>1000</v>
      </c>
      <c r="R89" s="197">
        <f t="shared" si="104"/>
        <v>500</v>
      </c>
      <c r="S89" s="197">
        <f>S90</f>
        <v>1500</v>
      </c>
      <c r="T89" s="197">
        <f t="shared" ref="T89:AD89" si="105">T90</f>
        <v>0</v>
      </c>
      <c r="U89" s="197">
        <f t="shared" si="105"/>
        <v>3000</v>
      </c>
      <c r="V89" s="197">
        <f t="shared" si="105"/>
        <v>1000</v>
      </c>
      <c r="W89" s="197">
        <f t="shared" si="105"/>
        <v>1712.38</v>
      </c>
      <c r="X89" s="197"/>
      <c r="Y89" s="308"/>
      <c r="Z89" s="197">
        <f t="shared" si="105"/>
        <v>1217.6199999999999</v>
      </c>
      <c r="AA89" s="197">
        <f t="shared" si="105"/>
        <v>1000</v>
      </c>
      <c r="AB89" s="197">
        <f t="shared" si="105"/>
        <v>3000</v>
      </c>
      <c r="AC89" s="197">
        <f t="shared" si="105"/>
        <v>2000</v>
      </c>
      <c r="AD89" s="197">
        <f t="shared" si="105"/>
        <v>1000</v>
      </c>
    </row>
    <row r="90" spans="1:31" s="114" customFormat="1" ht="20.25" customHeight="1" x14ac:dyDescent="0.25">
      <c r="A90" s="183" t="s">
        <v>335</v>
      </c>
      <c r="B90" s="183"/>
      <c r="C90" s="183"/>
      <c r="D90" s="183"/>
      <c r="E90" s="183"/>
      <c r="F90" s="200">
        <f t="shared" si="94"/>
        <v>3000</v>
      </c>
      <c r="G90" s="200">
        <f t="shared" si="95"/>
        <v>5712.38</v>
      </c>
      <c r="H90" s="201">
        <f t="shared" si="96"/>
        <v>8217.619999999999</v>
      </c>
      <c r="I90" s="124"/>
      <c r="J90" s="131"/>
      <c r="K90" s="131"/>
      <c r="L90" s="131"/>
      <c r="M90" s="11"/>
      <c r="N90" s="171">
        <v>322140</v>
      </c>
      <c r="O90" s="172" t="s">
        <v>41</v>
      </c>
      <c r="P90" s="173" t="s">
        <v>164</v>
      </c>
      <c r="Q90" s="174">
        <f>3000-2000</f>
        <v>1000</v>
      </c>
      <c r="R90" s="174">
        <f>S90-Q90</f>
        <v>500</v>
      </c>
      <c r="S90" s="174">
        <f>3000-2000+500</f>
        <v>1500</v>
      </c>
      <c r="T90" s="174"/>
      <c r="U90" s="174">
        <v>3000</v>
      </c>
      <c r="V90" s="174">
        <v>1000</v>
      </c>
      <c r="W90" s="240">
        <f>2672.38-W309-W747-W859-W997-W1128-W1243</f>
        <v>1712.38</v>
      </c>
      <c r="X90" s="174"/>
      <c r="Y90" s="309"/>
      <c r="Z90" s="174">
        <v>1217.6199999999999</v>
      </c>
      <c r="AA90" s="174">
        <f>+Q90</f>
        <v>1000</v>
      </c>
      <c r="AB90" s="174">
        <v>3000</v>
      </c>
      <c r="AC90" s="174">
        <v>2000</v>
      </c>
      <c r="AD90" s="174">
        <v>1000</v>
      </c>
    </row>
    <row r="91" spans="1:31" s="114" customFormat="1" ht="20.25" customHeight="1" x14ac:dyDescent="0.25">
      <c r="A91" s="183" t="s">
        <v>335</v>
      </c>
      <c r="B91" s="183"/>
      <c r="C91" s="183"/>
      <c r="D91" s="183"/>
      <c r="E91" s="198" t="s">
        <v>388</v>
      </c>
      <c r="F91" s="200">
        <f t="shared" si="94"/>
        <v>5000</v>
      </c>
      <c r="G91" s="200">
        <f t="shared" si="95"/>
        <v>11958.85</v>
      </c>
      <c r="H91" s="201">
        <f t="shared" si="96"/>
        <v>16168.36</v>
      </c>
      <c r="I91" s="124"/>
      <c r="J91" s="131"/>
      <c r="K91" s="131"/>
      <c r="L91" s="131"/>
      <c r="M91" s="194">
        <v>32216</v>
      </c>
      <c r="N91" s="195"/>
      <c r="O91" s="196" t="s">
        <v>41</v>
      </c>
      <c r="P91" s="195" t="s">
        <v>165</v>
      </c>
      <c r="Q91" s="197">
        <f t="shared" ref="Q91:R91" si="106">Q92</f>
        <v>2500</v>
      </c>
      <c r="R91" s="197">
        <f t="shared" si="106"/>
        <v>0</v>
      </c>
      <c r="S91" s="197">
        <f>S92</f>
        <v>2500</v>
      </c>
      <c r="T91" s="197">
        <f t="shared" ref="T91:AB91" si="107">T92</f>
        <v>0</v>
      </c>
      <c r="U91" s="197">
        <f t="shared" si="107"/>
        <v>6500</v>
      </c>
      <c r="V91" s="197">
        <f t="shared" si="107"/>
        <v>2500</v>
      </c>
      <c r="W91" s="197">
        <f t="shared" si="107"/>
        <v>2958.8500000000004</v>
      </c>
      <c r="X91" s="197"/>
      <c r="Y91" s="308"/>
      <c r="Z91" s="197">
        <f t="shared" si="107"/>
        <v>1668.36</v>
      </c>
      <c r="AA91" s="197">
        <f t="shared" si="107"/>
        <v>2500</v>
      </c>
      <c r="AB91" s="197">
        <f t="shared" si="107"/>
        <v>4500</v>
      </c>
      <c r="AC91" s="197">
        <v>4000</v>
      </c>
      <c r="AD91" s="197">
        <v>3500</v>
      </c>
    </row>
    <row r="92" spans="1:31" s="114" customFormat="1" ht="20.25" customHeight="1" x14ac:dyDescent="0.25">
      <c r="A92" s="183" t="s">
        <v>335</v>
      </c>
      <c r="B92" s="183"/>
      <c r="C92" s="183"/>
      <c r="D92" s="183"/>
      <c r="E92" s="183"/>
      <c r="F92" s="200">
        <f t="shared" si="94"/>
        <v>5000</v>
      </c>
      <c r="G92" s="200">
        <f t="shared" si="95"/>
        <v>11958.85</v>
      </c>
      <c r="H92" s="201">
        <f t="shared" si="96"/>
        <v>16668.36</v>
      </c>
      <c r="I92" s="124"/>
      <c r="J92" s="131"/>
      <c r="K92" s="131"/>
      <c r="L92" s="131"/>
      <c r="M92" s="11"/>
      <c r="N92" s="171">
        <v>322160</v>
      </c>
      <c r="O92" s="172" t="s">
        <v>41</v>
      </c>
      <c r="P92" s="173" t="s">
        <v>165</v>
      </c>
      <c r="Q92" s="174">
        <f>7500-5000</f>
        <v>2500</v>
      </c>
      <c r="R92" s="174">
        <f>S92-Q92</f>
        <v>0</v>
      </c>
      <c r="S92" s="174">
        <f>7500-5000</f>
        <v>2500</v>
      </c>
      <c r="T92" s="174"/>
      <c r="U92" s="174">
        <v>6500</v>
      </c>
      <c r="V92" s="174">
        <v>2500</v>
      </c>
      <c r="W92" s="240">
        <f>5288.85-W311-W749-W598-W861-W999-W1130-W1245</f>
        <v>2958.8500000000004</v>
      </c>
      <c r="X92" s="174"/>
      <c r="Y92" s="309"/>
      <c r="Z92" s="174">
        <v>1668.36</v>
      </c>
      <c r="AA92" s="174">
        <f>+Q92</f>
        <v>2500</v>
      </c>
      <c r="AB92" s="174">
        <v>4500</v>
      </c>
      <c r="AC92" s="174">
        <v>4000</v>
      </c>
      <c r="AD92" s="174">
        <v>4000</v>
      </c>
    </row>
    <row r="93" spans="1:31" s="114" customFormat="1" ht="20.25" customHeight="1" x14ac:dyDescent="0.25">
      <c r="A93" s="183" t="s">
        <v>335</v>
      </c>
      <c r="B93" s="183"/>
      <c r="C93" s="183"/>
      <c r="D93" s="183"/>
      <c r="E93" s="198" t="s">
        <v>388</v>
      </c>
      <c r="F93" s="200">
        <f t="shared" si="94"/>
        <v>6000</v>
      </c>
      <c r="G93" s="200">
        <f t="shared" si="95"/>
        <v>6860.11</v>
      </c>
      <c r="H93" s="201">
        <f t="shared" si="96"/>
        <v>11996.02</v>
      </c>
      <c r="I93" s="124"/>
      <c r="J93" s="131"/>
      <c r="K93" s="131"/>
      <c r="L93" s="131"/>
      <c r="M93" s="194">
        <v>32219</v>
      </c>
      <c r="N93" s="195"/>
      <c r="O93" s="196" t="s">
        <v>41</v>
      </c>
      <c r="P93" s="195" t="s">
        <v>166</v>
      </c>
      <c r="Q93" s="197">
        <f t="shared" ref="Q93:R93" si="108">Q94</f>
        <v>3000</v>
      </c>
      <c r="R93" s="197">
        <f t="shared" si="108"/>
        <v>0</v>
      </c>
      <c r="S93" s="197">
        <f>S94</f>
        <v>3000</v>
      </c>
      <c r="T93" s="197">
        <f t="shared" ref="T93:AD93" si="109">T94</f>
        <v>0</v>
      </c>
      <c r="U93" s="197">
        <f t="shared" si="109"/>
        <v>3000</v>
      </c>
      <c r="V93" s="197">
        <f t="shared" si="109"/>
        <v>3000</v>
      </c>
      <c r="W93" s="197">
        <f t="shared" si="109"/>
        <v>860.11</v>
      </c>
      <c r="X93" s="197"/>
      <c r="Y93" s="308"/>
      <c r="Z93" s="197">
        <f t="shared" si="109"/>
        <v>996.02</v>
      </c>
      <c r="AA93" s="197">
        <f t="shared" si="109"/>
        <v>3000</v>
      </c>
      <c r="AB93" s="197">
        <f t="shared" si="109"/>
        <v>3000</v>
      </c>
      <c r="AC93" s="197">
        <f t="shared" si="109"/>
        <v>2500</v>
      </c>
      <c r="AD93" s="197">
        <f t="shared" si="109"/>
        <v>2500</v>
      </c>
    </row>
    <row r="94" spans="1:31" s="114" customFormat="1" ht="20.25" customHeight="1" x14ac:dyDescent="0.25">
      <c r="A94" s="183" t="s">
        <v>335</v>
      </c>
      <c r="B94" s="183"/>
      <c r="C94" s="183"/>
      <c r="D94" s="183"/>
      <c r="E94" s="183"/>
      <c r="F94" s="200">
        <f t="shared" si="94"/>
        <v>6000</v>
      </c>
      <c r="G94" s="200">
        <f t="shared" si="95"/>
        <v>6860.11</v>
      </c>
      <c r="H94" s="201">
        <f t="shared" si="96"/>
        <v>11996.02</v>
      </c>
      <c r="I94" s="124"/>
      <c r="J94" s="131"/>
      <c r="K94" s="131"/>
      <c r="L94" s="131"/>
      <c r="M94" s="11"/>
      <c r="N94" s="171">
        <v>322190</v>
      </c>
      <c r="O94" s="172" t="s">
        <v>41</v>
      </c>
      <c r="P94" s="173" t="s">
        <v>166</v>
      </c>
      <c r="Q94" s="174">
        <v>3000</v>
      </c>
      <c r="R94" s="174">
        <f>S94-Q94</f>
        <v>0</v>
      </c>
      <c r="S94" s="174">
        <v>3000</v>
      </c>
      <c r="T94" s="174"/>
      <c r="U94" s="174">
        <v>3000</v>
      </c>
      <c r="V94" s="174">
        <v>3000</v>
      </c>
      <c r="W94" s="240">
        <v>860.11</v>
      </c>
      <c r="X94" s="174"/>
      <c r="Y94" s="309"/>
      <c r="Z94" s="174">
        <v>996.02</v>
      </c>
      <c r="AA94" s="174">
        <f>+Q94</f>
        <v>3000</v>
      </c>
      <c r="AB94" s="174">
        <v>3000</v>
      </c>
      <c r="AC94" s="174">
        <v>2500</v>
      </c>
      <c r="AD94" s="174">
        <v>2500</v>
      </c>
    </row>
    <row r="95" spans="1:31" s="114" customFormat="1" ht="20.25" customHeight="1" x14ac:dyDescent="0.25">
      <c r="A95" s="183" t="s">
        <v>335</v>
      </c>
      <c r="B95" s="183"/>
      <c r="C95" s="183"/>
      <c r="D95" s="198" t="s">
        <v>387</v>
      </c>
      <c r="E95" s="198" t="s">
        <v>388</v>
      </c>
      <c r="F95" s="200">
        <f t="shared" si="94"/>
        <v>238220</v>
      </c>
      <c r="G95" s="200">
        <f t="shared" si="95"/>
        <v>596854.68999999994</v>
      </c>
      <c r="H95" s="201">
        <f t="shared" si="96"/>
        <v>410804.24</v>
      </c>
      <c r="I95" s="124"/>
      <c r="J95" s="131"/>
      <c r="K95" s="131"/>
      <c r="L95" s="131">
        <v>3222</v>
      </c>
      <c r="M95" s="131"/>
      <c r="N95" s="132"/>
      <c r="O95" s="12" t="s">
        <v>41</v>
      </c>
      <c r="P95" s="127" t="s">
        <v>167</v>
      </c>
      <c r="Q95" s="133">
        <f t="shared" ref="Q95:AD95" si="110">Q96+Q98</f>
        <v>142410</v>
      </c>
      <c r="R95" s="133">
        <f t="shared" si="110"/>
        <v>-23300</v>
      </c>
      <c r="S95" s="133">
        <f t="shared" si="110"/>
        <v>119110</v>
      </c>
      <c r="T95" s="133">
        <v>18395</v>
      </c>
      <c r="U95" s="133">
        <f t="shared" si="110"/>
        <v>400000</v>
      </c>
      <c r="V95" s="133">
        <f t="shared" si="110"/>
        <v>142410</v>
      </c>
      <c r="W95" s="133">
        <f t="shared" si="110"/>
        <v>36049.689999999981</v>
      </c>
      <c r="X95" s="133"/>
      <c r="Y95" s="307"/>
      <c r="Z95" s="133">
        <f t="shared" si="110"/>
        <v>18394.239999999998</v>
      </c>
      <c r="AA95" s="133">
        <f t="shared" si="110"/>
        <v>142410</v>
      </c>
      <c r="AB95" s="133">
        <f t="shared" si="110"/>
        <v>120000</v>
      </c>
      <c r="AC95" s="133">
        <f t="shared" si="110"/>
        <v>70000</v>
      </c>
      <c r="AD95" s="133">
        <f t="shared" si="110"/>
        <v>60000</v>
      </c>
    </row>
    <row r="96" spans="1:31" s="114" customFormat="1" ht="20.25" customHeight="1" x14ac:dyDescent="0.25">
      <c r="A96" s="183" t="s">
        <v>335</v>
      </c>
      <c r="B96" s="183"/>
      <c r="C96" s="183"/>
      <c r="D96" s="183"/>
      <c r="E96" s="198" t="s">
        <v>388</v>
      </c>
      <c r="F96" s="200">
        <f t="shared" si="94"/>
        <v>134820</v>
      </c>
      <c r="G96" s="200">
        <f t="shared" si="95"/>
        <v>377939.6</v>
      </c>
      <c r="H96" s="201">
        <f t="shared" si="96"/>
        <v>199655.66</v>
      </c>
      <c r="I96" s="124"/>
      <c r="J96" s="131"/>
      <c r="K96" s="131"/>
      <c r="L96" s="131"/>
      <c r="M96" s="194">
        <v>32221</v>
      </c>
      <c r="N96" s="195"/>
      <c r="O96" s="196" t="s">
        <v>41</v>
      </c>
      <c r="P96" s="195" t="s">
        <v>168</v>
      </c>
      <c r="Q96" s="197">
        <f>Q97</f>
        <v>82410</v>
      </c>
      <c r="R96" s="197">
        <f t="shared" ref="R96:AD96" si="111">R97</f>
        <v>-15000</v>
      </c>
      <c r="S96" s="197">
        <f t="shared" si="111"/>
        <v>67410</v>
      </c>
      <c r="T96" s="197">
        <f t="shared" si="111"/>
        <v>0</v>
      </c>
      <c r="U96" s="197">
        <f t="shared" si="111"/>
        <v>290000</v>
      </c>
      <c r="V96" s="197">
        <f t="shared" si="111"/>
        <v>82410</v>
      </c>
      <c r="W96" s="197">
        <f t="shared" si="111"/>
        <v>5529.5999999999767</v>
      </c>
      <c r="X96" s="197"/>
      <c r="Y96" s="308"/>
      <c r="Z96" s="197">
        <f t="shared" si="111"/>
        <v>12245.66</v>
      </c>
      <c r="AA96" s="197">
        <f t="shared" si="111"/>
        <v>82410</v>
      </c>
      <c r="AB96" s="197">
        <f t="shared" si="111"/>
        <v>50000</v>
      </c>
      <c r="AC96" s="197">
        <f t="shared" si="111"/>
        <v>30000</v>
      </c>
      <c r="AD96" s="197">
        <f t="shared" si="111"/>
        <v>25000</v>
      </c>
    </row>
    <row r="97" spans="1:30" s="114" customFormat="1" ht="20.25" customHeight="1" x14ac:dyDescent="0.25">
      <c r="A97" s="183" t="s">
        <v>335</v>
      </c>
      <c r="B97" s="183"/>
      <c r="C97" s="183"/>
      <c r="D97" s="183"/>
      <c r="E97" s="183"/>
      <c r="F97" s="200">
        <f t="shared" si="94"/>
        <v>134820</v>
      </c>
      <c r="G97" s="200">
        <f t="shared" si="95"/>
        <v>377939.6</v>
      </c>
      <c r="H97" s="201">
        <f t="shared" si="96"/>
        <v>199655.66</v>
      </c>
      <c r="I97" s="124"/>
      <c r="J97" s="131"/>
      <c r="K97" s="131"/>
      <c r="L97" s="131"/>
      <c r="M97" s="11"/>
      <c r="N97" s="171">
        <v>322210</v>
      </c>
      <c r="O97" s="172" t="s">
        <v>41</v>
      </c>
      <c r="P97" s="173" t="s">
        <v>168</v>
      </c>
      <c r="Q97" s="174">
        <f>282000+1380-970+1000-100000-100000-1000</f>
        <v>82410</v>
      </c>
      <c r="R97" s="174">
        <f>S97-Q97</f>
        <v>-15000</v>
      </c>
      <c r="S97" s="174">
        <f>282000+1380-970+1000-100000-100000-1000-15000</f>
        <v>67410</v>
      </c>
      <c r="T97" s="174"/>
      <c r="U97" s="174">
        <v>290000</v>
      </c>
      <c r="V97" s="174">
        <v>82410</v>
      </c>
      <c r="W97" s="240">
        <f>176800.99-W316-W467-W468-W752-W864-W1002-W1133-W1248</f>
        <v>5529.5999999999767</v>
      </c>
      <c r="X97" s="174"/>
      <c r="Y97" s="309"/>
      <c r="Z97" s="174">
        <v>12245.66</v>
      </c>
      <c r="AA97" s="174">
        <f t="shared" ref="AA97" si="112">+Q97</f>
        <v>82410</v>
      </c>
      <c r="AB97" s="174">
        <v>50000</v>
      </c>
      <c r="AC97" s="174">
        <v>30000</v>
      </c>
      <c r="AD97" s="174">
        <v>25000</v>
      </c>
    </row>
    <row r="98" spans="1:30" s="114" customFormat="1" ht="20.25" customHeight="1" x14ac:dyDescent="0.25">
      <c r="A98" s="183" t="s">
        <v>335</v>
      </c>
      <c r="B98" s="183"/>
      <c r="C98" s="183"/>
      <c r="D98" s="183"/>
      <c r="E98" s="198" t="s">
        <v>388</v>
      </c>
      <c r="F98" s="200">
        <f t="shared" si="94"/>
        <v>103400</v>
      </c>
      <c r="G98" s="200">
        <f t="shared" si="95"/>
        <v>200520.09</v>
      </c>
      <c r="H98" s="201">
        <f t="shared" si="96"/>
        <v>211148.58000000002</v>
      </c>
      <c r="I98" s="124"/>
      <c r="J98" s="131"/>
      <c r="K98" s="131"/>
      <c r="L98" s="131"/>
      <c r="M98" s="194">
        <v>32222</v>
      </c>
      <c r="N98" s="195"/>
      <c r="O98" s="196" t="s">
        <v>41</v>
      </c>
      <c r="P98" s="195" t="s">
        <v>170</v>
      </c>
      <c r="Q98" s="197">
        <f>Q99</f>
        <v>60000</v>
      </c>
      <c r="R98" s="197">
        <f t="shared" ref="R98:AD98" si="113">R99</f>
        <v>-8300</v>
      </c>
      <c r="S98" s="197">
        <f t="shared" si="113"/>
        <v>51700</v>
      </c>
      <c r="T98" s="197">
        <f t="shared" si="113"/>
        <v>0</v>
      </c>
      <c r="U98" s="197">
        <f t="shared" si="113"/>
        <v>110000</v>
      </c>
      <c r="V98" s="197">
        <f t="shared" si="113"/>
        <v>60000</v>
      </c>
      <c r="W98" s="197">
        <f t="shared" si="113"/>
        <v>30520.090000000004</v>
      </c>
      <c r="X98" s="197"/>
      <c r="Y98" s="308"/>
      <c r="Z98" s="197">
        <f t="shared" si="113"/>
        <v>6148.58</v>
      </c>
      <c r="AA98" s="197">
        <f t="shared" si="113"/>
        <v>60000</v>
      </c>
      <c r="AB98" s="197">
        <f t="shared" si="113"/>
        <v>70000</v>
      </c>
      <c r="AC98" s="197">
        <f t="shared" si="113"/>
        <v>40000</v>
      </c>
      <c r="AD98" s="197">
        <f t="shared" si="113"/>
        <v>35000</v>
      </c>
    </row>
    <row r="99" spans="1:30" s="114" customFormat="1" ht="20.25" customHeight="1" x14ac:dyDescent="0.25">
      <c r="A99" s="183" t="s">
        <v>335</v>
      </c>
      <c r="B99" s="183"/>
      <c r="C99" s="183"/>
      <c r="D99" s="183"/>
      <c r="E99" s="183"/>
      <c r="F99" s="200">
        <f t="shared" si="94"/>
        <v>103400</v>
      </c>
      <c r="G99" s="200">
        <f t="shared" si="95"/>
        <v>200520.09</v>
      </c>
      <c r="H99" s="201">
        <f t="shared" si="96"/>
        <v>211148.58000000002</v>
      </c>
      <c r="I99" s="124"/>
      <c r="J99" s="131"/>
      <c r="K99" s="131"/>
      <c r="L99" s="131"/>
      <c r="M99" s="11"/>
      <c r="N99" s="171">
        <v>322220</v>
      </c>
      <c r="O99" s="172" t="s">
        <v>41</v>
      </c>
      <c r="P99" s="173" t="s">
        <v>170</v>
      </c>
      <c r="Q99" s="174">
        <f>110000-50000</f>
        <v>60000</v>
      </c>
      <c r="R99" s="174">
        <f>S99-Q99</f>
        <v>-8300</v>
      </c>
      <c r="S99" s="174">
        <v>51700</v>
      </c>
      <c r="T99" s="174"/>
      <c r="U99" s="174">
        <v>110000</v>
      </c>
      <c r="V99" s="174">
        <v>60000</v>
      </c>
      <c r="W99" s="240">
        <f>96527.72-W318-W470-W471-W754-W866-W1004-W1135-W1250</f>
        <v>30520.090000000004</v>
      </c>
      <c r="X99" s="174"/>
      <c r="Y99" s="309"/>
      <c r="Z99" s="174">
        <v>6148.58</v>
      </c>
      <c r="AA99" s="174">
        <f t="shared" ref="AA99" si="114">+Q99</f>
        <v>60000</v>
      </c>
      <c r="AB99" s="174">
        <v>70000</v>
      </c>
      <c r="AC99" s="174">
        <v>40000</v>
      </c>
      <c r="AD99" s="174">
        <v>35000</v>
      </c>
    </row>
    <row r="100" spans="1:30" s="114" customFormat="1" ht="20.25" customHeight="1" x14ac:dyDescent="0.25">
      <c r="A100" s="183" t="s">
        <v>335</v>
      </c>
      <c r="B100" s="183"/>
      <c r="C100" s="183"/>
      <c r="D100" s="198" t="s">
        <v>387</v>
      </c>
      <c r="E100" s="198" t="s">
        <v>388</v>
      </c>
      <c r="F100" s="200">
        <f t="shared" si="94"/>
        <v>47800</v>
      </c>
      <c r="G100" s="200">
        <f t="shared" si="95"/>
        <v>96210.81</v>
      </c>
      <c r="H100" s="201">
        <f t="shared" si="96"/>
        <v>101717.12</v>
      </c>
      <c r="I100" s="124"/>
      <c r="J100" s="131"/>
      <c r="K100" s="131"/>
      <c r="L100" s="131">
        <v>3223</v>
      </c>
      <c r="M100" s="131"/>
      <c r="N100" s="132"/>
      <c r="O100" s="12" t="s">
        <v>41</v>
      </c>
      <c r="P100" s="127" t="s">
        <v>173</v>
      </c>
      <c r="Q100" s="133">
        <f>Q101+Q104+Q106</f>
        <v>23900</v>
      </c>
      <c r="R100" s="133">
        <f t="shared" ref="R100" si="115">R101+R104+R106</f>
        <v>0</v>
      </c>
      <c r="S100" s="133">
        <f>S101+S104+S106</f>
        <v>23900</v>
      </c>
      <c r="T100" s="133">
        <v>17817</v>
      </c>
      <c r="U100" s="133">
        <f t="shared" ref="U100:AB100" si="116">U101+U104+U106</f>
        <v>50000</v>
      </c>
      <c r="V100" s="133">
        <f t="shared" si="116"/>
        <v>23900</v>
      </c>
      <c r="W100" s="133">
        <f t="shared" si="116"/>
        <v>4493.8100000000004</v>
      </c>
      <c r="X100" s="133"/>
      <c r="Y100" s="307"/>
      <c r="Z100" s="133">
        <f t="shared" si="116"/>
        <v>17817.12</v>
      </c>
      <c r="AA100" s="133">
        <f t="shared" si="116"/>
        <v>23900</v>
      </c>
      <c r="AB100" s="133">
        <f t="shared" si="116"/>
        <v>20000</v>
      </c>
      <c r="AC100" s="133">
        <f t="shared" ref="AC100:AD100" si="117">AC101+AC104+AC106</f>
        <v>20000</v>
      </c>
      <c r="AD100" s="133">
        <f t="shared" si="117"/>
        <v>20000</v>
      </c>
    </row>
    <row r="101" spans="1:30" s="114" customFormat="1" ht="20.25" customHeight="1" x14ac:dyDescent="0.25">
      <c r="A101" s="183" t="s">
        <v>335</v>
      </c>
      <c r="B101" s="183"/>
      <c r="C101" s="183"/>
      <c r="D101" s="183"/>
      <c r="E101" s="198" t="s">
        <v>388</v>
      </c>
      <c r="F101" s="200">
        <f t="shared" si="94"/>
        <v>22000</v>
      </c>
      <c r="G101" s="200">
        <f t="shared" si="95"/>
        <v>36464.18</v>
      </c>
      <c r="H101" s="201">
        <f t="shared" si="96"/>
        <v>35729.979999999996</v>
      </c>
      <c r="I101" s="124"/>
      <c r="J101" s="131"/>
      <c r="K101" s="131"/>
      <c r="L101" s="131"/>
      <c r="M101" s="194">
        <v>32231</v>
      </c>
      <c r="N101" s="195"/>
      <c r="O101" s="196" t="s">
        <v>41</v>
      </c>
      <c r="P101" s="195" t="s">
        <v>174</v>
      </c>
      <c r="Q101" s="197">
        <f t="shared" ref="Q101:R101" si="118">Q102+Q103</f>
        <v>11000</v>
      </c>
      <c r="R101" s="197">
        <f t="shared" si="118"/>
        <v>0</v>
      </c>
      <c r="S101" s="197">
        <f>S102+S103</f>
        <v>11000</v>
      </c>
      <c r="T101" s="197">
        <f t="shared" ref="T101:AB101" si="119">T102+T103</f>
        <v>0</v>
      </c>
      <c r="U101" s="197">
        <f t="shared" si="119"/>
        <v>24000</v>
      </c>
      <c r="V101" s="197">
        <f t="shared" si="119"/>
        <v>11000</v>
      </c>
      <c r="W101" s="197">
        <f t="shared" si="119"/>
        <v>1464.1800000000003</v>
      </c>
      <c r="X101" s="197"/>
      <c r="Y101" s="308"/>
      <c r="Z101" s="197">
        <f t="shared" si="119"/>
        <v>6729.98</v>
      </c>
      <c r="AA101" s="197">
        <f t="shared" si="119"/>
        <v>11000</v>
      </c>
      <c r="AB101" s="197">
        <f t="shared" si="119"/>
        <v>6000</v>
      </c>
      <c r="AC101" s="197">
        <f t="shared" ref="AC101:AD101" si="120">AC102+AC103</f>
        <v>6000</v>
      </c>
      <c r="AD101" s="197">
        <f t="shared" si="120"/>
        <v>6000</v>
      </c>
    </row>
    <row r="102" spans="1:30" s="114" customFormat="1" ht="20.25" customHeight="1" x14ac:dyDescent="0.25">
      <c r="A102" s="183" t="s">
        <v>335</v>
      </c>
      <c r="B102" s="183"/>
      <c r="C102" s="183"/>
      <c r="D102" s="183"/>
      <c r="E102" s="183"/>
      <c r="F102" s="200">
        <f t="shared" si="94"/>
        <v>12000</v>
      </c>
      <c r="G102" s="200">
        <f t="shared" si="95"/>
        <v>16297.77</v>
      </c>
      <c r="H102" s="201">
        <f t="shared" si="96"/>
        <v>12466.75</v>
      </c>
      <c r="I102" s="124"/>
      <c r="J102" s="131"/>
      <c r="K102" s="131"/>
      <c r="L102" s="131"/>
      <c r="M102" s="11"/>
      <c r="N102" s="171">
        <v>322310</v>
      </c>
      <c r="O102" s="172" t="s">
        <v>41</v>
      </c>
      <c r="P102" s="173" t="s">
        <v>174</v>
      </c>
      <c r="Q102" s="174">
        <f>11000-5000</f>
        <v>6000</v>
      </c>
      <c r="R102" s="174">
        <f>S102-Q102</f>
        <v>0</v>
      </c>
      <c r="S102" s="174">
        <f>11000-5000</f>
        <v>6000</v>
      </c>
      <c r="T102" s="174"/>
      <c r="U102" s="174">
        <v>10000</v>
      </c>
      <c r="V102" s="174">
        <v>6000</v>
      </c>
      <c r="W102" s="240">
        <f>4497.77-W321-W757-W869-W1007-W1138-W1253</f>
        <v>297.77000000000044</v>
      </c>
      <c r="X102" s="174"/>
      <c r="Y102" s="309"/>
      <c r="Z102" s="174">
        <v>466.75</v>
      </c>
      <c r="AA102" s="174">
        <f t="shared" ref="AA102:AA103" si="121">+Q102</f>
        <v>6000</v>
      </c>
      <c r="AB102" s="174">
        <v>2000</v>
      </c>
      <c r="AC102" s="174">
        <v>2000</v>
      </c>
      <c r="AD102" s="174">
        <v>2000</v>
      </c>
    </row>
    <row r="103" spans="1:30" s="114" customFormat="1" ht="20.25" customHeight="1" x14ac:dyDescent="0.25">
      <c r="A103" s="183" t="s">
        <v>335</v>
      </c>
      <c r="B103" s="183"/>
      <c r="C103" s="183"/>
      <c r="D103" s="183"/>
      <c r="E103" s="183"/>
      <c r="F103" s="200">
        <f t="shared" si="94"/>
        <v>10000</v>
      </c>
      <c r="G103" s="200">
        <f t="shared" si="95"/>
        <v>20166.41</v>
      </c>
      <c r="H103" s="201">
        <f t="shared" si="96"/>
        <v>23263.23</v>
      </c>
      <c r="I103" s="124"/>
      <c r="J103" s="131"/>
      <c r="K103" s="131"/>
      <c r="L103" s="131"/>
      <c r="M103" s="11"/>
      <c r="N103" s="171">
        <v>322311</v>
      </c>
      <c r="O103" s="172" t="s">
        <v>41</v>
      </c>
      <c r="P103" s="173" t="s">
        <v>175</v>
      </c>
      <c r="Q103" s="174">
        <v>5000</v>
      </c>
      <c r="R103" s="174">
        <f>S103-Q103</f>
        <v>0</v>
      </c>
      <c r="S103" s="174">
        <v>5000</v>
      </c>
      <c r="T103" s="174"/>
      <c r="U103" s="174">
        <v>14000</v>
      </c>
      <c r="V103" s="174">
        <v>5000</v>
      </c>
      <c r="W103" s="240">
        <f>10806.41-W322-W758-W870-W1008-W1139-W1254</f>
        <v>1166.4099999999999</v>
      </c>
      <c r="X103" s="174"/>
      <c r="Y103" s="309"/>
      <c r="Z103" s="174">
        <v>6263.23</v>
      </c>
      <c r="AA103" s="174">
        <f t="shared" si="121"/>
        <v>5000</v>
      </c>
      <c r="AB103" s="174">
        <v>4000</v>
      </c>
      <c r="AC103" s="174">
        <v>4000</v>
      </c>
      <c r="AD103" s="174">
        <v>4000</v>
      </c>
    </row>
    <row r="104" spans="1:30" s="114" customFormat="1" ht="20.25" customHeight="1" x14ac:dyDescent="0.25">
      <c r="A104" s="183" t="s">
        <v>335</v>
      </c>
      <c r="B104" s="183"/>
      <c r="C104" s="183"/>
      <c r="D104" s="183"/>
      <c r="E104" s="198" t="s">
        <v>388</v>
      </c>
      <c r="F104" s="200">
        <f t="shared" si="94"/>
        <v>9800</v>
      </c>
      <c r="G104" s="200">
        <f t="shared" si="95"/>
        <v>18353.78</v>
      </c>
      <c r="H104" s="201">
        <f t="shared" si="96"/>
        <v>26692.59</v>
      </c>
      <c r="I104" s="124"/>
      <c r="J104" s="131"/>
      <c r="K104" s="131"/>
      <c r="L104" s="131"/>
      <c r="M104" s="194">
        <v>32233</v>
      </c>
      <c r="N104" s="195"/>
      <c r="O104" s="196" t="s">
        <v>41</v>
      </c>
      <c r="P104" s="195" t="s">
        <v>176</v>
      </c>
      <c r="Q104" s="197">
        <f t="shared" ref="Q104:R104" si="122">Q105</f>
        <v>4900</v>
      </c>
      <c r="R104" s="197">
        <f t="shared" si="122"/>
        <v>0</v>
      </c>
      <c r="S104" s="197">
        <f>S105</f>
        <v>4900</v>
      </c>
      <c r="T104" s="197">
        <f t="shared" ref="T104:AD104" si="123">T105</f>
        <v>0</v>
      </c>
      <c r="U104" s="197">
        <f t="shared" si="123"/>
        <v>13000</v>
      </c>
      <c r="V104" s="197">
        <f t="shared" si="123"/>
        <v>4900</v>
      </c>
      <c r="W104" s="197">
        <f t="shared" si="123"/>
        <v>453.77999999999975</v>
      </c>
      <c r="X104" s="197"/>
      <c r="Y104" s="308"/>
      <c r="Z104" s="197">
        <f t="shared" si="123"/>
        <v>3792.59</v>
      </c>
      <c r="AA104" s="197">
        <f t="shared" si="123"/>
        <v>4900</v>
      </c>
      <c r="AB104" s="197">
        <f t="shared" si="123"/>
        <v>6000</v>
      </c>
      <c r="AC104" s="197">
        <f t="shared" si="123"/>
        <v>6000</v>
      </c>
      <c r="AD104" s="197">
        <f t="shared" si="123"/>
        <v>6000</v>
      </c>
    </row>
    <row r="105" spans="1:30" s="114" customFormat="1" ht="20.25" customHeight="1" x14ac:dyDescent="0.25">
      <c r="A105" s="183" t="s">
        <v>335</v>
      </c>
      <c r="B105" s="183"/>
      <c r="C105" s="183"/>
      <c r="D105" s="183"/>
      <c r="E105" s="183"/>
      <c r="F105" s="200">
        <f t="shared" si="94"/>
        <v>9800</v>
      </c>
      <c r="G105" s="200">
        <f t="shared" si="95"/>
        <v>18353.78</v>
      </c>
      <c r="H105" s="201">
        <f t="shared" si="96"/>
        <v>26692.59</v>
      </c>
      <c r="I105" s="124"/>
      <c r="J105" s="131"/>
      <c r="K105" s="131"/>
      <c r="L105" s="131"/>
      <c r="M105" s="11"/>
      <c r="N105" s="171">
        <v>322330</v>
      </c>
      <c r="O105" s="172" t="s">
        <v>41</v>
      </c>
      <c r="P105" s="173" t="s">
        <v>176</v>
      </c>
      <c r="Q105" s="174">
        <v>4900</v>
      </c>
      <c r="R105" s="174">
        <f>S105-Q105</f>
        <v>0</v>
      </c>
      <c r="S105" s="174">
        <v>4900</v>
      </c>
      <c r="T105" s="174"/>
      <c r="U105" s="174">
        <v>13000</v>
      </c>
      <c r="V105" s="174">
        <v>4900</v>
      </c>
      <c r="W105" s="240">
        <f>6345.78-W324-W760-W872-W1010-W1141-W1256</f>
        <v>453.77999999999975</v>
      </c>
      <c r="X105" s="174"/>
      <c r="Y105" s="309"/>
      <c r="Z105" s="174">
        <v>3792.59</v>
      </c>
      <c r="AA105" s="174">
        <f>+Q105</f>
        <v>4900</v>
      </c>
      <c r="AB105" s="174">
        <v>6000</v>
      </c>
      <c r="AC105" s="174">
        <v>6000</v>
      </c>
      <c r="AD105" s="174">
        <v>6000</v>
      </c>
    </row>
    <row r="106" spans="1:30" s="114" customFormat="1" ht="20.25" customHeight="1" x14ac:dyDescent="0.25">
      <c r="A106" s="183" t="s">
        <v>335</v>
      </c>
      <c r="B106" s="183"/>
      <c r="C106" s="183"/>
      <c r="D106" s="183"/>
      <c r="E106" s="198" t="s">
        <v>388</v>
      </c>
      <c r="F106" s="200">
        <f t="shared" si="94"/>
        <v>16000</v>
      </c>
      <c r="G106" s="200">
        <f t="shared" si="95"/>
        <v>23575.85</v>
      </c>
      <c r="H106" s="201">
        <f t="shared" si="96"/>
        <v>39294.550000000003</v>
      </c>
      <c r="I106" s="124"/>
      <c r="J106" s="131"/>
      <c r="K106" s="131"/>
      <c r="L106" s="131"/>
      <c r="M106" s="194">
        <v>32234</v>
      </c>
      <c r="N106" s="195"/>
      <c r="O106" s="196" t="s">
        <v>41</v>
      </c>
      <c r="P106" s="195" t="s">
        <v>177</v>
      </c>
      <c r="Q106" s="197">
        <f t="shared" ref="Q106:R106" si="124">Q107</f>
        <v>8000</v>
      </c>
      <c r="R106" s="197">
        <f t="shared" si="124"/>
        <v>0</v>
      </c>
      <c r="S106" s="197">
        <f>S107</f>
        <v>8000</v>
      </c>
      <c r="T106" s="197">
        <f t="shared" ref="T106:AD106" si="125">T107</f>
        <v>0</v>
      </c>
      <c r="U106" s="197">
        <f t="shared" si="125"/>
        <v>13000</v>
      </c>
      <c r="V106" s="197">
        <f t="shared" si="125"/>
        <v>8000</v>
      </c>
      <c r="W106" s="197">
        <f t="shared" si="125"/>
        <v>2575.8500000000004</v>
      </c>
      <c r="X106" s="197"/>
      <c r="Y106" s="308"/>
      <c r="Z106" s="197">
        <f t="shared" si="125"/>
        <v>7294.55</v>
      </c>
      <c r="AA106" s="197">
        <f t="shared" si="125"/>
        <v>8000</v>
      </c>
      <c r="AB106" s="197">
        <f t="shared" si="125"/>
        <v>8000</v>
      </c>
      <c r="AC106" s="197">
        <f t="shared" si="125"/>
        <v>8000</v>
      </c>
      <c r="AD106" s="197">
        <f t="shared" si="125"/>
        <v>8000</v>
      </c>
    </row>
    <row r="107" spans="1:30" s="114" customFormat="1" ht="20.25" customHeight="1" x14ac:dyDescent="0.25">
      <c r="A107" s="183" t="s">
        <v>335</v>
      </c>
      <c r="B107" s="183"/>
      <c r="C107" s="183"/>
      <c r="D107" s="183"/>
      <c r="E107" s="183"/>
      <c r="F107" s="200">
        <f t="shared" si="94"/>
        <v>16000</v>
      </c>
      <c r="G107" s="200">
        <f t="shared" si="95"/>
        <v>23575.85</v>
      </c>
      <c r="H107" s="201">
        <f t="shared" si="96"/>
        <v>39294.550000000003</v>
      </c>
      <c r="I107" s="124"/>
      <c r="J107" s="131"/>
      <c r="K107" s="131"/>
      <c r="L107" s="131"/>
      <c r="M107" s="11"/>
      <c r="N107" s="171">
        <v>322340</v>
      </c>
      <c r="O107" s="172" t="s">
        <v>41</v>
      </c>
      <c r="P107" s="173" t="s">
        <v>177</v>
      </c>
      <c r="Q107" s="174">
        <f>14000-6000</f>
        <v>8000</v>
      </c>
      <c r="R107" s="174">
        <f>S107-Q107</f>
        <v>0</v>
      </c>
      <c r="S107" s="174">
        <f>14000-6000</f>
        <v>8000</v>
      </c>
      <c r="T107" s="174"/>
      <c r="U107" s="174">
        <v>13000</v>
      </c>
      <c r="V107" s="174">
        <v>8000</v>
      </c>
      <c r="W107" s="174">
        <f>8245.85-W326-W606-W762-W874-W1012-W1258</f>
        <v>2575.8500000000004</v>
      </c>
      <c r="X107" s="174"/>
      <c r="Y107" s="309"/>
      <c r="Z107" s="174">
        <v>7294.55</v>
      </c>
      <c r="AA107" s="174">
        <f>+Q107</f>
        <v>8000</v>
      </c>
      <c r="AB107" s="174">
        <v>8000</v>
      </c>
      <c r="AC107" s="174">
        <v>8000</v>
      </c>
      <c r="AD107" s="174">
        <v>8000</v>
      </c>
    </row>
    <row r="108" spans="1:30" s="114" customFormat="1" ht="20.25" customHeight="1" x14ac:dyDescent="0.25">
      <c r="A108" s="183" t="s">
        <v>335</v>
      </c>
      <c r="B108" s="183"/>
      <c r="C108" s="183"/>
      <c r="D108" s="198" t="s">
        <v>387</v>
      </c>
      <c r="E108" s="198" t="s">
        <v>388</v>
      </c>
      <c r="F108" s="200">
        <f t="shared" si="94"/>
        <v>6000</v>
      </c>
      <c r="G108" s="200">
        <f t="shared" si="95"/>
        <v>18000</v>
      </c>
      <c r="H108" s="201">
        <f t="shared" si="96"/>
        <v>21000</v>
      </c>
      <c r="I108" s="124"/>
      <c r="J108" s="131"/>
      <c r="K108" s="131"/>
      <c r="L108" s="131">
        <v>3224</v>
      </c>
      <c r="M108" s="131"/>
      <c r="N108" s="132"/>
      <c r="O108" s="12" t="s">
        <v>41</v>
      </c>
      <c r="P108" s="134" t="s">
        <v>178</v>
      </c>
      <c r="Q108" s="133">
        <f t="shared" ref="Q108:R109" si="126">Q109</f>
        <v>9000</v>
      </c>
      <c r="R108" s="133">
        <f t="shared" si="126"/>
        <v>-6000</v>
      </c>
      <c r="S108" s="133">
        <f t="shared" ref="S108:AD109" si="127">S109</f>
        <v>3000</v>
      </c>
      <c r="T108" s="133">
        <v>0</v>
      </c>
      <c r="U108" s="133">
        <f t="shared" si="127"/>
        <v>9000</v>
      </c>
      <c r="V108" s="133">
        <f t="shared" si="127"/>
        <v>9000</v>
      </c>
      <c r="W108" s="133">
        <f t="shared" si="127"/>
        <v>0</v>
      </c>
      <c r="X108" s="133"/>
      <c r="Y108" s="307"/>
      <c r="Z108" s="133">
        <f t="shared" si="127"/>
        <v>0</v>
      </c>
      <c r="AA108" s="133">
        <f t="shared" si="127"/>
        <v>9000</v>
      </c>
      <c r="AB108" s="133">
        <f t="shared" si="127"/>
        <v>4000</v>
      </c>
      <c r="AC108" s="133">
        <f t="shared" si="127"/>
        <v>4000</v>
      </c>
      <c r="AD108" s="133">
        <f t="shared" si="127"/>
        <v>4000</v>
      </c>
    </row>
    <row r="109" spans="1:30" s="114" customFormat="1" ht="25.5" customHeight="1" x14ac:dyDescent="0.25">
      <c r="A109" s="183" t="s">
        <v>335</v>
      </c>
      <c r="B109" s="183"/>
      <c r="C109" s="183"/>
      <c r="D109" s="183"/>
      <c r="E109" s="198" t="s">
        <v>388</v>
      </c>
      <c r="F109" s="200">
        <f t="shared" si="94"/>
        <v>6000</v>
      </c>
      <c r="G109" s="200">
        <f t="shared" si="95"/>
        <v>18000</v>
      </c>
      <c r="H109" s="201">
        <f t="shared" si="96"/>
        <v>21000</v>
      </c>
      <c r="I109" s="124"/>
      <c r="J109" s="131"/>
      <c r="K109" s="131"/>
      <c r="L109" s="131"/>
      <c r="M109" s="194">
        <v>32242</v>
      </c>
      <c r="N109" s="195"/>
      <c r="O109" s="196" t="s">
        <v>41</v>
      </c>
      <c r="P109" s="195" t="s">
        <v>179</v>
      </c>
      <c r="Q109" s="197">
        <f t="shared" si="126"/>
        <v>9000</v>
      </c>
      <c r="R109" s="197">
        <f t="shared" si="126"/>
        <v>-6000</v>
      </c>
      <c r="S109" s="197">
        <f>S110</f>
        <v>3000</v>
      </c>
      <c r="T109" s="197">
        <f t="shared" si="127"/>
        <v>0</v>
      </c>
      <c r="U109" s="197">
        <f t="shared" si="127"/>
        <v>9000</v>
      </c>
      <c r="V109" s="197">
        <f t="shared" si="127"/>
        <v>9000</v>
      </c>
      <c r="W109" s="197">
        <f t="shared" si="127"/>
        <v>0</v>
      </c>
      <c r="X109" s="197"/>
      <c r="Y109" s="308"/>
      <c r="Z109" s="197">
        <f t="shared" si="127"/>
        <v>0</v>
      </c>
      <c r="AA109" s="197">
        <f t="shared" si="127"/>
        <v>9000</v>
      </c>
      <c r="AB109" s="197">
        <f t="shared" si="127"/>
        <v>4000</v>
      </c>
      <c r="AC109" s="197">
        <f t="shared" si="127"/>
        <v>4000</v>
      </c>
      <c r="AD109" s="197">
        <f t="shared" si="127"/>
        <v>4000</v>
      </c>
    </row>
    <row r="110" spans="1:30" s="114" customFormat="1" ht="25.5" customHeight="1" x14ac:dyDescent="0.25">
      <c r="A110" s="183" t="s">
        <v>335</v>
      </c>
      <c r="B110" s="183"/>
      <c r="C110" s="183"/>
      <c r="D110" s="183"/>
      <c r="E110" s="183"/>
      <c r="F110" s="200">
        <f t="shared" si="94"/>
        <v>6000</v>
      </c>
      <c r="G110" s="200">
        <f t="shared" si="95"/>
        <v>18000</v>
      </c>
      <c r="H110" s="201">
        <f t="shared" si="96"/>
        <v>21000</v>
      </c>
      <c r="I110" s="124"/>
      <c r="J110" s="131"/>
      <c r="K110" s="131"/>
      <c r="L110" s="131"/>
      <c r="M110" s="11"/>
      <c r="N110" s="171">
        <v>322420</v>
      </c>
      <c r="O110" s="172" t="s">
        <v>41</v>
      </c>
      <c r="P110" s="173" t="s">
        <v>179</v>
      </c>
      <c r="Q110" s="174">
        <v>9000</v>
      </c>
      <c r="R110" s="174">
        <f>S110-Q110</f>
        <v>-6000</v>
      </c>
      <c r="S110" s="174">
        <f>9000-6000</f>
        <v>3000</v>
      </c>
      <c r="T110" s="174"/>
      <c r="U110" s="174">
        <v>9000</v>
      </c>
      <c r="V110" s="174">
        <v>9000</v>
      </c>
      <c r="W110" s="240">
        <v>0</v>
      </c>
      <c r="X110" s="174"/>
      <c r="Y110" s="309"/>
      <c r="Z110" s="174"/>
      <c r="AA110" s="174">
        <f>+Q110</f>
        <v>9000</v>
      </c>
      <c r="AB110" s="174">
        <v>4000</v>
      </c>
      <c r="AC110" s="174">
        <v>4000</v>
      </c>
      <c r="AD110" s="174">
        <v>4000</v>
      </c>
    </row>
    <row r="111" spans="1:30" s="114" customFormat="1" ht="20.25" customHeight="1" x14ac:dyDescent="0.25">
      <c r="A111" s="183" t="s">
        <v>335</v>
      </c>
      <c r="B111" s="183"/>
      <c r="C111" s="183"/>
      <c r="D111" s="198" t="s">
        <v>387</v>
      </c>
      <c r="E111" s="198" t="s">
        <v>388</v>
      </c>
      <c r="F111" s="200">
        <f t="shared" si="94"/>
        <v>18900</v>
      </c>
      <c r="G111" s="200">
        <f t="shared" si="95"/>
        <v>25501.31</v>
      </c>
      <c r="H111" s="201">
        <f t="shared" si="96"/>
        <v>31796.87</v>
      </c>
      <c r="I111" s="124"/>
      <c r="J111" s="131"/>
      <c r="K111" s="131"/>
      <c r="L111" s="131">
        <v>3225</v>
      </c>
      <c r="M111" s="131"/>
      <c r="N111" s="132"/>
      <c r="O111" s="12" t="s">
        <v>41</v>
      </c>
      <c r="P111" s="134" t="s">
        <v>180</v>
      </c>
      <c r="Q111" s="133">
        <f t="shared" ref="Q111:R111" si="128">Q112+Q114</f>
        <v>7450</v>
      </c>
      <c r="R111" s="133">
        <f t="shared" si="128"/>
        <v>2000</v>
      </c>
      <c r="S111" s="133">
        <f>S112+S114</f>
        <v>9450</v>
      </c>
      <c r="T111" s="133">
        <v>4997</v>
      </c>
      <c r="U111" s="133">
        <f t="shared" ref="U111:AB111" si="129">U112+U114</f>
        <v>9450</v>
      </c>
      <c r="V111" s="133">
        <f t="shared" si="129"/>
        <v>7450</v>
      </c>
      <c r="W111" s="133">
        <f t="shared" si="129"/>
        <v>3604.31</v>
      </c>
      <c r="X111" s="133"/>
      <c r="Y111" s="307"/>
      <c r="Z111" s="133">
        <f t="shared" si="129"/>
        <v>4996.87</v>
      </c>
      <c r="AA111" s="133">
        <f t="shared" si="129"/>
        <v>7450</v>
      </c>
      <c r="AB111" s="133">
        <f t="shared" si="129"/>
        <v>6450</v>
      </c>
      <c r="AC111" s="133">
        <f t="shared" ref="AC111:AD111" si="130">AC112+AC114</f>
        <v>6450</v>
      </c>
      <c r="AD111" s="133">
        <f t="shared" si="130"/>
        <v>6450</v>
      </c>
    </row>
    <row r="112" spans="1:30" s="114" customFormat="1" ht="20.25" customHeight="1" x14ac:dyDescent="0.25">
      <c r="A112" s="183" t="s">
        <v>335</v>
      </c>
      <c r="B112" s="183"/>
      <c r="C112" s="183"/>
      <c r="D112" s="183"/>
      <c r="E112" s="198" t="s">
        <v>388</v>
      </c>
      <c r="F112" s="200">
        <f t="shared" si="94"/>
        <v>6900</v>
      </c>
      <c r="G112" s="200">
        <f t="shared" si="95"/>
        <v>9714.6</v>
      </c>
      <c r="H112" s="201">
        <f t="shared" si="96"/>
        <v>17755.57</v>
      </c>
      <c r="I112" s="124"/>
      <c r="J112" s="131"/>
      <c r="K112" s="131"/>
      <c r="L112" s="131"/>
      <c r="M112" s="194">
        <v>32251</v>
      </c>
      <c r="N112" s="195"/>
      <c r="O112" s="196" t="s">
        <v>41</v>
      </c>
      <c r="P112" s="195" t="s">
        <v>181</v>
      </c>
      <c r="Q112" s="197">
        <f t="shared" ref="Q112:R112" si="131">Q113</f>
        <v>3450</v>
      </c>
      <c r="R112" s="197">
        <f t="shared" si="131"/>
        <v>0</v>
      </c>
      <c r="S112" s="197">
        <f>S113</f>
        <v>3450</v>
      </c>
      <c r="T112" s="197">
        <f t="shared" ref="T112:AD112" si="132">T113</f>
        <v>0</v>
      </c>
      <c r="U112" s="197">
        <f t="shared" si="132"/>
        <v>5450</v>
      </c>
      <c r="V112" s="197">
        <f t="shared" si="132"/>
        <v>3450</v>
      </c>
      <c r="W112" s="197">
        <f t="shared" si="132"/>
        <v>814.59999999999991</v>
      </c>
      <c r="X112" s="197"/>
      <c r="Y112" s="308"/>
      <c r="Z112" s="197">
        <f t="shared" si="132"/>
        <v>3955.57</v>
      </c>
      <c r="AA112" s="197">
        <f t="shared" si="132"/>
        <v>3450</v>
      </c>
      <c r="AB112" s="197">
        <f t="shared" si="132"/>
        <v>3450</v>
      </c>
      <c r="AC112" s="197">
        <f t="shared" si="132"/>
        <v>3450</v>
      </c>
      <c r="AD112" s="197">
        <f t="shared" si="132"/>
        <v>3450</v>
      </c>
    </row>
    <row r="113" spans="1:31" s="114" customFormat="1" ht="20.25" customHeight="1" x14ac:dyDescent="0.25">
      <c r="A113" s="183" t="s">
        <v>335</v>
      </c>
      <c r="B113" s="183"/>
      <c r="C113" s="183"/>
      <c r="D113" s="183"/>
      <c r="E113" s="183"/>
      <c r="F113" s="200">
        <f t="shared" si="94"/>
        <v>6900</v>
      </c>
      <c r="G113" s="200">
        <f t="shared" si="95"/>
        <v>9714.6</v>
      </c>
      <c r="H113" s="201">
        <f t="shared" si="96"/>
        <v>17755.57</v>
      </c>
      <c r="I113" s="124"/>
      <c r="J113" s="131"/>
      <c r="K113" s="131"/>
      <c r="L113" s="131"/>
      <c r="M113" s="11"/>
      <c r="N113" s="171">
        <v>322510</v>
      </c>
      <c r="O113" s="172" t="s">
        <v>41</v>
      </c>
      <c r="P113" s="173" t="s">
        <v>181</v>
      </c>
      <c r="Q113" s="174">
        <v>3450</v>
      </c>
      <c r="R113" s="174">
        <f>S113-Q113</f>
        <v>0</v>
      </c>
      <c r="S113" s="174">
        <v>3450</v>
      </c>
      <c r="T113" s="174"/>
      <c r="U113" s="174">
        <v>5450</v>
      </c>
      <c r="V113" s="174">
        <v>3450</v>
      </c>
      <c r="W113" s="240">
        <f>3117.6-W332</f>
        <v>814.59999999999991</v>
      </c>
      <c r="X113" s="174"/>
      <c r="Y113" s="309"/>
      <c r="Z113" s="174">
        <v>3955.57</v>
      </c>
      <c r="AA113" s="174">
        <f>+Q113</f>
        <v>3450</v>
      </c>
      <c r="AB113" s="174">
        <v>3450</v>
      </c>
      <c r="AC113" s="174">
        <v>3450</v>
      </c>
      <c r="AD113" s="174">
        <v>3450</v>
      </c>
    </row>
    <row r="114" spans="1:31" s="114" customFormat="1" ht="20.25" customHeight="1" x14ac:dyDescent="0.25">
      <c r="A114" s="183" t="s">
        <v>335</v>
      </c>
      <c r="B114" s="183"/>
      <c r="C114" s="183"/>
      <c r="D114" s="183"/>
      <c r="E114" s="198" t="s">
        <v>388</v>
      </c>
      <c r="F114" s="200">
        <f t="shared" si="94"/>
        <v>12000</v>
      </c>
      <c r="G114" s="200">
        <f t="shared" si="95"/>
        <v>10789.71</v>
      </c>
      <c r="H114" s="201">
        <f t="shared" si="96"/>
        <v>14041.3</v>
      </c>
      <c r="I114" s="124"/>
      <c r="J114" s="131"/>
      <c r="K114" s="131"/>
      <c r="L114" s="131"/>
      <c r="M114" s="194">
        <v>32252</v>
      </c>
      <c r="N114" s="195"/>
      <c r="O114" s="196" t="s">
        <v>41</v>
      </c>
      <c r="P114" s="195" t="s">
        <v>182</v>
      </c>
      <c r="Q114" s="197">
        <f t="shared" ref="Q114:R114" si="133">Q115</f>
        <v>4000</v>
      </c>
      <c r="R114" s="197">
        <f t="shared" si="133"/>
        <v>2000</v>
      </c>
      <c r="S114" s="197">
        <f>S115</f>
        <v>6000</v>
      </c>
      <c r="T114" s="197">
        <f t="shared" ref="T114:AD114" si="134">T115</f>
        <v>0</v>
      </c>
      <c r="U114" s="197">
        <f t="shared" si="134"/>
        <v>4000</v>
      </c>
      <c r="V114" s="197">
        <f t="shared" si="134"/>
        <v>4000</v>
      </c>
      <c r="W114" s="197">
        <f t="shared" si="134"/>
        <v>2789.71</v>
      </c>
      <c r="X114" s="197"/>
      <c r="Y114" s="308"/>
      <c r="Z114" s="197">
        <f t="shared" si="134"/>
        <v>1041.3</v>
      </c>
      <c r="AA114" s="197">
        <f t="shared" si="134"/>
        <v>4000</v>
      </c>
      <c r="AB114" s="197">
        <f t="shared" si="134"/>
        <v>3000</v>
      </c>
      <c r="AC114" s="197">
        <f t="shared" si="134"/>
        <v>3000</v>
      </c>
      <c r="AD114" s="197">
        <f t="shared" si="134"/>
        <v>3000</v>
      </c>
    </row>
    <row r="115" spans="1:31" s="114" customFormat="1" ht="20.25" customHeight="1" x14ac:dyDescent="0.25">
      <c r="A115" s="183" t="s">
        <v>335</v>
      </c>
      <c r="B115" s="183"/>
      <c r="C115" s="183"/>
      <c r="D115" s="183"/>
      <c r="E115" s="183"/>
      <c r="F115" s="200">
        <f t="shared" si="94"/>
        <v>12000</v>
      </c>
      <c r="G115" s="200">
        <f t="shared" si="95"/>
        <v>10789.71</v>
      </c>
      <c r="H115" s="201">
        <f t="shared" si="96"/>
        <v>14041.3</v>
      </c>
      <c r="I115" s="124"/>
      <c r="J115" s="131"/>
      <c r="K115" s="131"/>
      <c r="L115" s="131"/>
      <c r="M115" s="11"/>
      <c r="N115" s="171">
        <v>322520</v>
      </c>
      <c r="O115" s="172" t="s">
        <v>41</v>
      </c>
      <c r="P115" s="173" t="s">
        <v>182</v>
      </c>
      <c r="Q115" s="174">
        <v>4000</v>
      </c>
      <c r="R115" s="174">
        <f>S115-Q115</f>
        <v>2000</v>
      </c>
      <c r="S115" s="174">
        <f>4000+2000</f>
        <v>6000</v>
      </c>
      <c r="T115" s="174"/>
      <c r="U115" s="174">
        <v>4000</v>
      </c>
      <c r="V115" s="174">
        <v>4000</v>
      </c>
      <c r="W115" s="240">
        <v>2789.71</v>
      </c>
      <c r="X115" s="174"/>
      <c r="Y115" s="309"/>
      <c r="Z115" s="174">
        <v>1041.3</v>
      </c>
      <c r="AA115" s="174">
        <f>+Q115</f>
        <v>4000</v>
      </c>
      <c r="AB115" s="174">
        <v>3000</v>
      </c>
      <c r="AC115" s="174">
        <v>3000</v>
      </c>
      <c r="AD115" s="174">
        <v>3000</v>
      </c>
    </row>
    <row r="116" spans="1:31" s="114" customFormat="1" ht="20.25" customHeight="1" x14ac:dyDescent="0.25">
      <c r="A116" s="183" t="s">
        <v>335</v>
      </c>
      <c r="B116" s="183"/>
      <c r="C116" s="183"/>
      <c r="D116" s="198" t="s">
        <v>387</v>
      </c>
      <c r="E116" s="198" t="s">
        <v>388</v>
      </c>
      <c r="F116" s="200">
        <f t="shared" si="94"/>
        <v>2000</v>
      </c>
      <c r="G116" s="200">
        <f t="shared" si="95"/>
        <v>9108.35</v>
      </c>
      <c r="H116" s="201">
        <f t="shared" si="96"/>
        <v>13917.76</v>
      </c>
      <c r="I116" s="124"/>
      <c r="J116" s="131"/>
      <c r="K116" s="131"/>
      <c r="L116" s="131">
        <v>3227</v>
      </c>
      <c r="M116" s="131"/>
      <c r="N116" s="132"/>
      <c r="O116" s="12" t="s">
        <v>41</v>
      </c>
      <c r="P116" s="127" t="s">
        <v>183</v>
      </c>
      <c r="Q116" s="133">
        <f t="shared" ref="Q116:R117" si="135">Q117</f>
        <v>1000</v>
      </c>
      <c r="R116" s="133">
        <f t="shared" si="135"/>
        <v>0</v>
      </c>
      <c r="S116" s="133">
        <f t="shared" ref="S116:AD117" si="136">S117</f>
        <v>1000</v>
      </c>
      <c r="T116" s="133">
        <v>3918</v>
      </c>
      <c r="U116" s="133">
        <f t="shared" si="136"/>
        <v>4000</v>
      </c>
      <c r="V116" s="133">
        <f t="shared" si="136"/>
        <v>1000</v>
      </c>
      <c r="W116" s="133">
        <f t="shared" si="136"/>
        <v>190.34999999999991</v>
      </c>
      <c r="X116" s="133"/>
      <c r="Y116" s="307"/>
      <c r="Z116" s="133">
        <f t="shared" si="136"/>
        <v>3917.76</v>
      </c>
      <c r="AA116" s="133">
        <f t="shared" si="136"/>
        <v>1000</v>
      </c>
      <c r="AB116" s="133">
        <f t="shared" si="136"/>
        <v>3000</v>
      </c>
      <c r="AC116" s="133">
        <f t="shared" si="136"/>
        <v>3000</v>
      </c>
      <c r="AD116" s="133">
        <f t="shared" si="136"/>
        <v>3000</v>
      </c>
    </row>
    <row r="117" spans="1:31" s="114" customFormat="1" ht="20.25" customHeight="1" x14ac:dyDescent="0.25">
      <c r="A117" s="183" t="s">
        <v>335</v>
      </c>
      <c r="B117" s="183"/>
      <c r="C117" s="183"/>
      <c r="D117" s="183"/>
      <c r="E117" s="198" t="s">
        <v>388</v>
      </c>
      <c r="F117" s="200">
        <f t="shared" si="94"/>
        <v>2000</v>
      </c>
      <c r="G117" s="200">
        <f t="shared" si="95"/>
        <v>5190.3500000000004</v>
      </c>
      <c r="H117" s="201">
        <f t="shared" si="96"/>
        <v>13917.76</v>
      </c>
      <c r="I117" s="124"/>
      <c r="J117" s="131"/>
      <c r="K117" s="131"/>
      <c r="L117" s="131"/>
      <c r="M117" s="194">
        <v>32271</v>
      </c>
      <c r="N117" s="195"/>
      <c r="O117" s="196" t="s">
        <v>41</v>
      </c>
      <c r="P117" s="195" t="s">
        <v>184</v>
      </c>
      <c r="Q117" s="197">
        <f t="shared" si="135"/>
        <v>1000</v>
      </c>
      <c r="R117" s="197">
        <f t="shared" si="135"/>
        <v>0</v>
      </c>
      <c r="S117" s="197">
        <f t="shared" si="136"/>
        <v>1000</v>
      </c>
      <c r="T117" s="197">
        <f t="shared" si="136"/>
        <v>0</v>
      </c>
      <c r="U117" s="197">
        <f t="shared" si="136"/>
        <v>4000</v>
      </c>
      <c r="V117" s="197">
        <f t="shared" si="136"/>
        <v>1000</v>
      </c>
      <c r="W117" s="197">
        <f t="shared" si="136"/>
        <v>190.34999999999991</v>
      </c>
      <c r="X117" s="197"/>
      <c r="Y117" s="308"/>
      <c r="Z117" s="197">
        <f t="shared" si="136"/>
        <v>3917.76</v>
      </c>
      <c r="AA117" s="197">
        <f t="shared" si="136"/>
        <v>1000</v>
      </c>
      <c r="AB117" s="197">
        <f t="shared" si="136"/>
        <v>3000</v>
      </c>
      <c r="AC117" s="197">
        <f t="shared" si="136"/>
        <v>3000</v>
      </c>
      <c r="AD117" s="197">
        <f t="shared" si="136"/>
        <v>3000</v>
      </c>
    </row>
    <row r="118" spans="1:31" s="114" customFormat="1" ht="20.25" customHeight="1" x14ac:dyDescent="0.25">
      <c r="A118" s="183" t="s">
        <v>335</v>
      </c>
      <c r="B118" s="183"/>
      <c r="C118" s="183"/>
      <c r="D118" s="183"/>
      <c r="E118" s="183"/>
      <c r="F118" s="200">
        <f t="shared" si="94"/>
        <v>2000</v>
      </c>
      <c r="G118" s="200">
        <f t="shared" si="95"/>
        <v>5190.3500000000004</v>
      </c>
      <c r="H118" s="201">
        <f t="shared" si="96"/>
        <v>13917.76</v>
      </c>
      <c r="I118" s="124"/>
      <c r="J118" s="131"/>
      <c r="K118" s="131"/>
      <c r="L118" s="131"/>
      <c r="M118" s="11"/>
      <c r="N118" s="171">
        <v>322710</v>
      </c>
      <c r="O118" s="172" t="s">
        <v>41</v>
      </c>
      <c r="P118" s="173" t="s">
        <v>184</v>
      </c>
      <c r="Q118" s="174">
        <v>1000</v>
      </c>
      <c r="R118" s="174">
        <f>S118-Q118</f>
        <v>0</v>
      </c>
      <c r="S118" s="174">
        <v>1000</v>
      </c>
      <c r="T118" s="174"/>
      <c r="U118" s="174">
        <v>4000</v>
      </c>
      <c r="V118" s="174">
        <v>1000</v>
      </c>
      <c r="W118" s="240">
        <f>2090.35-W337</f>
        <v>190.34999999999991</v>
      </c>
      <c r="X118" s="174"/>
      <c r="Y118" s="309"/>
      <c r="Z118" s="174">
        <v>3917.76</v>
      </c>
      <c r="AA118" s="174">
        <f>+Q118</f>
        <v>1000</v>
      </c>
      <c r="AB118" s="174">
        <v>3000</v>
      </c>
      <c r="AC118" s="174">
        <v>3000</v>
      </c>
      <c r="AD118" s="174">
        <v>3000</v>
      </c>
    </row>
    <row r="119" spans="1:31" s="214" customFormat="1" ht="20.25" customHeight="1" x14ac:dyDescent="0.25">
      <c r="A119" s="188" t="s">
        <v>335</v>
      </c>
      <c r="B119" s="188"/>
      <c r="C119" s="215" t="s">
        <v>384</v>
      </c>
      <c r="D119" s="215" t="s">
        <v>387</v>
      </c>
      <c r="E119" s="215" t="s">
        <v>388</v>
      </c>
      <c r="F119" s="207">
        <f t="shared" si="94"/>
        <v>553650</v>
      </c>
      <c r="G119" s="207">
        <f t="shared" si="95"/>
        <v>1166907.6299999999</v>
      </c>
      <c r="H119" s="208">
        <f t="shared" si="96"/>
        <v>1126509.33</v>
      </c>
      <c r="I119" s="209"/>
      <c r="J119" s="210"/>
      <c r="K119" s="210">
        <v>323</v>
      </c>
      <c r="L119" s="210"/>
      <c r="M119" s="210"/>
      <c r="N119" s="211"/>
      <c r="O119" s="216" t="s">
        <v>41</v>
      </c>
      <c r="P119" s="212" t="s">
        <v>185</v>
      </c>
      <c r="Q119" s="213">
        <f>Q120+Q130+Q137+Q140+Q148+Q155+Q160+Q168+Q171</f>
        <v>265915</v>
      </c>
      <c r="R119" s="213">
        <f t="shared" ref="R119" si="137">R120+R130+R137+R140+R148+R155+R160+R168+R171</f>
        <v>10910</v>
      </c>
      <c r="S119" s="213">
        <f>S120+S130+S137+S140+S148+S155+S160+S168+S171</f>
        <v>276825</v>
      </c>
      <c r="T119" s="213">
        <f t="shared" ref="T119:AB119" si="138">T120+T130+T137+T140+T148+T155+T160+T168+T171</f>
        <v>282376</v>
      </c>
      <c r="U119" s="213">
        <f t="shared" si="138"/>
        <v>412160</v>
      </c>
      <c r="V119" s="213">
        <f t="shared" si="138"/>
        <v>265915</v>
      </c>
      <c r="W119" s="213">
        <f t="shared" si="138"/>
        <v>206456.62999999998</v>
      </c>
      <c r="X119" s="213"/>
      <c r="Y119" s="306"/>
      <c r="Z119" s="213">
        <f t="shared" si="138"/>
        <v>282378.33</v>
      </c>
      <c r="AA119" s="213">
        <f t="shared" si="138"/>
        <v>265915</v>
      </c>
      <c r="AB119" s="213">
        <f t="shared" si="138"/>
        <v>268360</v>
      </c>
      <c r="AC119" s="213">
        <f t="shared" ref="AC119:AD119" si="139">AC120+AC130+AC137+AC140+AC148+AC155+AC160+AC168+AC171</f>
        <v>143743</v>
      </c>
      <c r="AD119" s="213">
        <f t="shared" si="139"/>
        <v>166113</v>
      </c>
      <c r="AE119" s="242">
        <f>W122+W126+W128+W129+W132+W134+W136+W139+W142+W144+W146+W147+W150+W152+W154+W157+W159+W162+W164+W166+W170+W173+W174+W176+W178+W180+W181+W182+W183+W184</f>
        <v>206456.63000000003</v>
      </c>
    </row>
    <row r="120" spans="1:31" s="114" customFormat="1" ht="20.25" customHeight="1" x14ac:dyDescent="0.25">
      <c r="A120" s="183" t="s">
        <v>335</v>
      </c>
      <c r="B120" s="183"/>
      <c r="C120" s="183"/>
      <c r="D120" s="198" t="s">
        <v>387</v>
      </c>
      <c r="E120" s="198" t="s">
        <v>388</v>
      </c>
      <c r="F120" s="200">
        <f t="shared" si="94"/>
        <v>26780</v>
      </c>
      <c r="G120" s="200">
        <f t="shared" si="95"/>
        <v>57418.45</v>
      </c>
      <c r="H120" s="201">
        <f t="shared" si="96"/>
        <v>64541.7</v>
      </c>
      <c r="I120" s="124"/>
      <c r="J120" s="131"/>
      <c r="K120" s="131"/>
      <c r="L120" s="131">
        <v>3231</v>
      </c>
      <c r="M120" s="131"/>
      <c r="N120" s="132"/>
      <c r="O120" s="12" t="s">
        <v>41</v>
      </c>
      <c r="P120" s="127" t="s">
        <v>186</v>
      </c>
      <c r="Q120" s="133">
        <f>Q121+Q123+Q125+Q127</f>
        <v>11890</v>
      </c>
      <c r="R120" s="133">
        <f t="shared" ref="R120" si="140">R121+R123+R125+R127</f>
        <v>1500</v>
      </c>
      <c r="S120" s="133">
        <f t="shared" ref="S120:AB120" si="141">S121+S123+S125+S127</f>
        <v>13390</v>
      </c>
      <c r="T120" s="133">
        <v>15682</v>
      </c>
      <c r="U120" s="133">
        <f t="shared" si="141"/>
        <v>20890</v>
      </c>
      <c r="V120" s="133">
        <f t="shared" si="141"/>
        <v>11890</v>
      </c>
      <c r="W120" s="133">
        <f t="shared" si="141"/>
        <v>8956.4500000000007</v>
      </c>
      <c r="X120" s="133"/>
      <c r="Y120" s="307"/>
      <c r="Z120" s="133">
        <f t="shared" si="141"/>
        <v>15681.7</v>
      </c>
      <c r="AA120" s="133">
        <f t="shared" si="141"/>
        <v>11890</v>
      </c>
      <c r="AB120" s="133">
        <f t="shared" si="141"/>
        <v>13090</v>
      </c>
      <c r="AC120" s="133">
        <f t="shared" ref="AC120:AD120" si="142">AC121+AC123+AC125+AC127</f>
        <v>12190</v>
      </c>
      <c r="AD120" s="133">
        <f t="shared" si="142"/>
        <v>11690</v>
      </c>
      <c r="AE120" s="176">
        <f>W121+W125+W127</f>
        <v>8956.4500000000007</v>
      </c>
    </row>
    <row r="121" spans="1:31" s="114" customFormat="1" ht="20.25" customHeight="1" x14ac:dyDescent="0.25">
      <c r="A121" s="183" t="s">
        <v>335</v>
      </c>
      <c r="B121" s="183"/>
      <c r="C121" s="183"/>
      <c r="D121" s="183"/>
      <c r="E121" s="198" t="s">
        <v>388</v>
      </c>
      <c r="F121" s="200">
        <f t="shared" si="94"/>
        <v>11800</v>
      </c>
      <c r="G121" s="200">
        <f t="shared" si="95"/>
        <v>27725.93</v>
      </c>
      <c r="H121" s="201">
        <f t="shared" si="96"/>
        <v>39893.43</v>
      </c>
      <c r="I121" s="124"/>
      <c r="J121" s="131"/>
      <c r="K121" s="131"/>
      <c r="L121" s="131"/>
      <c r="M121" s="194">
        <v>32311</v>
      </c>
      <c r="N121" s="195"/>
      <c r="O121" s="196" t="s">
        <v>41</v>
      </c>
      <c r="P121" s="195" t="s">
        <v>187</v>
      </c>
      <c r="Q121" s="197">
        <f t="shared" ref="Q121:R121" si="143">Q122</f>
        <v>6900</v>
      </c>
      <c r="R121" s="197">
        <f t="shared" si="143"/>
        <v>-1000</v>
      </c>
      <c r="S121" s="197">
        <f>S122</f>
        <v>5900</v>
      </c>
      <c r="T121" s="197">
        <f t="shared" ref="T121:AD121" si="144">T122</f>
        <v>0</v>
      </c>
      <c r="U121" s="197">
        <f t="shared" si="144"/>
        <v>15900</v>
      </c>
      <c r="V121" s="197">
        <f t="shared" si="144"/>
        <v>6900</v>
      </c>
      <c r="W121" s="197">
        <f t="shared" si="144"/>
        <v>4925.93</v>
      </c>
      <c r="X121" s="197"/>
      <c r="Y121" s="308"/>
      <c r="Z121" s="197">
        <f t="shared" si="144"/>
        <v>11593.43</v>
      </c>
      <c r="AA121" s="197">
        <f t="shared" si="144"/>
        <v>6900</v>
      </c>
      <c r="AB121" s="197">
        <f t="shared" si="144"/>
        <v>7900</v>
      </c>
      <c r="AC121" s="197">
        <f t="shared" si="144"/>
        <v>7000</v>
      </c>
      <c r="AD121" s="197">
        <f t="shared" si="144"/>
        <v>6500</v>
      </c>
    </row>
    <row r="122" spans="1:31" s="114" customFormat="1" ht="20.25" customHeight="1" x14ac:dyDescent="0.25">
      <c r="A122" s="183" t="s">
        <v>335</v>
      </c>
      <c r="B122" s="183"/>
      <c r="C122" s="183"/>
      <c r="D122" s="183"/>
      <c r="E122" s="183"/>
      <c r="F122" s="200">
        <f t="shared" si="94"/>
        <v>11800</v>
      </c>
      <c r="G122" s="200">
        <f t="shared" si="95"/>
        <v>27725.93</v>
      </c>
      <c r="H122" s="201">
        <f t="shared" si="96"/>
        <v>39893.43</v>
      </c>
      <c r="I122" s="124"/>
      <c r="J122" s="131"/>
      <c r="K122" s="131"/>
      <c r="L122" s="131"/>
      <c r="M122" s="11"/>
      <c r="N122" s="171">
        <v>323110</v>
      </c>
      <c r="O122" s="172" t="s">
        <v>41</v>
      </c>
      <c r="P122" s="173" t="s">
        <v>187</v>
      </c>
      <c r="Q122" s="174">
        <f>16900-10000</f>
        <v>6900</v>
      </c>
      <c r="R122" s="174">
        <f>S122-Q122</f>
        <v>-1000</v>
      </c>
      <c r="S122" s="174">
        <v>5900</v>
      </c>
      <c r="T122" s="174"/>
      <c r="U122" s="174">
        <v>15900</v>
      </c>
      <c r="V122" s="174">
        <v>6900</v>
      </c>
      <c r="W122" s="240">
        <f>14615.93-W341-W610-W878-W1016-W1146-W1262</f>
        <v>4925.93</v>
      </c>
      <c r="X122" s="174"/>
      <c r="Y122" s="309"/>
      <c r="Z122" s="174">
        <v>11593.43</v>
      </c>
      <c r="AA122" s="174">
        <f>+Q122</f>
        <v>6900</v>
      </c>
      <c r="AB122" s="174">
        <v>7900</v>
      </c>
      <c r="AC122" s="174">
        <v>7000</v>
      </c>
      <c r="AD122" s="174">
        <v>6500</v>
      </c>
    </row>
    <row r="123" spans="1:31" s="114" customFormat="1" ht="20.25" hidden="1" customHeight="1" x14ac:dyDescent="0.25">
      <c r="A123" s="183" t="s">
        <v>335</v>
      </c>
      <c r="B123" s="183"/>
      <c r="C123" s="183"/>
      <c r="D123" s="183"/>
      <c r="E123" s="198" t="s">
        <v>388</v>
      </c>
      <c r="F123" s="200">
        <f t="shared" si="94"/>
        <v>0</v>
      </c>
      <c r="G123" s="200">
        <f t="shared" si="95"/>
        <v>0</v>
      </c>
      <c r="H123" s="201">
        <f t="shared" si="96"/>
        <v>0</v>
      </c>
      <c r="I123" s="124"/>
      <c r="J123" s="131"/>
      <c r="K123" s="131"/>
      <c r="L123" s="131"/>
      <c r="M123" s="194">
        <v>32312</v>
      </c>
      <c r="N123" s="195"/>
      <c r="O123" s="196" t="s">
        <v>41</v>
      </c>
      <c r="P123" s="195" t="s">
        <v>188</v>
      </c>
      <c r="Q123" s="197">
        <f>Q124</f>
        <v>0</v>
      </c>
      <c r="R123" s="197">
        <f>R124</f>
        <v>0</v>
      </c>
      <c r="S123" s="197">
        <f>S124</f>
        <v>0</v>
      </c>
      <c r="T123" s="197">
        <f t="shared" ref="T123:AD123" si="145">T124</f>
        <v>0</v>
      </c>
      <c r="U123" s="197">
        <f t="shared" si="145"/>
        <v>0</v>
      </c>
      <c r="V123" s="197">
        <f t="shared" si="145"/>
        <v>0</v>
      </c>
      <c r="W123" s="197">
        <f t="shared" si="145"/>
        <v>0</v>
      </c>
      <c r="X123" s="197"/>
      <c r="Y123" s="308"/>
      <c r="Z123" s="197">
        <f t="shared" si="145"/>
        <v>0</v>
      </c>
      <c r="AA123" s="197">
        <f t="shared" si="145"/>
        <v>0</v>
      </c>
      <c r="AB123" s="197">
        <f t="shared" si="145"/>
        <v>0</v>
      </c>
      <c r="AC123" s="197">
        <f t="shared" si="145"/>
        <v>0</v>
      </c>
      <c r="AD123" s="197">
        <f t="shared" si="145"/>
        <v>0</v>
      </c>
    </row>
    <row r="124" spans="1:31" s="114" customFormat="1" ht="20.25" hidden="1" customHeight="1" x14ac:dyDescent="0.25">
      <c r="A124" s="183" t="s">
        <v>335</v>
      </c>
      <c r="B124" s="183"/>
      <c r="C124" s="183"/>
      <c r="D124" s="183"/>
      <c r="E124" s="183"/>
      <c r="F124" s="200">
        <f t="shared" si="94"/>
        <v>0</v>
      </c>
      <c r="G124" s="200">
        <f t="shared" si="95"/>
        <v>0</v>
      </c>
      <c r="H124" s="201">
        <f t="shared" si="96"/>
        <v>0</v>
      </c>
      <c r="I124" s="124"/>
      <c r="J124" s="131"/>
      <c r="K124" s="131"/>
      <c r="L124" s="131"/>
      <c r="M124" s="11"/>
      <c r="N124" s="171">
        <v>323120</v>
      </c>
      <c r="O124" s="172" t="s">
        <v>41</v>
      </c>
      <c r="P124" s="173" t="s">
        <v>188</v>
      </c>
      <c r="Q124" s="174">
        <v>0</v>
      </c>
      <c r="R124" s="174">
        <f>S124-Q124</f>
        <v>0</v>
      </c>
      <c r="S124" s="174">
        <v>0</v>
      </c>
      <c r="T124" s="174"/>
      <c r="U124" s="174">
        <v>0</v>
      </c>
      <c r="V124" s="174">
        <v>0</v>
      </c>
      <c r="W124" s="240">
        <v>0</v>
      </c>
      <c r="X124" s="174"/>
      <c r="Y124" s="309"/>
      <c r="Z124" s="174"/>
      <c r="AA124" s="174">
        <f>+Q124</f>
        <v>0</v>
      </c>
      <c r="AB124" s="174"/>
      <c r="AC124" s="174"/>
      <c r="AD124" s="174"/>
    </row>
    <row r="125" spans="1:31" s="114" customFormat="1" ht="20.25" customHeight="1" x14ac:dyDescent="0.25">
      <c r="A125" s="183" t="s">
        <v>335</v>
      </c>
      <c r="B125" s="183"/>
      <c r="C125" s="183"/>
      <c r="D125" s="183"/>
      <c r="E125" s="198" t="s">
        <v>388</v>
      </c>
      <c r="F125" s="200">
        <f t="shared" si="94"/>
        <v>7780</v>
      </c>
      <c r="G125" s="200">
        <f t="shared" si="95"/>
        <v>8193.07</v>
      </c>
      <c r="H125" s="201">
        <f t="shared" si="96"/>
        <v>14258.73</v>
      </c>
      <c r="I125" s="124"/>
      <c r="J125" s="131"/>
      <c r="K125" s="131"/>
      <c r="L125" s="131"/>
      <c r="M125" s="194">
        <v>32313</v>
      </c>
      <c r="N125" s="195"/>
      <c r="O125" s="196" t="s">
        <v>41</v>
      </c>
      <c r="P125" s="195" t="s">
        <v>189</v>
      </c>
      <c r="Q125" s="197">
        <f>Q126</f>
        <v>2890</v>
      </c>
      <c r="R125" s="197">
        <f>R126</f>
        <v>1000</v>
      </c>
      <c r="S125" s="197">
        <f>S126</f>
        <v>3890</v>
      </c>
      <c r="T125" s="197">
        <f t="shared" ref="T125:AD125" si="146">T126</f>
        <v>0</v>
      </c>
      <c r="U125" s="197">
        <f t="shared" si="146"/>
        <v>2890</v>
      </c>
      <c r="V125" s="197">
        <f t="shared" si="146"/>
        <v>2890</v>
      </c>
      <c r="W125" s="197">
        <f t="shared" si="146"/>
        <v>2413.0699999999997</v>
      </c>
      <c r="X125" s="197"/>
      <c r="Y125" s="308"/>
      <c r="Z125" s="197">
        <f t="shared" si="146"/>
        <v>2698.73</v>
      </c>
      <c r="AA125" s="197">
        <f t="shared" si="146"/>
        <v>2890</v>
      </c>
      <c r="AB125" s="197">
        <f t="shared" si="146"/>
        <v>2890</v>
      </c>
      <c r="AC125" s="197">
        <f t="shared" si="146"/>
        <v>2890</v>
      </c>
      <c r="AD125" s="197">
        <f t="shared" si="146"/>
        <v>2890</v>
      </c>
    </row>
    <row r="126" spans="1:31" s="114" customFormat="1" ht="20.25" customHeight="1" x14ac:dyDescent="0.25">
      <c r="A126" s="183" t="s">
        <v>335</v>
      </c>
      <c r="B126" s="183"/>
      <c r="C126" s="183"/>
      <c r="D126" s="183"/>
      <c r="E126" s="183"/>
      <c r="F126" s="200">
        <f t="shared" si="94"/>
        <v>7780</v>
      </c>
      <c r="G126" s="200">
        <f t="shared" si="95"/>
        <v>8193.07</v>
      </c>
      <c r="H126" s="201">
        <f t="shared" si="96"/>
        <v>14258.73</v>
      </c>
      <c r="I126" s="124"/>
      <c r="J126" s="131"/>
      <c r="K126" s="131"/>
      <c r="L126" s="131"/>
      <c r="M126" s="11"/>
      <c r="N126" s="171">
        <v>323130</v>
      </c>
      <c r="O126" s="172" t="s">
        <v>41</v>
      </c>
      <c r="P126" s="173" t="s">
        <v>189</v>
      </c>
      <c r="Q126" s="174">
        <v>2890</v>
      </c>
      <c r="R126" s="174">
        <f>S126-Q126</f>
        <v>1000</v>
      </c>
      <c r="S126" s="174">
        <v>3890</v>
      </c>
      <c r="T126" s="174"/>
      <c r="U126" s="174">
        <v>2890</v>
      </c>
      <c r="V126" s="174">
        <v>2890</v>
      </c>
      <c r="W126" s="240">
        <f>4153.07-W345-W882-W1020-W1150-W1266</f>
        <v>2413.0699999999997</v>
      </c>
      <c r="X126" s="174"/>
      <c r="Y126" s="309"/>
      <c r="Z126" s="174">
        <v>2698.73</v>
      </c>
      <c r="AA126" s="174">
        <f>+Q126</f>
        <v>2890</v>
      </c>
      <c r="AB126" s="174">
        <v>2890</v>
      </c>
      <c r="AC126" s="174">
        <v>2890</v>
      </c>
      <c r="AD126" s="174">
        <v>2890</v>
      </c>
    </row>
    <row r="127" spans="1:31" s="114" customFormat="1" ht="20.25" customHeight="1" x14ac:dyDescent="0.25">
      <c r="A127" s="183" t="s">
        <v>335</v>
      </c>
      <c r="B127" s="183"/>
      <c r="C127" s="183"/>
      <c r="D127" s="183"/>
      <c r="E127" s="198" t="s">
        <v>388</v>
      </c>
      <c r="F127" s="200">
        <f t="shared" si="94"/>
        <v>7200</v>
      </c>
      <c r="G127" s="200">
        <f t="shared" si="95"/>
        <v>5817.45</v>
      </c>
      <c r="H127" s="201">
        <f t="shared" si="96"/>
        <v>10389.540000000001</v>
      </c>
      <c r="I127" s="124"/>
      <c r="J127" s="131"/>
      <c r="K127" s="131"/>
      <c r="L127" s="131"/>
      <c r="M127" s="194">
        <v>32319</v>
      </c>
      <c r="N127" s="195"/>
      <c r="O127" s="196" t="s">
        <v>41</v>
      </c>
      <c r="P127" s="195" t="s">
        <v>190</v>
      </c>
      <c r="Q127" s="197">
        <f>Q128+Q129</f>
        <v>2100</v>
      </c>
      <c r="R127" s="197">
        <f>R129+R128</f>
        <v>1500</v>
      </c>
      <c r="S127" s="197">
        <f>S128+S129</f>
        <v>3600</v>
      </c>
      <c r="T127" s="197">
        <f t="shared" ref="T127:AB127" si="147">T128+T129</f>
        <v>0</v>
      </c>
      <c r="U127" s="197">
        <f t="shared" si="147"/>
        <v>2100</v>
      </c>
      <c r="V127" s="197">
        <f t="shared" si="147"/>
        <v>2100</v>
      </c>
      <c r="W127" s="197">
        <f t="shared" si="147"/>
        <v>1617.45</v>
      </c>
      <c r="X127" s="197"/>
      <c r="Y127" s="308"/>
      <c r="Z127" s="197">
        <f t="shared" si="147"/>
        <v>1389.54</v>
      </c>
      <c r="AA127" s="197">
        <f t="shared" si="147"/>
        <v>2100</v>
      </c>
      <c r="AB127" s="197">
        <f t="shared" si="147"/>
        <v>2300</v>
      </c>
      <c r="AC127" s="197">
        <f t="shared" ref="AC127:AD127" si="148">AC128+AC129</f>
        <v>2300</v>
      </c>
      <c r="AD127" s="197">
        <f t="shared" si="148"/>
        <v>2300</v>
      </c>
    </row>
    <row r="128" spans="1:31" s="114" customFormat="1" ht="20.25" customHeight="1" x14ac:dyDescent="0.25">
      <c r="A128" s="183" t="s">
        <v>335</v>
      </c>
      <c r="B128" s="183"/>
      <c r="C128" s="183"/>
      <c r="D128" s="183"/>
      <c r="E128" s="183"/>
      <c r="F128" s="200">
        <f t="shared" si="94"/>
        <v>2600</v>
      </c>
      <c r="G128" s="200">
        <f t="shared" si="95"/>
        <v>930.44</v>
      </c>
      <c r="H128" s="201">
        <f t="shared" si="96"/>
        <v>1847.46</v>
      </c>
      <c r="I128" s="124"/>
      <c r="J128" s="131"/>
      <c r="K128" s="131"/>
      <c r="L128" s="131"/>
      <c r="M128" s="11"/>
      <c r="N128" s="171">
        <v>323190</v>
      </c>
      <c r="O128" s="172" t="s">
        <v>41</v>
      </c>
      <c r="P128" s="173" t="s">
        <v>190</v>
      </c>
      <c r="Q128" s="174">
        <v>300</v>
      </c>
      <c r="R128" s="174">
        <f>S128-Q128</f>
        <v>1000</v>
      </c>
      <c r="S128" s="174">
        <f>300+1000</f>
        <v>1300</v>
      </c>
      <c r="T128" s="174"/>
      <c r="U128" s="174">
        <v>300</v>
      </c>
      <c r="V128" s="174">
        <v>300</v>
      </c>
      <c r="W128" s="240">
        <v>330.44</v>
      </c>
      <c r="X128" s="174"/>
      <c r="Y128" s="309"/>
      <c r="Z128" s="174">
        <v>47.46</v>
      </c>
      <c r="AA128" s="174">
        <f t="shared" ref="AA128:AA129" si="149">+Q128</f>
        <v>300</v>
      </c>
      <c r="AB128" s="174">
        <v>500</v>
      </c>
      <c r="AC128" s="174">
        <v>500</v>
      </c>
      <c r="AD128" s="174">
        <v>500</v>
      </c>
    </row>
    <row r="129" spans="1:30" s="114" customFormat="1" ht="20.25" customHeight="1" x14ac:dyDescent="0.25">
      <c r="A129" s="183" t="s">
        <v>335</v>
      </c>
      <c r="B129" s="183"/>
      <c r="C129" s="183"/>
      <c r="D129" s="183"/>
      <c r="E129" s="183"/>
      <c r="F129" s="200">
        <f t="shared" si="94"/>
        <v>4600</v>
      </c>
      <c r="G129" s="200">
        <f t="shared" si="95"/>
        <v>4887.01</v>
      </c>
      <c r="H129" s="201">
        <f t="shared" si="96"/>
        <v>8542.08</v>
      </c>
      <c r="I129" s="124"/>
      <c r="J129" s="131"/>
      <c r="K129" s="131"/>
      <c r="L129" s="131"/>
      <c r="M129" s="11"/>
      <c r="N129" s="171">
        <v>323191</v>
      </c>
      <c r="O129" s="172" t="s">
        <v>41</v>
      </c>
      <c r="P129" s="173" t="s">
        <v>191</v>
      </c>
      <c r="Q129" s="174">
        <v>1800</v>
      </c>
      <c r="R129" s="174">
        <f>S129-Q129</f>
        <v>500</v>
      </c>
      <c r="S129" s="174">
        <v>2300</v>
      </c>
      <c r="T129" s="174"/>
      <c r="U129" s="174">
        <v>1800</v>
      </c>
      <c r="V129" s="174">
        <v>1800</v>
      </c>
      <c r="W129" s="240">
        <v>1287.01</v>
      </c>
      <c r="X129" s="174"/>
      <c r="Y129" s="309"/>
      <c r="Z129" s="174">
        <v>1342.08</v>
      </c>
      <c r="AA129" s="174">
        <f t="shared" si="149"/>
        <v>1800</v>
      </c>
      <c r="AB129" s="174">
        <v>1800</v>
      </c>
      <c r="AC129" s="174">
        <v>1800</v>
      </c>
      <c r="AD129" s="174">
        <v>1800</v>
      </c>
    </row>
    <row r="130" spans="1:30" s="114" customFormat="1" ht="20.25" customHeight="1" x14ac:dyDescent="0.25">
      <c r="A130" s="183" t="s">
        <v>335</v>
      </c>
      <c r="B130" s="183"/>
      <c r="C130" s="183"/>
      <c r="D130" s="198" t="s">
        <v>387</v>
      </c>
      <c r="E130" s="198" t="s">
        <v>388</v>
      </c>
      <c r="F130" s="200">
        <f t="shared" si="94"/>
        <v>133180</v>
      </c>
      <c r="G130" s="200">
        <f t="shared" si="95"/>
        <v>309905.88</v>
      </c>
      <c r="H130" s="201">
        <f t="shared" si="96"/>
        <v>247299.29</v>
      </c>
      <c r="I130" s="124"/>
      <c r="J130" s="131"/>
      <c r="K130" s="131"/>
      <c r="L130" s="131">
        <v>3232</v>
      </c>
      <c r="M130" s="131"/>
      <c r="N130" s="132"/>
      <c r="O130" s="12" t="s">
        <v>41</v>
      </c>
      <c r="P130" s="127" t="s">
        <v>192</v>
      </c>
      <c r="Q130" s="133">
        <f>Q133+Q135+Q131</f>
        <v>53740</v>
      </c>
      <c r="R130" s="133">
        <f t="shared" ref="R130:S130" si="150">R133+R135+R131</f>
        <v>12850</v>
      </c>
      <c r="S130" s="133">
        <f t="shared" si="150"/>
        <v>66590</v>
      </c>
      <c r="T130" s="133">
        <v>63558</v>
      </c>
      <c r="U130" s="133">
        <f t="shared" ref="U130:AB130" si="151">U133+U135</f>
        <v>140000</v>
      </c>
      <c r="V130" s="133">
        <f t="shared" si="151"/>
        <v>53740</v>
      </c>
      <c r="W130" s="133">
        <f>W131+W133+W135</f>
        <v>52607.88</v>
      </c>
      <c r="X130" s="133"/>
      <c r="Y130" s="307"/>
      <c r="Z130" s="133">
        <f t="shared" si="151"/>
        <v>63559.29</v>
      </c>
      <c r="AA130" s="133">
        <f t="shared" si="151"/>
        <v>53740</v>
      </c>
      <c r="AB130" s="133">
        <f t="shared" si="151"/>
        <v>70000</v>
      </c>
      <c r="AC130" s="133">
        <f t="shared" ref="AC130:AD130" si="152">AC133+AC135</f>
        <v>30000</v>
      </c>
      <c r="AD130" s="133">
        <f t="shared" si="152"/>
        <v>30000</v>
      </c>
    </row>
    <row r="131" spans="1:30" s="114" customFormat="1" ht="24.75" hidden="1" customHeight="1" x14ac:dyDescent="0.25">
      <c r="A131" s="183" t="s">
        <v>335</v>
      </c>
      <c r="B131" s="183"/>
      <c r="C131" s="183"/>
      <c r="D131" s="183"/>
      <c r="E131" s="198" t="s">
        <v>388</v>
      </c>
      <c r="F131" s="200">
        <f t="shared" si="94"/>
        <v>30000</v>
      </c>
      <c r="G131" s="200">
        <f t="shared" si="95"/>
        <v>12554.96</v>
      </c>
      <c r="H131" s="201">
        <f t="shared" si="96"/>
        <v>0</v>
      </c>
      <c r="I131" s="124"/>
      <c r="J131" s="131"/>
      <c r="K131" s="131"/>
      <c r="L131" s="131"/>
      <c r="M131" s="194">
        <v>32321</v>
      </c>
      <c r="N131" s="195"/>
      <c r="O131" s="196" t="s">
        <v>41</v>
      </c>
      <c r="P131" s="195" t="s">
        <v>383</v>
      </c>
      <c r="Q131" s="197">
        <f>+Q132</f>
        <v>0</v>
      </c>
      <c r="R131" s="197">
        <f t="shared" ref="R131:S131" si="153">+R132</f>
        <v>15000</v>
      </c>
      <c r="S131" s="197">
        <f t="shared" si="153"/>
        <v>15000</v>
      </c>
      <c r="T131" s="197">
        <f t="shared" ref="T131" si="154">+T132</f>
        <v>0</v>
      </c>
      <c r="U131" s="197">
        <f t="shared" ref="U131" si="155">+U132</f>
        <v>0</v>
      </c>
      <c r="V131" s="197">
        <f t="shared" ref="V131" si="156">+V132</f>
        <v>0</v>
      </c>
      <c r="W131" s="197">
        <f t="shared" ref="W131" si="157">+W132</f>
        <v>12554.96</v>
      </c>
      <c r="X131" s="197"/>
      <c r="Y131" s="308"/>
      <c r="Z131" s="197">
        <f t="shared" ref="Z131" si="158">+Z132</f>
        <v>0</v>
      </c>
      <c r="AA131" s="197">
        <f t="shared" ref="AA131" si="159">+AA132</f>
        <v>0</v>
      </c>
      <c r="AB131" s="197">
        <f t="shared" ref="AB131:AD131" si="160">+AB132</f>
        <v>0</v>
      </c>
      <c r="AC131" s="197">
        <f t="shared" si="160"/>
        <v>0</v>
      </c>
      <c r="AD131" s="197">
        <f t="shared" si="160"/>
        <v>0</v>
      </c>
    </row>
    <row r="132" spans="1:30" s="114" customFormat="1" ht="27" customHeight="1" x14ac:dyDescent="0.25">
      <c r="A132" s="183" t="s">
        <v>335</v>
      </c>
      <c r="B132" s="183"/>
      <c r="C132" s="183"/>
      <c r="D132" s="183"/>
      <c r="E132" s="183"/>
      <c r="F132" s="200">
        <f t="shared" si="94"/>
        <v>30000</v>
      </c>
      <c r="G132" s="200">
        <f t="shared" si="95"/>
        <v>12554.96</v>
      </c>
      <c r="H132" s="201">
        <f t="shared" si="96"/>
        <v>0</v>
      </c>
      <c r="I132" s="124"/>
      <c r="J132" s="131"/>
      <c r="K132" s="131"/>
      <c r="L132" s="131"/>
      <c r="M132" s="11"/>
      <c r="N132" s="171">
        <v>323210</v>
      </c>
      <c r="O132" s="172" t="s">
        <v>41</v>
      </c>
      <c r="P132" s="173" t="s">
        <v>383</v>
      </c>
      <c r="Q132" s="174">
        <v>0</v>
      </c>
      <c r="R132" s="174">
        <f>S132-Q132</f>
        <v>15000</v>
      </c>
      <c r="S132" s="174">
        <v>15000</v>
      </c>
      <c r="T132" s="174"/>
      <c r="U132" s="174">
        <v>0</v>
      </c>
      <c r="V132" s="174">
        <v>0</v>
      </c>
      <c r="W132" s="240">
        <v>12554.96</v>
      </c>
      <c r="X132" s="174"/>
      <c r="Y132" s="309"/>
      <c r="Z132" s="174"/>
      <c r="AA132" s="174">
        <f>+Q132</f>
        <v>0</v>
      </c>
      <c r="AB132" s="174"/>
      <c r="AC132" s="174"/>
      <c r="AD132" s="174"/>
    </row>
    <row r="133" spans="1:30" s="114" customFormat="1" ht="23.25" customHeight="1" x14ac:dyDescent="0.25">
      <c r="A133" s="183" t="s">
        <v>335</v>
      </c>
      <c r="B133" s="183"/>
      <c r="C133" s="183"/>
      <c r="D133" s="183"/>
      <c r="E133" s="198" t="s">
        <v>388</v>
      </c>
      <c r="F133" s="200">
        <f t="shared" si="94"/>
        <v>77180</v>
      </c>
      <c r="G133" s="200">
        <f t="shared" si="95"/>
        <v>208097.61</v>
      </c>
      <c r="H133" s="201">
        <f t="shared" si="96"/>
        <v>203398.93</v>
      </c>
      <c r="I133" s="124"/>
      <c r="J133" s="131"/>
      <c r="K133" s="131"/>
      <c r="L133" s="131"/>
      <c r="M133" s="194">
        <v>32322</v>
      </c>
      <c r="N133" s="195"/>
      <c r="O133" s="196" t="s">
        <v>41</v>
      </c>
      <c r="P133" s="195" t="s">
        <v>193</v>
      </c>
      <c r="Q133" s="197">
        <f>Q134</f>
        <v>40740</v>
      </c>
      <c r="R133" s="197">
        <f t="shared" ref="R133" si="161">R134</f>
        <v>-2150</v>
      </c>
      <c r="S133" s="197">
        <f>S134</f>
        <v>38590</v>
      </c>
      <c r="T133" s="197">
        <f t="shared" ref="T133:AD133" si="162">T134</f>
        <v>0</v>
      </c>
      <c r="U133" s="197">
        <f t="shared" si="162"/>
        <v>130000</v>
      </c>
      <c r="V133" s="197">
        <f t="shared" si="162"/>
        <v>40740</v>
      </c>
      <c r="W133" s="197">
        <f t="shared" si="162"/>
        <v>37357.61</v>
      </c>
      <c r="X133" s="197"/>
      <c r="Y133" s="308"/>
      <c r="Z133" s="197">
        <f t="shared" si="162"/>
        <v>52658.93</v>
      </c>
      <c r="AA133" s="197">
        <f t="shared" si="162"/>
        <v>40740</v>
      </c>
      <c r="AB133" s="197">
        <f t="shared" si="162"/>
        <v>60000</v>
      </c>
      <c r="AC133" s="197">
        <f t="shared" si="162"/>
        <v>25000</v>
      </c>
      <c r="AD133" s="197">
        <f t="shared" si="162"/>
        <v>25000</v>
      </c>
    </row>
    <row r="134" spans="1:30" s="114" customFormat="1" ht="24.75" customHeight="1" x14ac:dyDescent="0.25">
      <c r="A134" s="183" t="s">
        <v>335</v>
      </c>
      <c r="B134" s="183"/>
      <c r="C134" s="183"/>
      <c r="D134" s="183"/>
      <c r="E134" s="183"/>
      <c r="F134" s="200">
        <f t="shared" si="94"/>
        <v>77180</v>
      </c>
      <c r="G134" s="200">
        <f t="shared" si="95"/>
        <v>208097.61</v>
      </c>
      <c r="H134" s="201">
        <f t="shared" si="96"/>
        <v>203398.93</v>
      </c>
      <c r="I134" s="124"/>
      <c r="J134" s="131"/>
      <c r="K134" s="131"/>
      <c r="L134" s="131"/>
      <c r="M134" s="11"/>
      <c r="N134" s="171">
        <v>323220</v>
      </c>
      <c r="O134" s="172" t="s">
        <v>41</v>
      </c>
      <c r="P134" s="173" t="s">
        <v>193</v>
      </c>
      <c r="Q134" s="174">
        <f>107000+23740-80000-10000</f>
        <v>40740</v>
      </c>
      <c r="R134" s="174">
        <f>S134-Q134</f>
        <v>-2150</v>
      </c>
      <c r="S134" s="174">
        <v>38590</v>
      </c>
      <c r="T134" s="174"/>
      <c r="U134" s="174">
        <v>130000</v>
      </c>
      <c r="V134" s="174">
        <v>40740</v>
      </c>
      <c r="W134" s="240">
        <f>52097.61-W352-W615-W766-W887-W1155-W1271</f>
        <v>37357.61</v>
      </c>
      <c r="X134" s="174"/>
      <c r="Y134" s="309"/>
      <c r="Z134" s="174">
        <v>52658.93</v>
      </c>
      <c r="AA134" s="174">
        <f>+Q134</f>
        <v>40740</v>
      </c>
      <c r="AB134" s="174">
        <v>60000</v>
      </c>
      <c r="AC134" s="174">
        <v>25000</v>
      </c>
      <c r="AD134" s="174">
        <v>25000</v>
      </c>
    </row>
    <row r="135" spans="1:30" s="114" customFormat="1" ht="25.5" customHeight="1" x14ac:dyDescent="0.25">
      <c r="A135" s="183" t="s">
        <v>335</v>
      </c>
      <c r="B135" s="183"/>
      <c r="C135" s="183"/>
      <c r="D135" s="183"/>
      <c r="E135" s="198" t="s">
        <v>388</v>
      </c>
      <c r="F135" s="200">
        <f t="shared" si="94"/>
        <v>26000</v>
      </c>
      <c r="G135" s="200">
        <f t="shared" si="95"/>
        <v>25695.309999999998</v>
      </c>
      <c r="H135" s="201">
        <f t="shared" si="96"/>
        <v>43900.36</v>
      </c>
      <c r="I135" s="124"/>
      <c r="J135" s="131"/>
      <c r="K135" s="131"/>
      <c r="L135" s="131"/>
      <c r="M135" s="194">
        <v>32323</v>
      </c>
      <c r="N135" s="195"/>
      <c r="O135" s="196" t="s">
        <v>41</v>
      </c>
      <c r="P135" s="195" t="s">
        <v>194</v>
      </c>
      <c r="Q135" s="197">
        <f>Q136</f>
        <v>13000</v>
      </c>
      <c r="R135" s="197">
        <f>R136</f>
        <v>0</v>
      </c>
      <c r="S135" s="197">
        <f>S136</f>
        <v>13000</v>
      </c>
      <c r="T135" s="197">
        <f t="shared" ref="T135:AD135" si="163">T136</f>
        <v>0</v>
      </c>
      <c r="U135" s="197">
        <f t="shared" si="163"/>
        <v>10000</v>
      </c>
      <c r="V135" s="197">
        <f t="shared" si="163"/>
        <v>13000</v>
      </c>
      <c r="W135" s="197">
        <f t="shared" si="163"/>
        <v>2695.3099999999995</v>
      </c>
      <c r="X135" s="197"/>
      <c r="Y135" s="308"/>
      <c r="Z135" s="197">
        <f t="shared" si="163"/>
        <v>10900.36</v>
      </c>
      <c r="AA135" s="197">
        <f t="shared" si="163"/>
        <v>13000</v>
      </c>
      <c r="AB135" s="197">
        <f t="shared" si="163"/>
        <v>10000</v>
      </c>
      <c r="AC135" s="197">
        <f t="shared" si="163"/>
        <v>5000</v>
      </c>
      <c r="AD135" s="197">
        <f t="shared" si="163"/>
        <v>5000</v>
      </c>
    </row>
    <row r="136" spans="1:30" s="114" customFormat="1" ht="26.25" customHeight="1" x14ac:dyDescent="0.25">
      <c r="A136" s="183" t="s">
        <v>335</v>
      </c>
      <c r="B136" s="183"/>
      <c r="C136" s="183"/>
      <c r="D136" s="183"/>
      <c r="E136" s="183"/>
      <c r="F136" s="200">
        <f t="shared" si="94"/>
        <v>26000</v>
      </c>
      <c r="G136" s="200">
        <f t="shared" si="95"/>
        <v>25695.309999999998</v>
      </c>
      <c r="H136" s="201">
        <f t="shared" si="96"/>
        <v>43900.36</v>
      </c>
      <c r="I136" s="124"/>
      <c r="J136" s="131"/>
      <c r="K136" s="131"/>
      <c r="L136" s="131"/>
      <c r="M136" s="11"/>
      <c r="N136" s="171">
        <v>323230</v>
      </c>
      <c r="O136" s="172" t="s">
        <v>41</v>
      </c>
      <c r="P136" s="173" t="s">
        <v>194</v>
      </c>
      <c r="Q136" s="174">
        <v>13000</v>
      </c>
      <c r="R136" s="174">
        <f>S136-Q136</f>
        <v>0</v>
      </c>
      <c r="S136" s="174">
        <v>13000</v>
      </c>
      <c r="T136" s="174"/>
      <c r="U136" s="174">
        <v>10000</v>
      </c>
      <c r="V136" s="174">
        <v>13000</v>
      </c>
      <c r="W136" s="240">
        <f>8875.31-W354-W1273</f>
        <v>2695.3099999999995</v>
      </c>
      <c r="X136" s="174"/>
      <c r="Y136" s="309"/>
      <c r="Z136" s="174">
        <v>10900.36</v>
      </c>
      <c r="AA136" s="174">
        <f>+Q136</f>
        <v>13000</v>
      </c>
      <c r="AB136" s="174">
        <v>10000</v>
      </c>
      <c r="AC136" s="174">
        <v>5000</v>
      </c>
      <c r="AD136" s="174">
        <v>5000</v>
      </c>
    </row>
    <row r="137" spans="1:30" s="114" customFormat="1" ht="20.25" customHeight="1" x14ac:dyDescent="0.25">
      <c r="A137" s="183" t="s">
        <v>335</v>
      </c>
      <c r="B137" s="183"/>
      <c r="C137" s="183"/>
      <c r="D137" s="198" t="s">
        <v>387</v>
      </c>
      <c r="E137" s="198" t="s">
        <v>388</v>
      </c>
      <c r="F137" s="200">
        <f t="shared" si="94"/>
        <v>7000</v>
      </c>
      <c r="G137" s="200">
        <f t="shared" si="95"/>
        <v>8709.86</v>
      </c>
      <c r="H137" s="201">
        <f t="shared" si="96"/>
        <v>13134.44</v>
      </c>
      <c r="I137" s="124"/>
      <c r="J137" s="131"/>
      <c r="K137" s="131"/>
      <c r="L137" s="131">
        <v>3233</v>
      </c>
      <c r="M137" s="131"/>
      <c r="N137" s="132"/>
      <c r="O137" s="12" t="s">
        <v>41</v>
      </c>
      <c r="P137" s="127" t="s">
        <v>195</v>
      </c>
      <c r="Q137" s="133">
        <f t="shared" ref="Q137:AD138" si="164">Q138</f>
        <v>3500</v>
      </c>
      <c r="R137" s="133">
        <f t="shared" si="164"/>
        <v>0</v>
      </c>
      <c r="S137" s="133">
        <f t="shared" si="164"/>
        <v>3500</v>
      </c>
      <c r="T137" s="133">
        <v>634</v>
      </c>
      <c r="U137" s="133">
        <f t="shared" si="164"/>
        <v>2500</v>
      </c>
      <c r="V137" s="133">
        <f t="shared" si="164"/>
        <v>3500</v>
      </c>
      <c r="W137" s="133">
        <f t="shared" si="164"/>
        <v>2075.86</v>
      </c>
      <c r="X137" s="133"/>
      <c r="Y137" s="307"/>
      <c r="Z137" s="133">
        <f t="shared" si="164"/>
        <v>634.44000000000005</v>
      </c>
      <c r="AA137" s="133">
        <f t="shared" si="164"/>
        <v>3500</v>
      </c>
      <c r="AB137" s="133">
        <f t="shared" si="164"/>
        <v>3000</v>
      </c>
      <c r="AC137" s="133">
        <f t="shared" si="164"/>
        <v>3000</v>
      </c>
      <c r="AD137" s="133">
        <f t="shared" si="164"/>
        <v>3000</v>
      </c>
    </row>
    <row r="138" spans="1:30" s="114" customFormat="1" ht="20.25" customHeight="1" x14ac:dyDescent="0.25">
      <c r="A138" s="183" t="s">
        <v>335</v>
      </c>
      <c r="B138" s="183"/>
      <c r="C138" s="183"/>
      <c r="D138" s="183"/>
      <c r="E138" s="198" t="s">
        <v>388</v>
      </c>
      <c r="F138" s="200">
        <f t="shared" si="94"/>
        <v>7000</v>
      </c>
      <c r="G138" s="200">
        <f t="shared" si="95"/>
        <v>8075.8600000000006</v>
      </c>
      <c r="H138" s="201">
        <f t="shared" si="96"/>
        <v>13134.44</v>
      </c>
      <c r="I138" s="124"/>
      <c r="J138" s="131"/>
      <c r="K138" s="131"/>
      <c r="L138" s="131"/>
      <c r="M138" s="194">
        <v>32339</v>
      </c>
      <c r="N138" s="195"/>
      <c r="O138" s="196" t="s">
        <v>41</v>
      </c>
      <c r="P138" s="195" t="s">
        <v>196</v>
      </c>
      <c r="Q138" s="197">
        <f t="shared" si="164"/>
        <v>3500</v>
      </c>
      <c r="R138" s="197">
        <f t="shared" si="164"/>
        <v>0</v>
      </c>
      <c r="S138" s="197">
        <f t="shared" si="164"/>
        <v>3500</v>
      </c>
      <c r="T138" s="197">
        <f t="shared" si="164"/>
        <v>0</v>
      </c>
      <c r="U138" s="197">
        <f t="shared" si="164"/>
        <v>2500</v>
      </c>
      <c r="V138" s="197">
        <f t="shared" si="164"/>
        <v>3500</v>
      </c>
      <c r="W138" s="197">
        <f t="shared" si="164"/>
        <v>2075.86</v>
      </c>
      <c r="X138" s="197"/>
      <c r="Y138" s="308"/>
      <c r="Z138" s="197">
        <f t="shared" si="164"/>
        <v>634.44000000000005</v>
      </c>
      <c r="AA138" s="197">
        <f t="shared" si="164"/>
        <v>3500</v>
      </c>
      <c r="AB138" s="197">
        <f t="shared" si="164"/>
        <v>3000</v>
      </c>
      <c r="AC138" s="197">
        <f t="shared" si="164"/>
        <v>3000</v>
      </c>
      <c r="AD138" s="197">
        <f t="shared" si="164"/>
        <v>3000</v>
      </c>
    </row>
    <row r="139" spans="1:30" s="114" customFormat="1" ht="20.25" customHeight="1" x14ac:dyDescent="0.25">
      <c r="A139" s="183" t="s">
        <v>335</v>
      </c>
      <c r="B139" s="183"/>
      <c r="C139" s="183"/>
      <c r="D139" s="183"/>
      <c r="E139" s="183"/>
      <c r="F139" s="200">
        <f t="shared" si="94"/>
        <v>7000</v>
      </c>
      <c r="G139" s="200">
        <f t="shared" si="95"/>
        <v>8075.8600000000006</v>
      </c>
      <c r="H139" s="201">
        <f t="shared" si="96"/>
        <v>13134.44</v>
      </c>
      <c r="I139" s="124"/>
      <c r="J139" s="131"/>
      <c r="K139" s="131"/>
      <c r="L139" s="131"/>
      <c r="M139" s="11"/>
      <c r="N139" s="171">
        <v>323390</v>
      </c>
      <c r="O139" s="172" t="s">
        <v>41</v>
      </c>
      <c r="P139" s="173" t="s">
        <v>196</v>
      </c>
      <c r="Q139" s="174">
        <v>3500</v>
      </c>
      <c r="R139" s="174">
        <f>S139-Q139</f>
        <v>0</v>
      </c>
      <c r="S139" s="174">
        <v>3500</v>
      </c>
      <c r="T139" s="174"/>
      <c r="U139" s="174">
        <v>2500</v>
      </c>
      <c r="V139" s="174">
        <v>3500</v>
      </c>
      <c r="W139" s="240">
        <v>2075.86</v>
      </c>
      <c r="X139" s="174"/>
      <c r="Y139" s="309"/>
      <c r="Z139" s="174">
        <v>634.44000000000005</v>
      </c>
      <c r="AA139" s="174">
        <f>+Q139</f>
        <v>3500</v>
      </c>
      <c r="AB139" s="174">
        <v>3000</v>
      </c>
      <c r="AC139" s="174">
        <v>3000</v>
      </c>
      <c r="AD139" s="174">
        <v>3000</v>
      </c>
    </row>
    <row r="140" spans="1:30" s="114" customFormat="1" ht="20.25" customHeight="1" x14ac:dyDescent="0.25">
      <c r="A140" s="183" t="s">
        <v>335</v>
      </c>
      <c r="B140" s="183"/>
      <c r="C140" s="183"/>
      <c r="D140" s="198" t="s">
        <v>387</v>
      </c>
      <c r="E140" s="198" t="s">
        <v>388</v>
      </c>
      <c r="F140" s="200">
        <f t="shared" si="94"/>
        <v>21000</v>
      </c>
      <c r="G140" s="200">
        <f t="shared" si="95"/>
        <v>71138.259999999995</v>
      </c>
      <c r="H140" s="201">
        <f t="shared" si="96"/>
        <v>75108.02</v>
      </c>
      <c r="I140" s="124"/>
      <c r="J140" s="131"/>
      <c r="K140" s="131"/>
      <c r="L140" s="131">
        <v>3234</v>
      </c>
      <c r="M140" s="131"/>
      <c r="N140" s="132"/>
      <c r="O140" s="12" t="s">
        <v>41</v>
      </c>
      <c r="P140" s="127" t="s">
        <v>197</v>
      </c>
      <c r="Q140" s="133">
        <f>Q141+Q143+Q145</f>
        <v>10500</v>
      </c>
      <c r="R140" s="133">
        <f>R141+R143+R145</f>
        <v>0</v>
      </c>
      <c r="S140" s="133">
        <f>S141+S143+S145</f>
        <v>10500</v>
      </c>
      <c r="T140" s="133">
        <v>20608</v>
      </c>
      <c r="U140" s="133">
        <f t="shared" ref="U140:AB140" si="165">U141+U143+U145</f>
        <v>30500</v>
      </c>
      <c r="V140" s="133">
        <f t="shared" si="165"/>
        <v>10500</v>
      </c>
      <c r="W140" s="133">
        <f t="shared" si="165"/>
        <v>9530.2599999999984</v>
      </c>
      <c r="X140" s="133"/>
      <c r="Y140" s="307"/>
      <c r="Z140" s="133">
        <f t="shared" si="165"/>
        <v>20608.02</v>
      </c>
      <c r="AA140" s="133">
        <f t="shared" si="165"/>
        <v>10500</v>
      </c>
      <c r="AB140" s="133">
        <f t="shared" si="165"/>
        <v>20000</v>
      </c>
      <c r="AC140" s="133">
        <f t="shared" ref="AC140:AD140" si="166">AC141+AC143+AC145</f>
        <v>12000</v>
      </c>
      <c r="AD140" s="133">
        <f t="shared" si="166"/>
        <v>12000</v>
      </c>
    </row>
    <row r="141" spans="1:30" s="114" customFormat="1" ht="20.25" customHeight="1" x14ac:dyDescent="0.25">
      <c r="A141" s="183" t="s">
        <v>335</v>
      </c>
      <c r="B141" s="183"/>
      <c r="C141" s="183"/>
      <c r="D141" s="183"/>
      <c r="E141" s="198" t="s">
        <v>388</v>
      </c>
      <c r="F141" s="200">
        <f t="shared" si="94"/>
        <v>2000</v>
      </c>
      <c r="G141" s="200">
        <f t="shared" si="95"/>
        <v>4195.55</v>
      </c>
      <c r="H141" s="201">
        <f t="shared" si="96"/>
        <v>8452.08</v>
      </c>
      <c r="I141" s="124"/>
      <c r="J141" s="131"/>
      <c r="K141" s="131"/>
      <c r="L141" s="131"/>
      <c r="M141" s="194">
        <v>32341</v>
      </c>
      <c r="N141" s="195"/>
      <c r="O141" s="196" t="s">
        <v>41</v>
      </c>
      <c r="P141" s="195" t="s">
        <v>198</v>
      </c>
      <c r="Q141" s="197">
        <f>Q142</f>
        <v>1000</v>
      </c>
      <c r="R141" s="197">
        <f>R142</f>
        <v>0</v>
      </c>
      <c r="S141" s="197">
        <f>S142</f>
        <v>1000</v>
      </c>
      <c r="T141" s="197">
        <f t="shared" ref="T141:AD141" si="167">T142</f>
        <v>0</v>
      </c>
      <c r="U141" s="197">
        <f t="shared" si="167"/>
        <v>3000</v>
      </c>
      <c r="V141" s="197">
        <f t="shared" si="167"/>
        <v>1000</v>
      </c>
      <c r="W141" s="197">
        <f t="shared" si="167"/>
        <v>195.55000000000018</v>
      </c>
      <c r="X141" s="197"/>
      <c r="Y141" s="308"/>
      <c r="Z141" s="197">
        <f t="shared" si="167"/>
        <v>1452.08</v>
      </c>
      <c r="AA141" s="197">
        <f t="shared" si="167"/>
        <v>1000</v>
      </c>
      <c r="AB141" s="197">
        <f t="shared" si="167"/>
        <v>2000</v>
      </c>
      <c r="AC141" s="197">
        <f t="shared" si="167"/>
        <v>2000</v>
      </c>
      <c r="AD141" s="197">
        <f t="shared" si="167"/>
        <v>2000</v>
      </c>
    </row>
    <row r="142" spans="1:30" s="114" customFormat="1" ht="20.25" customHeight="1" x14ac:dyDescent="0.25">
      <c r="A142" s="183" t="s">
        <v>335</v>
      </c>
      <c r="B142" s="183"/>
      <c r="C142" s="183"/>
      <c r="D142" s="183"/>
      <c r="E142" s="183"/>
      <c r="F142" s="200">
        <f t="shared" ref="F142:F205" si="168">+Q142+R142+S142</f>
        <v>2000</v>
      </c>
      <c r="G142" s="200">
        <f t="shared" ref="G142:G205" si="169">+T142+U142+V142+W142+X142+Y142</f>
        <v>4195.55</v>
      </c>
      <c r="H142" s="201">
        <f t="shared" ref="H142:H205" si="170">+Z142+AA142+AB142+AC142+AD142</f>
        <v>8452.08</v>
      </c>
      <c r="I142" s="124"/>
      <c r="J142" s="131"/>
      <c r="K142" s="131"/>
      <c r="L142" s="131"/>
      <c r="M142" s="11"/>
      <c r="N142" s="171">
        <v>323410</v>
      </c>
      <c r="O142" s="172" t="s">
        <v>41</v>
      </c>
      <c r="P142" s="173" t="s">
        <v>198</v>
      </c>
      <c r="Q142" s="174">
        <v>1000</v>
      </c>
      <c r="R142" s="174">
        <f>S142-Q142</f>
        <v>0</v>
      </c>
      <c r="S142" s="174">
        <v>1000</v>
      </c>
      <c r="T142" s="174"/>
      <c r="U142" s="174">
        <v>3000</v>
      </c>
      <c r="V142" s="174">
        <v>1000</v>
      </c>
      <c r="W142" s="240">
        <f>2205.55-W360-W618-W893-W1028</f>
        <v>195.55000000000018</v>
      </c>
      <c r="X142" s="174"/>
      <c r="Y142" s="309"/>
      <c r="Z142" s="174">
        <v>1452.08</v>
      </c>
      <c r="AA142" s="174">
        <f>+Q142</f>
        <v>1000</v>
      </c>
      <c r="AB142" s="174">
        <v>2000</v>
      </c>
      <c r="AC142" s="174">
        <v>2000</v>
      </c>
      <c r="AD142" s="174">
        <v>2000</v>
      </c>
    </row>
    <row r="143" spans="1:30" s="114" customFormat="1" ht="20.25" customHeight="1" x14ac:dyDescent="0.25">
      <c r="A143" s="183" t="s">
        <v>335</v>
      </c>
      <c r="B143" s="183"/>
      <c r="C143" s="183"/>
      <c r="D143" s="183"/>
      <c r="E143" s="198" t="s">
        <v>388</v>
      </c>
      <c r="F143" s="200">
        <f t="shared" si="168"/>
        <v>12000</v>
      </c>
      <c r="G143" s="200">
        <f t="shared" si="169"/>
        <v>25856.39</v>
      </c>
      <c r="H143" s="201">
        <f t="shared" si="170"/>
        <v>33710.42</v>
      </c>
      <c r="I143" s="124"/>
      <c r="J143" s="131"/>
      <c r="K143" s="131"/>
      <c r="L143" s="131"/>
      <c r="M143" s="194">
        <v>32342</v>
      </c>
      <c r="N143" s="195"/>
      <c r="O143" s="196" t="s">
        <v>41</v>
      </c>
      <c r="P143" s="195" t="s">
        <v>199</v>
      </c>
      <c r="Q143" s="197">
        <f>Q144</f>
        <v>6000</v>
      </c>
      <c r="R143" s="197">
        <f>R144</f>
        <v>0</v>
      </c>
      <c r="S143" s="197">
        <f>S144</f>
        <v>6000</v>
      </c>
      <c r="T143" s="197">
        <f t="shared" ref="T143:AB143" si="171">T144</f>
        <v>0</v>
      </c>
      <c r="U143" s="197">
        <f t="shared" si="171"/>
        <v>15000</v>
      </c>
      <c r="V143" s="197">
        <f t="shared" si="171"/>
        <v>6000</v>
      </c>
      <c r="W143" s="197">
        <f t="shared" si="171"/>
        <v>4856.3899999999994</v>
      </c>
      <c r="X143" s="197"/>
      <c r="Y143" s="308"/>
      <c r="Z143" s="197">
        <f t="shared" si="171"/>
        <v>8710.42</v>
      </c>
      <c r="AA143" s="197">
        <f t="shared" si="171"/>
        <v>6000</v>
      </c>
      <c r="AB143" s="197">
        <f t="shared" si="171"/>
        <v>9000</v>
      </c>
      <c r="AC143" s="197">
        <v>5000</v>
      </c>
      <c r="AD143" s="197">
        <v>5000</v>
      </c>
    </row>
    <row r="144" spans="1:30" s="114" customFormat="1" ht="20.25" customHeight="1" x14ac:dyDescent="0.25">
      <c r="A144" s="183" t="s">
        <v>335</v>
      </c>
      <c r="B144" s="183"/>
      <c r="C144" s="183"/>
      <c r="D144" s="183"/>
      <c r="E144" s="183"/>
      <c r="F144" s="200">
        <f t="shared" si="168"/>
        <v>12000</v>
      </c>
      <c r="G144" s="200">
        <f t="shared" si="169"/>
        <v>25856.39</v>
      </c>
      <c r="H144" s="201">
        <f t="shared" si="170"/>
        <v>41710.42</v>
      </c>
      <c r="I144" s="124"/>
      <c r="J144" s="131"/>
      <c r="K144" s="131"/>
      <c r="L144" s="131"/>
      <c r="M144" s="11"/>
      <c r="N144" s="171">
        <v>323420</v>
      </c>
      <c r="O144" s="172" t="s">
        <v>41</v>
      </c>
      <c r="P144" s="173" t="s">
        <v>199</v>
      </c>
      <c r="Q144" s="174">
        <f>16000-10000</f>
        <v>6000</v>
      </c>
      <c r="R144" s="174">
        <f>S144-Q144</f>
        <v>0</v>
      </c>
      <c r="S144" s="174">
        <f>16000-10000</f>
        <v>6000</v>
      </c>
      <c r="T144" s="174"/>
      <c r="U144" s="174">
        <v>15000</v>
      </c>
      <c r="V144" s="174">
        <v>6000</v>
      </c>
      <c r="W144" s="240">
        <f>11046.39-W362-W895-W1030</f>
        <v>4856.3899999999994</v>
      </c>
      <c r="X144" s="174"/>
      <c r="Y144" s="309"/>
      <c r="Z144" s="174">
        <v>8710.42</v>
      </c>
      <c r="AA144" s="174">
        <f>+Q144</f>
        <v>6000</v>
      </c>
      <c r="AB144" s="174">
        <v>9000</v>
      </c>
      <c r="AC144" s="174">
        <v>9000</v>
      </c>
      <c r="AD144" s="174">
        <v>9000</v>
      </c>
    </row>
    <row r="145" spans="1:30" s="114" customFormat="1" ht="20.25" customHeight="1" x14ac:dyDescent="0.25">
      <c r="A145" s="183" t="s">
        <v>335</v>
      </c>
      <c r="B145" s="183"/>
      <c r="C145" s="183"/>
      <c r="D145" s="183"/>
      <c r="E145" s="198" t="s">
        <v>388</v>
      </c>
      <c r="F145" s="200">
        <f t="shared" si="168"/>
        <v>7000</v>
      </c>
      <c r="G145" s="200">
        <f t="shared" si="169"/>
        <v>20478.32</v>
      </c>
      <c r="H145" s="201">
        <f t="shared" si="170"/>
        <v>32945.520000000004</v>
      </c>
      <c r="I145" s="124"/>
      <c r="J145" s="131"/>
      <c r="K145" s="131"/>
      <c r="L145" s="131"/>
      <c r="M145" s="194">
        <v>32349</v>
      </c>
      <c r="N145" s="195"/>
      <c r="O145" s="196" t="s">
        <v>41</v>
      </c>
      <c r="P145" s="195" t="s">
        <v>200</v>
      </c>
      <c r="Q145" s="197">
        <f>Q146+Q147</f>
        <v>3500</v>
      </c>
      <c r="R145" s="197">
        <f>R146+R147</f>
        <v>0</v>
      </c>
      <c r="S145" s="197">
        <f>S146+S147</f>
        <v>3500</v>
      </c>
      <c r="T145" s="197">
        <f t="shared" ref="T145:AB145" si="172">T146+T147</f>
        <v>0</v>
      </c>
      <c r="U145" s="197">
        <f t="shared" si="172"/>
        <v>12500</v>
      </c>
      <c r="V145" s="197">
        <f t="shared" si="172"/>
        <v>3500</v>
      </c>
      <c r="W145" s="197">
        <f t="shared" si="172"/>
        <v>4478.32</v>
      </c>
      <c r="X145" s="197"/>
      <c r="Y145" s="308"/>
      <c r="Z145" s="197">
        <f t="shared" si="172"/>
        <v>10445.52</v>
      </c>
      <c r="AA145" s="197">
        <f t="shared" si="172"/>
        <v>3500</v>
      </c>
      <c r="AB145" s="197">
        <f t="shared" si="172"/>
        <v>9000</v>
      </c>
      <c r="AC145" s="197">
        <f t="shared" ref="AC145:AD145" si="173">AC146+AC147</f>
        <v>5000</v>
      </c>
      <c r="AD145" s="197">
        <f t="shared" si="173"/>
        <v>5000</v>
      </c>
    </row>
    <row r="146" spans="1:30" s="114" customFormat="1" ht="20.25" customHeight="1" x14ac:dyDescent="0.25">
      <c r="A146" s="183" t="s">
        <v>335</v>
      </c>
      <c r="B146" s="183"/>
      <c r="C146" s="183"/>
      <c r="D146" s="183"/>
      <c r="E146" s="183"/>
      <c r="F146" s="200">
        <f t="shared" si="168"/>
        <v>3000</v>
      </c>
      <c r="G146" s="200">
        <f t="shared" si="169"/>
        <v>4000.66</v>
      </c>
      <c r="H146" s="201">
        <f t="shared" si="170"/>
        <v>5170.18</v>
      </c>
      <c r="I146" s="124"/>
      <c r="J146" s="131"/>
      <c r="K146" s="131"/>
      <c r="L146" s="131"/>
      <c r="M146" s="11"/>
      <c r="N146" s="171">
        <v>323490</v>
      </c>
      <c r="O146" s="172" t="s">
        <v>41</v>
      </c>
      <c r="P146" s="173" t="s">
        <v>200</v>
      </c>
      <c r="Q146" s="174">
        <v>1500</v>
      </c>
      <c r="R146" s="174">
        <f>S146-Q146</f>
        <v>0</v>
      </c>
      <c r="S146" s="174">
        <v>1500</v>
      </c>
      <c r="T146" s="174"/>
      <c r="U146" s="174">
        <v>1500</v>
      </c>
      <c r="V146" s="174">
        <v>1500</v>
      </c>
      <c r="W146" s="240">
        <f>1015.66-W1032</f>
        <v>1000.66</v>
      </c>
      <c r="X146" s="174"/>
      <c r="Y146" s="309"/>
      <c r="Z146" s="174">
        <v>670.18</v>
      </c>
      <c r="AA146" s="174">
        <f t="shared" ref="AA146:AA147" si="174">+Q146</f>
        <v>1500</v>
      </c>
      <c r="AB146" s="174">
        <v>1000</v>
      </c>
      <c r="AC146" s="174">
        <v>1000</v>
      </c>
      <c r="AD146" s="174">
        <v>1000</v>
      </c>
    </row>
    <row r="147" spans="1:30" s="114" customFormat="1" ht="20.25" customHeight="1" x14ac:dyDescent="0.25">
      <c r="A147" s="183" t="s">
        <v>335</v>
      </c>
      <c r="B147" s="183"/>
      <c r="C147" s="183"/>
      <c r="D147" s="183"/>
      <c r="E147" s="183"/>
      <c r="F147" s="200">
        <f t="shared" si="168"/>
        <v>4000</v>
      </c>
      <c r="G147" s="200">
        <f t="shared" si="169"/>
        <v>16477.66</v>
      </c>
      <c r="H147" s="201">
        <f t="shared" si="170"/>
        <v>27775.34</v>
      </c>
      <c r="I147" s="124"/>
      <c r="J147" s="131"/>
      <c r="K147" s="131"/>
      <c r="L147" s="131"/>
      <c r="M147" s="11"/>
      <c r="N147" s="171">
        <v>323491</v>
      </c>
      <c r="O147" s="172" t="s">
        <v>41</v>
      </c>
      <c r="P147" s="173" t="s">
        <v>201</v>
      </c>
      <c r="Q147" s="174">
        <v>2000</v>
      </c>
      <c r="R147" s="174">
        <f>S147-Q147</f>
        <v>0</v>
      </c>
      <c r="S147" s="174">
        <v>2000</v>
      </c>
      <c r="T147" s="174"/>
      <c r="U147" s="174">
        <v>11000</v>
      </c>
      <c r="V147" s="174">
        <v>2000</v>
      </c>
      <c r="W147" s="240">
        <f>10655.16-W365-W621-W898-W1033</f>
        <v>3477.66</v>
      </c>
      <c r="X147" s="174"/>
      <c r="Y147" s="309"/>
      <c r="Z147" s="174">
        <v>9775.34</v>
      </c>
      <c r="AA147" s="174">
        <f t="shared" si="174"/>
        <v>2000</v>
      </c>
      <c r="AB147" s="174">
        <v>8000</v>
      </c>
      <c r="AC147" s="174">
        <v>4000</v>
      </c>
      <c r="AD147" s="174">
        <v>4000</v>
      </c>
    </row>
    <row r="148" spans="1:30" s="114" customFormat="1" ht="20.25" customHeight="1" x14ac:dyDescent="0.25">
      <c r="A148" s="183" t="s">
        <v>335</v>
      </c>
      <c r="B148" s="183"/>
      <c r="C148" s="183"/>
      <c r="D148" s="198" t="s">
        <v>387</v>
      </c>
      <c r="E148" s="198" t="s">
        <v>388</v>
      </c>
      <c r="F148" s="200">
        <f t="shared" si="168"/>
        <v>5390</v>
      </c>
      <c r="G148" s="200">
        <f t="shared" si="169"/>
        <v>8488.99</v>
      </c>
      <c r="H148" s="201">
        <f t="shared" si="170"/>
        <v>14585.74</v>
      </c>
      <c r="I148" s="124"/>
      <c r="J148" s="131"/>
      <c r="K148" s="131"/>
      <c r="L148" s="131">
        <v>3235</v>
      </c>
      <c r="M148" s="131"/>
      <c r="N148" s="132"/>
      <c r="O148" s="12" t="s">
        <v>41</v>
      </c>
      <c r="P148" s="127" t="s">
        <v>202</v>
      </c>
      <c r="Q148" s="133">
        <f>Q149+Q151+Q153</f>
        <v>1670</v>
      </c>
      <c r="R148" s="133">
        <f>R149+R151+R153</f>
        <v>1025</v>
      </c>
      <c r="S148" s="133">
        <f>S149+S151+S153</f>
        <v>2695</v>
      </c>
      <c r="T148" s="133">
        <v>1906</v>
      </c>
      <c r="U148" s="133">
        <f t="shared" ref="U148:AB148" si="175">U149+U151+U153</f>
        <v>3670</v>
      </c>
      <c r="V148" s="133">
        <f t="shared" si="175"/>
        <v>1670</v>
      </c>
      <c r="W148" s="133">
        <f t="shared" si="175"/>
        <v>1242.99</v>
      </c>
      <c r="X148" s="133"/>
      <c r="Y148" s="307"/>
      <c r="Z148" s="133">
        <f t="shared" si="175"/>
        <v>1905.74</v>
      </c>
      <c r="AA148" s="133">
        <f t="shared" si="175"/>
        <v>1670</v>
      </c>
      <c r="AB148" s="133">
        <f t="shared" si="175"/>
        <v>3670</v>
      </c>
      <c r="AC148" s="133">
        <f t="shared" ref="AC148:AD148" si="176">AC149+AC151+AC153</f>
        <v>3670</v>
      </c>
      <c r="AD148" s="133">
        <f t="shared" si="176"/>
        <v>3670</v>
      </c>
    </row>
    <row r="149" spans="1:30" s="114" customFormat="1" ht="20.25" customHeight="1" x14ac:dyDescent="0.25">
      <c r="A149" s="183" t="s">
        <v>335</v>
      </c>
      <c r="B149" s="183"/>
      <c r="C149" s="183"/>
      <c r="D149" s="183"/>
      <c r="E149" s="198" t="s">
        <v>388</v>
      </c>
      <c r="F149" s="200">
        <f t="shared" si="168"/>
        <v>1190</v>
      </c>
      <c r="G149" s="200">
        <f t="shared" si="169"/>
        <v>241.84</v>
      </c>
      <c r="H149" s="201">
        <f t="shared" si="170"/>
        <v>283.84000000000003</v>
      </c>
      <c r="I149" s="124"/>
      <c r="J149" s="131"/>
      <c r="K149" s="131"/>
      <c r="L149" s="131"/>
      <c r="M149" s="194">
        <v>32352</v>
      </c>
      <c r="N149" s="195"/>
      <c r="O149" s="196" t="s">
        <v>41</v>
      </c>
      <c r="P149" s="195" t="s">
        <v>203</v>
      </c>
      <c r="Q149" s="197">
        <f>Q150</f>
        <v>70</v>
      </c>
      <c r="R149" s="197">
        <f>R150</f>
        <v>525</v>
      </c>
      <c r="S149" s="197">
        <f>S150</f>
        <v>595</v>
      </c>
      <c r="T149" s="197">
        <f t="shared" ref="T149:AD149" si="177">T150</f>
        <v>0</v>
      </c>
      <c r="U149" s="197">
        <f t="shared" si="177"/>
        <v>70</v>
      </c>
      <c r="V149" s="197">
        <f t="shared" si="177"/>
        <v>70</v>
      </c>
      <c r="W149" s="197">
        <f t="shared" si="177"/>
        <v>101.84</v>
      </c>
      <c r="X149" s="197"/>
      <c r="Y149" s="308"/>
      <c r="Z149" s="197">
        <f t="shared" si="177"/>
        <v>3.84</v>
      </c>
      <c r="AA149" s="197">
        <f t="shared" si="177"/>
        <v>70</v>
      </c>
      <c r="AB149" s="197">
        <f t="shared" si="177"/>
        <v>70</v>
      </c>
      <c r="AC149" s="197">
        <f t="shared" si="177"/>
        <v>70</v>
      </c>
      <c r="AD149" s="197">
        <f t="shared" si="177"/>
        <v>70</v>
      </c>
    </row>
    <row r="150" spans="1:30" s="114" customFormat="1" ht="20.25" customHeight="1" x14ac:dyDescent="0.25">
      <c r="A150" s="183" t="s">
        <v>335</v>
      </c>
      <c r="B150" s="183"/>
      <c r="C150" s="183"/>
      <c r="D150" s="183"/>
      <c r="E150" s="183"/>
      <c r="F150" s="200">
        <f t="shared" si="168"/>
        <v>1190</v>
      </c>
      <c r="G150" s="200">
        <f t="shared" si="169"/>
        <v>241.84</v>
      </c>
      <c r="H150" s="201">
        <f t="shared" si="170"/>
        <v>283.84000000000003</v>
      </c>
      <c r="I150" s="124"/>
      <c r="J150" s="131"/>
      <c r="K150" s="131"/>
      <c r="L150" s="131"/>
      <c r="M150" s="11"/>
      <c r="N150" s="171">
        <v>323520</v>
      </c>
      <c r="O150" s="172" t="s">
        <v>41</v>
      </c>
      <c r="P150" s="173" t="s">
        <v>203</v>
      </c>
      <c r="Q150" s="174">
        <v>70</v>
      </c>
      <c r="R150" s="174">
        <f>S150-Q150</f>
        <v>525</v>
      </c>
      <c r="S150" s="174">
        <v>595</v>
      </c>
      <c r="T150" s="174"/>
      <c r="U150" s="174">
        <v>70</v>
      </c>
      <c r="V150" s="174">
        <v>70</v>
      </c>
      <c r="W150" s="240">
        <f>226.84-W368-W901</f>
        <v>101.84</v>
      </c>
      <c r="X150" s="174"/>
      <c r="Y150" s="309"/>
      <c r="Z150" s="174">
        <v>3.84</v>
      </c>
      <c r="AA150" s="174">
        <f>+Q150</f>
        <v>70</v>
      </c>
      <c r="AB150" s="174">
        <v>70</v>
      </c>
      <c r="AC150" s="174">
        <v>70</v>
      </c>
      <c r="AD150" s="174">
        <v>70</v>
      </c>
    </row>
    <row r="151" spans="1:30" s="114" customFormat="1" ht="20.25" customHeight="1" x14ac:dyDescent="0.25">
      <c r="A151" s="183" t="s">
        <v>335</v>
      </c>
      <c r="B151" s="183"/>
      <c r="C151" s="183"/>
      <c r="D151" s="183"/>
      <c r="E151" s="198" t="s">
        <v>388</v>
      </c>
      <c r="F151" s="200">
        <f t="shared" si="168"/>
        <v>2000</v>
      </c>
      <c r="G151" s="200">
        <f t="shared" si="169"/>
        <v>4244.2299999999996</v>
      </c>
      <c r="H151" s="201">
        <f t="shared" si="170"/>
        <v>11651.9</v>
      </c>
      <c r="I151" s="124"/>
      <c r="J151" s="131"/>
      <c r="K151" s="131"/>
      <c r="L151" s="131"/>
      <c r="M151" s="194">
        <v>32354</v>
      </c>
      <c r="N151" s="195"/>
      <c r="O151" s="196" t="s">
        <v>41</v>
      </c>
      <c r="P151" s="195" t="s">
        <v>204</v>
      </c>
      <c r="Q151" s="197">
        <f>Q152</f>
        <v>1000</v>
      </c>
      <c r="R151" s="197">
        <f>R152</f>
        <v>0</v>
      </c>
      <c r="S151" s="197">
        <f>S152</f>
        <v>1000</v>
      </c>
      <c r="T151" s="197">
        <f t="shared" ref="T151:AD151" si="178">T152</f>
        <v>0</v>
      </c>
      <c r="U151" s="197">
        <f t="shared" si="178"/>
        <v>3000</v>
      </c>
      <c r="V151" s="197">
        <f t="shared" si="178"/>
        <v>1000</v>
      </c>
      <c r="W151" s="197">
        <f t="shared" si="178"/>
        <v>244.23000000000002</v>
      </c>
      <c r="X151" s="197"/>
      <c r="Y151" s="308"/>
      <c r="Z151" s="197">
        <f t="shared" si="178"/>
        <v>1651.9</v>
      </c>
      <c r="AA151" s="197">
        <f t="shared" si="178"/>
        <v>1000</v>
      </c>
      <c r="AB151" s="197">
        <f t="shared" si="178"/>
        <v>3000</v>
      </c>
      <c r="AC151" s="197">
        <f t="shared" si="178"/>
        <v>3000</v>
      </c>
      <c r="AD151" s="197">
        <f t="shared" si="178"/>
        <v>3000</v>
      </c>
    </row>
    <row r="152" spans="1:30" s="114" customFormat="1" ht="20.25" customHeight="1" x14ac:dyDescent="0.25">
      <c r="A152" s="183" t="s">
        <v>335</v>
      </c>
      <c r="B152" s="183"/>
      <c r="C152" s="183"/>
      <c r="D152" s="183"/>
      <c r="E152" s="183"/>
      <c r="F152" s="200">
        <f t="shared" si="168"/>
        <v>2000</v>
      </c>
      <c r="G152" s="200">
        <f t="shared" si="169"/>
        <v>4244.2299999999996</v>
      </c>
      <c r="H152" s="201">
        <f t="shared" si="170"/>
        <v>11651.9</v>
      </c>
      <c r="I152" s="124"/>
      <c r="J152" s="131"/>
      <c r="K152" s="131"/>
      <c r="L152" s="131"/>
      <c r="M152" s="11"/>
      <c r="N152" s="171">
        <v>323540</v>
      </c>
      <c r="O152" s="172" t="s">
        <v>41</v>
      </c>
      <c r="P152" s="173" t="s">
        <v>204</v>
      </c>
      <c r="Q152" s="174">
        <v>1000</v>
      </c>
      <c r="R152" s="174">
        <f>S152-Q152</f>
        <v>0</v>
      </c>
      <c r="S152" s="174">
        <v>1000</v>
      </c>
      <c r="T152" s="174"/>
      <c r="U152" s="174">
        <v>3000</v>
      </c>
      <c r="V152" s="174">
        <v>1000</v>
      </c>
      <c r="W152" s="240">
        <f>1944.23-W370</f>
        <v>244.23000000000002</v>
      </c>
      <c r="X152" s="174"/>
      <c r="Y152" s="309"/>
      <c r="Z152" s="174">
        <v>1651.9</v>
      </c>
      <c r="AA152" s="174">
        <f>+Q152</f>
        <v>1000</v>
      </c>
      <c r="AB152" s="174">
        <v>3000</v>
      </c>
      <c r="AC152" s="174">
        <v>3000</v>
      </c>
      <c r="AD152" s="174">
        <v>3000</v>
      </c>
    </row>
    <row r="153" spans="1:30" s="114" customFormat="1" ht="20.25" customHeight="1" x14ac:dyDescent="0.25">
      <c r="A153" s="183" t="s">
        <v>335</v>
      </c>
      <c r="B153" s="183"/>
      <c r="C153" s="183"/>
      <c r="D153" s="183"/>
      <c r="E153" s="198" t="s">
        <v>388</v>
      </c>
      <c r="F153" s="200">
        <f t="shared" si="168"/>
        <v>2200</v>
      </c>
      <c r="G153" s="200">
        <f t="shared" si="169"/>
        <v>2096.92</v>
      </c>
      <c r="H153" s="201">
        <f t="shared" si="170"/>
        <v>2650</v>
      </c>
      <c r="I153" s="124"/>
      <c r="J153" s="131"/>
      <c r="K153" s="131"/>
      <c r="L153" s="131"/>
      <c r="M153" s="194">
        <v>32359</v>
      </c>
      <c r="N153" s="195"/>
      <c r="O153" s="196" t="s">
        <v>41</v>
      </c>
      <c r="P153" s="195" t="s">
        <v>205</v>
      </c>
      <c r="Q153" s="197">
        <f>Q154</f>
        <v>600</v>
      </c>
      <c r="R153" s="197">
        <f>R154</f>
        <v>500</v>
      </c>
      <c r="S153" s="197">
        <f>S154</f>
        <v>1100</v>
      </c>
      <c r="T153" s="197">
        <f t="shared" ref="T153:AD153" si="179">T154</f>
        <v>0</v>
      </c>
      <c r="U153" s="197">
        <f t="shared" si="179"/>
        <v>600</v>
      </c>
      <c r="V153" s="197">
        <f t="shared" si="179"/>
        <v>600</v>
      </c>
      <c r="W153" s="197">
        <f t="shared" si="179"/>
        <v>896.92</v>
      </c>
      <c r="X153" s="197"/>
      <c r="Y153" s="308"/>
      <c r="Z153" s="197">
        <f t="shared" si="179"/>
        <v>250</v>
      </c>
      <c r="AA153" s="197">
        <f t="shared" si="179"/>
        <v>600</v>
      </c>
      <c r="AB153" s="197">
        <f t="shared" si="179"/>
        <v>600</v>
      </c>
      <c r="AC153" s="197">
        <f t="shared" si="179"/>
        <v>600</v>
      </c>
      <c r="AD153" s="197">
        <f t="shared" si="179"/>
        <v>600</v>
      </c>
    </row>
    <row r="154" spans="1:30" s="114" customFormat="1" ht="20.25" customHeight="1" x14ac:dyDescent="0.25">
      <c r="A154" s="183" t="s">
        <v>335</v>
      </c>
      <c r="B154" s="183"/>
      <c r="C154" s="183"/>
      <c r="D154" s="183"/>
      <c r="E154" s="183"/>
      <c r="F154" s="200">
        <f t="shared" si="168"/>
        <v>2200</v>
      </c>
      <c r="G154" s="200">
        <f t="shared" si="169"/>
        <v>2096.92</v>
      </c>
      <c r="H154" s="201">
        <f t="shared" si="170"/>
        <v>2650</v>
      </c>
      <c r="I154" s="124"/>
      <c r="J154" s="131"/>
      <c r="K154" s="131"/>
      <c r="L154" s="131"/>
      <c r="M154" s="11"/>
      <c r="N154" s="171">
        <v>323590</v>
      </c>
      <c r="O154" s="172" t="s">
        <v>41</v>
      </c>
      <c r="P154" s="173" t="s">
        <v>205</v>
      </c>
      <c r="Q154" s="174">
        <v>600</v>
      </c>
      <c r="R154" s="174">
        <f>S154-Q154</f>
        <v>500</v>
      </c>
      <c r="S154" s="174">
        <v>1100</v>
      </c>
      <c r="T154" s="174"/>
      <c r="U154" s="174">
        <v>600</v>
      </c>
      <c r="V154" s="174">
        <v>600</v>
      </c>
      <c r="W154" s="240">
        <v>896.92</v>
      </c>
      <c r="X154" s="174"/>
      <c r="Y154" s="309"/>
      <c r="Z154" s="174">
        <v>250</v>
      </c>
      <c r="AA154" s="174">
        <f>+Q154</f>
        <v>600</v>
      </c>
      <c r="AB154" s="174">
        <v>600</v>
      </c>
      <c r="AC154" s="174">
        <v>600</v>
      </c>
      <c r="AD154" s="174">
        <v>600</v>
      </c>
    </row>
    <row r="155" spans="1:30" s="114" customFormat="1" ht="20.25" customHeight="1" x14ac:dyDescent="0.25">
      <c r="A155" s="183" t="s">
        <v>335</v>
      </c>
      <c r="B155" s="183"/>
      <c r="C155" s="183"/>
      <c r="D155" s="198" t="s">
        <v>387</v>
      </c>
      <c r="E155" s="198" t="s">
        <v>388</v>
      </c>
      <c r="F155" s="200">
        <f t="shared" si="168"/>
        <v>53800</v>
      </c>
      <c r="G155" s="200">
        <f t="shared" si="169"/>
        <v>89827.01</v>
      </c>
      <c r="H155" s="201">
        <f t="shared" si="170"/>
        <v>99168.34</v>
      </c>
      <c r="I155" s="124"/>
      <c r="J155" s="131"/>
      <c r="K155" s="131"/>
      <c r="L155" s="131">
        <v>3236</v>
      </c>
      <c r="M155" s="131"/>
      <c r="N155" s="132"/>
      <c r="O155" s="12" t="s">
        <v>41</v>
      </c>
      <c r="P155" s="127" t="s">
        <v>206</v>
      </c>
      <c r="Q155" s="133">
        <f>Q156+Q158</f>
        <v>21900</v>
      </c>
      <c r="R155" s="133">
        <f>R156+R158</f>
        <v>5000</v>
      </c>
      <c r="S155" s="133">
        <f>S156+S158</f>
        <v>26900</v>
      </c>
      <c r="T155" s="133">
        <v>27068</v>
      </c>
      <c r="U155" s="133">
        <f t="shared" ref="U155:AB155" si="180">U156+U158</f>
        <v>22400</v>
      </c>
      <c r="V155" s="133">
        <f t="shared" si="180"/>
        <v>21400</v>
      </c>
      <c r="W155" s="133">
        <f t="shared" si="180"/>
        <v>18959.009999999998</v>
      </c>
      <c r="X155" s="133"/>
      <c r="Y155" s="307"/>
      <c r="Z155" s="133">
        <f t="shared" si="180"/>
        <v>27068.34</v>
      </c>
      <c r="AA155" s="133">
        <f t="shared" si="180"/>
        <v>21900</v>
      </c>
      <c r="AB155" s="133">
        <f t="shared" si="180"/>
        <v>24400</v>
      </c>
      <c r="AC155" s="133">
        <f t="shared" ref="AC155:AD155" si="181">AC156+AC158</f>
        <v>12400</v>
      </c>
      <c r="AD155" s="133">
        <f t="shared" si="181"/>
        <v>13400</v>
      </c>
    </row>
    <row r="156" spans="1:30" s="114" customFormat="1" ht="20.25" customHeight="1" x14ac:dyDescent="0.25">
      <c r="A156" s="183" t="s">
        <v>335</v>
      </c>
      <c r="B156" s="183"/>
      <c r="C156" s="183"/>
      <c r="D156" s="183"/>
      <c r="E156" s="198" t="s">
        <v>388</v>
      </c>
      <c r="F156" s="200">
        <f t="shared" si="168"/>
        <v>52000</v>
      </c>
      <c r="G156" s="200">
        <f t="shared" si="169"/>
        <v>60760.94</v>
      </c>
      <c r="H156" s="201">
        <f t="shared" si="170"/>
        <v>79752.59</v>
      </c>
      <c r="I156" s="124"/>
      <c r="J156" s="131"/>
      <c r="K156" s="131"/>
      <c r="L156" s="131"/>
      <c r="M156" s="194">
        <v>32363</v>
      </c>
      <c r="N156" s="195"/>
      <c r="O156" s="196" t="s">
        <v>41</v>
      </c>
      <c r="P156" s="195" t="s">
        <v>207</v>
      </c>
      <c r="Q156" s="197">
        <f>Q157</f>
        <v>21000</v>
      </c>
      <c r="R156" s="197">
        <f>R157</f>
        <v>5000</v>
      </c>
      <c r="S156" s="197">
        <f>S157</f>
        <v>26000</v>
      </c>
      <c r="T156" s="197">
        <f t="shared" ref="T156:AD156" si="182">T157</f>
        <v>0</v>
      </c>
      <c r="U156" s="197">
        <f t="shared" si="182"/>
        <v>21000</v>
      </c>
      <c r="V156" s="197">
        <f t="shared" si="182"/>
        <v>21000</v>
      </c>
      <c r="W156" s="197">
        <f t="shared" si="182"/>
        <v>18760.939999999999</v>
      </c>
      <c r="X156" s="197"/>
      <c r="Y156" s="308"/>
      <c r="Z156" s="197">
        <f t="shared" si="182"/>
        <v>18752.59</v>
      </c>
      <c r="AA156" s="197">
        <f t="shared" si="182"/>
        <v>21000</v>
      </c>
      <c r="AB156" s="197">
        <f t="shared" si="182"/>
        <v>21000</v>
      </c>
      <c r="AC156" s="197">
        <f t="shared" si="182"/>
        <v>9000</v>
      </c>
      <c r="AD156" s="197">
        <f t="shared" si="182"/>
        <v>10000</v>
      </c>
    </row>
    <row r="157" spans="1:30" s="114" customFormat="1" ht="20.25" customHeight="1" x14ac:dyDescent="0.25">
      <c r="A157" s="183" t="s">
        <v>335</v>
      </c>
      <c r="B157" s="183"/>
      <c r="C157" s="183"/>
      <c r="D157" s="183"/>
      <c r="E157" s="183"/>
      <c r="F157" s="200">
        <f t="shared" si="168"/>
        <v>52000</v>
      </c>
      <c r="G157" s="200">
        <f t="shared" si="169"/>
        <v>60760.94</v>
      </c>
      <c r="H157" s="201">
        <f t="shared" si="170"/>
        <v>79752.59</v>
      </c>
      <c r="I157" s="124"/>
      <c r="J157" s="131"/>
      <c r="K157" s="131"/>
      <c r="L157" s="131"/>
      <c r="M157" s="11"/>
      <c r="N157" s="171">
        <v>323630</v>
      </c>
      <c r="O157" s="172" t="s">
        <v>41</v>
      </c>
      <c r="P157" s="173" t="s">
        <v>207</v>
      </c>
      <c r="Q157" s="174">
        <v>21000</v>
      </c>
      <c r="R157" s="174">
        <f>S157-Q157</f>
        <v>5000</v>
      </c>
      <c r="S157" s="174">
        <v>26000</v>
      </c>
      <c r="T157" s="174"/>
      <c r="U157" s="174">
        <v>21000</v>
      </c>
      <c r="V157" s="174">
        <v>21000</v>
      </c>
      <c r="W157" s="240">
        <f>27760.94-W375-W772-W1036-W1279</f>
        <v>18760.939999999999</v>
      </c>
      <c r="X157" s="174"/>
      <c r="Y157" s="309"/>
      <c r="Z157" s="174">
        <v>18752.59</v>
      </c>
      <c r="AA157" s="174">
        <f>+Q157</f>
        <v>21000</v>
      </c>
      <c r="AB157" s="174">
        <v>21000</v>
      </c>
      <c r="AC157" s="174">
        <v>9000</v>
      </c>
      <c r="AD157" s="174">
        <v>10000</v>
      </c>
    </row>
    <row r="158" spans="1:30" s="114" customFormat="1" ht="20.25" customHeight="1" x14ac:dyDescent="0.25">
      <c r="A158" s="183" t="s">
        <v>335</v>
      </c>
      <c r="B158" s="183"/>
      <c r="C158" s="183"/>
      <c r="D158" s="183"/>
      <c r="E158" s="198" t="s">
        <v>388</v>
      </c>
      <c r="F158" s="200">
        <f t="shared" si="168"/>
        <v>1800</v>
      </c>
      <c r="G158" s="200">
        <f t="shared" si="169"/>
        <v>1998.07</v>
      </c>
      <c r="H158" s="201">
        <f t="shared" si="170"/>
        <v>19415.75</v>
      </c>
      <c r="I158" s="124"/>
      <c r="J158" s="131"/>
      <c r="K158" s="131"/>
      <c r="L158" s="131"/>
      <c r="M158" s="194">
        <v>32369</v>
      </c>
      <c r="N158" s="195"/>
      <c r="O158" s="196" t="s">
        <v>41</v>
      </c>
      <c r="P158" s="195" t="s">
        <v>208</v>
      </c>
      <c r="Q158" s="197">
        <f>Q159</f>
        <v>900</v>
      </c>
      <c r="R158" s="197">
        <f>R159</f>
        <v>0</v>
      </c>
      <c r="S158" s="197">
        <f>S159</f>
        <v>900</v>
      </c>
      <c r="T158" s="197">
        <f t="shared" ref="T158:AD158" si="183">T159</f>
        <v>0</v>
      </c>
      <c r="U158" s="197">
        <f t="shared" si="183"/>
        <v>1400</v>
      </c>
      <c r="V158" s="197">
        <f t="shared" si="183"/>
        <v>400</v>
      </c>
      <c r="W158" s="197">
        <f t="shared" si="183"/>
        <v>198.07</v>
      </c>
      <c r="X158" s="197"/>
      <c r="Y158" s="308"/>
      <c r="Z158" s="197">
        <f t="shared" si="183"/>
        <v>8315.75</v>
      </c>
      <c r="AA158" s="197">
        <f t="shared" si="183"/>
        <v>900</v>
      </c>
      <c r="AB158" s="197">
        <f t="shared" si="183"/>
        <v>3400</v>
      </c>
      <c r="AC158" s="197">
        <f t="shared" si="183"/>
        <v>3400</v>
      </c>
      <c r="AD158" s="197">
        <f t="shared" si="183"/>
        <v>3400</v>
      </c>
    </row>
    <row r="159" spans="1:30" s="114" customFormat="1" ht="20.25" customHeight="1" x14ac:dyDescent="0.25">
      <c r="A159" s="183" t="s">
        <v>335</v>
      </c>
      <c r="B159" s="183"/>
      <c r="C159" s="183"/>
      <c r="D159" s="183"/>
      <c r="E159" s="183"/>
      <c r="F159" s="200">
        <f t="shared" si="168"/>
        <v>1800</v>
      </c>
      <c r="G159" s="200">
        <f t="shared" si="169"/>
        <v>1998.07</v>
      </c>
      <c r="H159" s="201">
        <f t="shared" si="170"/>
        <v>19415.75</v>
      </c>
      <c r="I159" s="124"/>
      <c r="J159" s="131"/>
      <c r="K159" s="131"/>
      <c r="L159" s="131"/>
      <c r="M159" s="11"/>
      <c r="N159" s="171">
        <v>323690</v>
      </c>
      <c r="O159" s="172" t="s">
        <v>41</v>
      </c>
      <c r="P159" s="173" t="s">
        <v>208</v>
      </c>
      <c r="Q159" s="174">
        <v>900</v>
      </c>
      <c r="R159" s="174">
        <f>S159-Q159</f>
        <v>0</v>
      </c>
      <c r="S159" s="174">
        <v>900</v>
      </c>
      <c r="T159" s="174"/>
      <c r="U159" s="174">
        <v>1400</v>
      </c>
      <c r="V159" s="174">
        <v>400</v>
      </c>
      <c r="W159" s="240">
        <f>398.07-W377</f>
        <v>198.07</v>
      </c>
      <c r="X159" s="174"/>
      <c r="Y159" s="309"/>
      <c r="Z159" s="174">
        <v>8315.75</v>
      </c>
      <c r="AA159" s="174">
        <f>+Q159</f>
        <v>900</v>
      </c>
      <c r="AB159" s="174">
        <v>3400</v>
      </c>
      <c r="AC159" s="174">
        <v>3400</v>
      </c>
      <c r="AD159" s="174">
        <v>3400</v>
      </c>
    </row>
    <row r="160" spans="1:30" s="114" customFormat="1" ht="20.25" customHeight="1" x14ac:dyDescent="0.25">
      <c r="A160" s="183" t="s">
        <v>335</v>
      </c>
      <c r="B160" s="183"/>
      <c r="C160" s="183"/>
      <c r="D160" s="198" t="s">
        <v>387</v>
      </c>
      <c r="E160" s="198" t="s">
        <v>388</v>
      </c>
      <c r="F160" s="200">
        <f t="shared" si="168"/>
        <v>227190</v>
      </c>
      <c r="G160" s="200">
        <f t="shared" si="169"/>
        <v>429620.11</v>
      </c>
      <c r="H160" s="201">
        <f t="shared" si="170"/>
        <v>432328.11</v>
      </c>
      <c r="I160" s="124"/>
      <c r="J160" s="131"/>
      <c r="K160" s="131"/>
      <c r="L160" s="131">
        <v>3237</v>
      </c>
      <c r="M160" s="131"/>
      <c r="N160" s="132"/>
      <c r="O160" s="12" t="s">
        <v>41</v>
      </c>
      <c r="P160" s="127" t="s">
        <v>209</v>
      </c>
      <c r="Q160" s="133">
        <f>Q161+Q163+Q165</f>
        <v>124545</v>
      </c>
      <c r="R160" s="133">
        <f>R161+R163+R165</f>
        <v>-10950</v>
      </c>
      <c r="S160" s="133">
        <f>S161+S163+S165</f>
        <v>113595</v>
      </c>
      <c r="T160" s="133">
        <v>93647</v>
      </c>
      <c r="U160" s="133">
        <f t="shared" ref="U160:AB160" si="184">U161+U163+U165</f>
        <v>118500</v>
      </c>
      <c r="V160" s="133">
        <f t="shared" si="184"/>
        <v>125045</v>
      </c>
      <c r="W160" s="133">
        <f t="shared" si="184"/>
        <v>92428.11</v>
      </c>
      <c r="X160" s="133"/>
      <c r="Y160" s="307"/>
      <c r="Z160" s="133">
        <f t="shared" si="184"/>
        <v>93647.110000000015</v>
      </c>
      <c r="AA160" s="133">
        <f t="shared" si="184"/>
        <v>124545</v>
      </c>
      <c r="AB160" s="133">
        <f t="shared" si="184"/>
        <v>104500</v>
      </c>
      <c r="AC160" s="133">
        <f t="shared" ref="AC160:AD160" si="185">AC161+AC163+AC165</f>
        <v>46983</v>
      </c>
      <c r="AD160" s="133">
        <f t="shared" si="185"/>
        <v>62653</v>
      </c>
    </row>
    <row r="161" spans="1:30" s="114" customFormat="1" ht="20.25" customHeight="1" x14ac:dyDescent="0.25">
      <c r="A161" s="183" t="s">
        <v>335</v>
      </c>
      <c r="B161" s="183"/>
      <c r="C161" s="183"/>
      <c r="D161" s="183"/>
      <c r="E161" s="198" t="s">
        <v>388</v>
      </c>
      <c r="F161" s="200">
        <f t="shared" si="168"/>
        <v>55370</v>
      </c>
      <c r="G161" s="200">
        <f t="shared" si="169"/>
        <v>84508.709999999992</v>
      </c>
      <c r="H161" s="201">
        <f t="shared" si="170"/>
        <v>99919.38</v>
      </c>
      <c r="I161" s="124"/>
      <c r="J161" s="131"/>
      <c r="K161" s="131"/>
      <c r="L161" s="131"/>
      <c r="M161" s="194">
        <v>32372</v>
      </c>
      <c r="N161" s="195"/>
      <c r="O161" s="196" t="s">
        <v>41</v>
      </c>
      <c r="P161" s="195" t="s">
        <v>210</v>
      </c>
      <c r="Q161" s="197">
        <f>Q162</f>
        <v>34545</v>
      </c>
      <c r="R161" s="197">
        <f>R162</f>
        <v>-6860</v>
      </c>
      <c r="S161" s="197">
        <f>S162</f>
        <v>27685</v>
      </c>
      <c r="T161" s="197">
        <f t="shared" ref="T161:AD161" si="186">T162</f>
        <v>0</v>
      </c>
      <c r="U161" s="197">
        <f t="shared" si="186"/>
        <v>31500</v>
      </c>
      <c r="V161" s="197">
        <f t="shared" si="186"/>
        <v>35045</v>
      </c>
      <c r="W161" s="197">
        <f t="shared" si="186"/>
        <v>17963.71</v>
      </c>
      <c r="X161" s="197"/>
      <c r="Y161" s="308"/>
      <c r="Z161" s="197">
        <f t="shared" si="186"/>
        <v>20874.38</v>
      </c>
      <c r="AA161" s="197">
        <f t="shared" si="186"/>
        <v>34545</v>
      </c>
      <c r="AB161" s="197">
        <f t="shared" si="186"/>
        <v>15500</v>
      </c>
      <c r="AC161" s="197">
        <f t="shared" si="186"/>
        <v>14000</v>
      </c>
      <c r="AD161" s="197">
        <f t="shared" si="186"/>
        <v>15000</v>
      </c>
    </row>
    <row r="162" spans="1:30" s="114" customFormat="1" ht="20.25" customHeight="1" x14ac:dyDescent="0.25">
      <c r="A162" s="183" t="s">
        <v>335</v>
      </c>
      <c r="B162" s="183"/>
      <c r="C162" s="183"/>
      <c r="D162" s="183"/>
      <c r="E162" s="183"/>
      <c r="F162" s="200">
        <f t="shared" si="168"/>
        <v>55370</v>
      </c>
      <c r="G162" s="200">
        <f t="shared" si="169"/>
        <v>84508.709999999992</v>
      </c>
      <c r="H162" s="201">
        <f t="shared" si="170"/>
        <v>99919.38</v>
      </c>
      <c r="I162" s="124"/>
      <c r="J162" s="131"/>
      <c r="K162" s="131"/>
      <c r="L162" s="131"/>
      <c r="M162" s="11"/>
      <c r="N162" s="171">
        <v>323720</v>
      </c>
      <c r="O162" s="172" t="s">
        <v>41</v>
      </c>
      <c r="P162" s="173" t="s">
        <v>210</v>
      </c>
      <c r="Q162" s="174">
        <f>34000+545</f>
        <v>34545</v>
      </c>
      <c r="R162" s="174">
        <f>S162-Q162</f>
        <v>-6860</v>
      </c>
      <c r="S162" s="174">
        <v>27685</v>
      </c>
      <c r="T162" s="174"/>
      <c r="U162" s="174">
        <v>31500</v>
      </c>
      <c r="V162" s="174">
        <v>35045</v>
      </c>
      <c r="W162" s="240">
        <f>22634.54-W380-W624-W906-W1041-W1161</f>
        <v>17963.71</v>
      </c>
      <c r="X162" s="174"/>
      <c r="Y162" s="309"/>
      <c r="Z162" s="174">
        <v>20874.38</v>
      </c>
      <c r="AA162" s="174">
        <f>+Q162</f>
        <v>34545</v>
      </c>
      <c r="AB162" s="174">
        <v>15500</v>
      </c>
      <c r="AC162" s="174">
        <v>14000</v>
      </c>
      <c r="AD162" s="174">
        <v>15000</v>
      </c>
    </row>
    <row r="163" spans="1:30" s="114" customFormat="1" ht="20.25" customHeight="1" x14ac:dyDescent="0.25">
      <c r="A163" s="183" t="s">
        <v>335</v>
      </c>
      <c r="B163" s="183"/>
      <c r="C163" s="183"/>
      <c r="D163" s="183"/>
      <c r="E163" s="198" t="s">
        <v>388</v>
      </c>
      <c r="F163" s="200">
        <f t="shared" si="168"/>
        <v>19880</v>
      </c>
      <c r="G163" s="200">
        <f t="shared" si="169"/>
        <v>23901.56</v>
      </c>
      <c r="H163" s="201">
        <f t="shared" si="170"/>
        <v>37898.160000000003</v>
      </c>
      <c r="I163" s="124"/>
      <c r="J163" s="131"/>
      <c r="K163" s="131"/>
      <c r="L163" s="131"/>
      <c r="M163" s="194">
        <v>32373</v>
      </c>
      <c r="N163" s="195"/>
      <c r="O163" s="196" t="s">
        <v>41</v>
      </c>
      <c r="P163" s="195" t="s">
        <v>211</v>
      </c>
      <c r="Q163" s="197">
        <f>Q164</f>
        <v>10000</v>
      </c>
      <c r="R163" s="197">
        <f>R164</f>
        <v>-60</v>
      </c>
      <c r="S163" s="197">
        <f>S164</f>
        <v>9940</v>
      </c>
      <c r="T163" s="197">
        <f t="shared" ref="T163:AD163" si="187">T164</f>
        <v>0</v>
      </c>
      <c r="U163" s="197">
        <f t="shared" si="187"/>
        <v>7000</v>
      </c>
      <c r="V163" s="197">
        <f t="shared" si="187"/>
        <v>10000</v>
      </c>
      <c r="W163" s="197">
        <f t="shared" si="187"/>
        <v>6901.56</v>
      </c>
      <c r="X163" s="197"/>
      <c r="Y163" s="308"/>
      <c r="Z163" s="197">
        <f t="shared" si="187"/>
        <v>3898.16</v>
      </c>
      <c r="AA163" s="197">
        <f t="shared" si="187"/>
        <v>10000</v>
      </c>
      <c r="AB163" s="197">
        <f t="shared" si="187"/>
        <v>9000</v>
      </c>
      <c r="AC163" s="197">
        <f t="shared" si="187"/>
        <v>6000</v>
      </c>
      <c r="AD163" s="197">
        <f t="shared" si="187"/>
        <v>9000</v>
      </c>
    </row>
    <row r="164" spans="1:30" s="114" customFormat="1" ht="20.25" customHeight="1" x14ac:dyDescent="0.25">
      <c r="A164" s="183" t="s">
        <v>335</v>
      </c>
      <c r="B164" s="183"/>
      <c r="C164" s="183"/>
      <c r="D164" s="183"/>
      <c r="E164" s="183"/>
      <c r="F164" s="200">
        <f t="shared" si="168"/>
        <v>19880</v>
      </c>
      <c r="G164" s="200">
        <f t="shared" si="169"/>
        <v>23901.56</v>
      </c>
      <c r="H164" s="201">
        <f t="shared" si="170"/>
        <v>37898.160000000003</v>
      </c>
      <c r="I164" s="124"/>
      <c r="J164" s="131"/>
      <c r="K164" s="131"/>
      <c r="L164" s="131"/>
      <c r="M164" s="11"/>
      <c r="N164" s="171">
        <v>323730</v>
      </c>
      <c r="O164" s="172" t="s">
        <v>41</v>
      </c>
      <c r="P164" s="173" t="s">
        <v>211</v>
      </c>
      <c r="Q164" s="174">
        <v>10000</v>
      </c>
      <c r="R164" s="174">
        <f>S164-Q164</f>
        <v>-60</v>
      </c>
      <c r="S164" s="174">
        <v>9940</v>
      </c>
      <c r="T164" s="174"/>
      <c r="U164" s="174">
        <v>7000</v>
      </c>
      <c r="V164" s="174">
        <v>10000</v>
      </c>
      <c r="W164" s="240">
        <f>6961.56-W382-W626-W907-W910-W1043</f>
        <v>6901.56</v>
      </c>
      <c r="X164" s="174"/>
      <c r="Y164" s="309"/>
      <c r="Z164" s="174">
        <v>3898.16</v>
      </c>
      <c r="AA164" s="174">
        <f>+Q164</f>
        <v>10000</v>
      </c>
      <c r="AB164" s="174">
        <v>9000</v>
      </c>
      <c r="AC164" s="174">
        <v>6000</v>
      </c>
      <c r="AD164" s="174">
        <v>9000</v>
      </c>
    </row>
    <row r="165" spans="1:30" s="114" customFormat="1" ht="20.25" customHeight="1" x14ac:dyDescent="0.25">
      <c r="A165" s="183" t="s">
        <v>335</v>
      </c>
      <c r="B165" s="183"/>
      <c r="C165" s="183"/>
      <c r="D165" s="183"/>
      <c r="E165" s="198" t="s">
        <v>388</v>
      </c>
      <c r="F165" s="200">
        <f t="shared" si="168"/>
        <v>151940</v>
      </c>
      <c r="G165" s="200">
        <f t="shared" si="169"/>
        <v>227562.84</v>
      </c>
      <c r="H165" s="201">
        <f t="shared" si="170"/>
        <v>294510.57</v>
      </c>
      <c r="I165" s="124"/>
      <c r="J165" s="131"/>
      <c r="K165" s="131"/>
      <c r="L165" s="131"/>
      <c r="M165" s="194">
        <v>32379</v>
      </c>
      <c r="N165" s="195"/>
      <c r="O165" s="196" t="s">
        <v>41</v>
      </c>
      <c r="P165" s="195" t="s">
        <v>212</v>
      </c>
      <c r="Q165" s="197">
        <f>Q166+Q167</f>
        <v>80000</v>
      </c>
      <c r="R165" s="197">
        <f>R166+R167</f>
        <v>-4030</v>
      </c>
      <c r="S165" s="197">
        <f>S166+S167</f>
        <v>75970</v>
      </c>
      <c r="T165" s="197">
        <f t="shared" ref="T165:AB165" si="188">T166+T167</f>
        <v>0</v>
      </c>
      <c r="U165" s="197">
        <f t="shared" si="188"/>
        <v>80000</v>
      </c>
      <c r="V165" s="197">
        <f t="shared" si="188"/>
        <v>80000</v>
      </c>
      <c r="W165" s="197">
        <f t="shared" si="188"/>
        <v>67562.84</v>
      </c>
      <c r="X165" s="197"/>
      <c r="Y165" s="308"/>
      <c r="Z165" s="197">
        <f t="shared" si="188"/>
        <v>68874.570000000007</v>
      </c>
      <c r="AA165" s="197">
        <f t="shared" si="188"/>
        <v>80000</v>
      </c>
      <c r="AB165" s="197">
        <f t="shared" si="188"/>
        <v>80000</v>
      </c>
      <c r="AC165" s="197">
        <f t="shared" ref="AC165:AD165" si="189">AC166+AC167</f>
        <v>26983</v>
      </c>
      <c r="AD165" s="197">
        <f t="shared" si="189"/>
        <v>38653</v>
      </c>
    </row>
    <row r="166" spans="1:30" s="114" customFormat="1" ht="20.25" customHeight="1" x14ac:dyDescent="0.25">
      <c r="A166" s="183" t="s">
        <v>335</v>
      </c>
      <c r="B166" s="183"/>
      <c r="C166" s="183"/>
      <c r="D166" s="183"/>
      <c r="E166" s="183"/>
      <c r="F166" s="200">
        <f t="shared" si="168"/>
        <v>151940</v>
      </c>
      <c r="G166" s="200">
        <f t="shared" si="169"/>
        <v>227562.84</v>
      </c>
      <c r="H166" s="201">
        <f t="shared" si="170"/>
        <v>294510.57</v>
      </c>
      <c r="I166" s="124"/>
      <c r="J166" s="131"/>
      <c r="K166" s="131"/>
      <c r="L166" s="131"/>
      <c r="M166" s="11"/>
      <c r="N166" s="171">
        <v>323790</v>
      </c>
      <c r="O166" s="172" t="s">
        <v>41</v>
      </c>
      <c r="P166" s="173" t="s">
        <v>212</v>
      </c>
      <c r="Q166" s="174">
        <v>80000</v>
      </c>
      <c r="R166" s="174">
        <f>S166-Q166</f>
        <v>-4030</v>
      </c>
      <c r="S166" s="174">
        <v>75970</v>
      </c>
      <c r="T166" s="174"/>
      <c r="U166" s="174">
        <v>80000</v>
      </c>
      <c r="V166" s="174">
        <v>80000</v>
      </c>
      <c r="W166" s="240">
        <f>70592.84-W384-W908-W1045-W1347</f>
        <v>67562.84</v>
      </c>
      <c r="X166" s="174"/>
      <c r="Y166" s="309"/>
      <c r="Z166" s="174">
        <v>68874.570000000007</v>
      </c>
      <c r="AA166" s="174">
        <f t="shared" ref="AA166:AA167" si="190">+Q166</f>
        <v>80000</v>
      </c>
      <c r="AB166" s="174">
        <v>80000</v>
      </c>
      <c r="AC166" s="174">
        <f>30000-3017</f>
        <v>26983</v>
      </c>
      <c r="AD166" s="174">
        <f>50000-11347</f>
        <v>38653</v>
      </c>
    </row>
    <row r="167" spans="1:30" s="114" customFormat="1" ht="20.25" hidden="1" customHeight="1" x14ac:dyDescent="0.25">
      <c r="A167" s="183" t="s">
        <v>335</v>
      </c>
      <c r="B167" s="183"/>
      <c r="C167" s="183"/>
      <c r="D167" s="183"/>
      <c r="E167" s="183"/>
      <c r="F167" s="200">
        <f t="shared" si="168"/>
        <v>0</v>
      </c>
      <c r="G167" s="200">
        <f t="shared" si="169"/>
        <v>0</v>
      </c>
      <c r="H167" s="201">
        <f t="shared" si="170"/>
        <v>0</v>
      </c>
      <c r="I167" s="124"/>
      <c r="J167" s="131"/>
      <c r="K167" s="131"/>
      <c r="L167" s="131"/>
      <c r="M167" s="11"/>
      <c r="N167" s="171">
        <v>323791</v>
      </c>
      <c r="O167" s="172" t="s">
        <v>41</v>
      </c>
      <c r="P167" s="173" t="s">
        <v>212</v>
      </c>
      <c r="Q167" s="174">
        <v>0</v>
      </c>
      <c r="R167" s="174">
        <f>S167-Q167</f>
        <v>0</v>
      </c>
      <c r="S167" s="174">
        <v>0</v>
      </c>
      <c r="T167" s="174"/>
      <c r="U167" s="174">
        <v>0</v>
      </c>
      <c r="V167" s="174">
        <v>0</v>
      </c>
      <c r="W167" s="174">
        <v>0</v>
      </c>
      <c r="X167" s="174"/>
      <c r="Y167" s="309"/>
      <c r="Z167" s="174"/>
      <c r="AA167" s="174">
        <f t="shared" si="190"/>
        <v>0</v>
      </c>
      <c r="AB167" s="174"/>
      <c r="AC167" s="174"/>
      <c r="AD167" s="174"/>
    </row>
    <row r="168" spans="1:30" s="114" customFormat="1" ht="20.25" customHeight="1" x14ac:dyDescent="0.25">
      <c r="A168" s="183" t="s">
        <v>335</v>
      </c>
      <c r="B168" s="183"/>
      <c r="C168" s="183"/>
      <c r="D168" s="198" t="s">
        <v>387</v>
      </c>
      <c r="E168" s="198" t="s">
        <v>388</v>
      </c>
      <c r="F168" s="200">
        <f t="shared" si="168"/>
        <v>17940</v>
      </c>
      <c r="G168" s="200">
        <f t="shared" si="169"/>
        <v>31776.33</v>
      </c>
      <c r="H168" s="201">
        <f t="shared" si="170"/>
        <v>33337.51</v>
      </c>
      <c r="I168" s="124"/>
      <c r="J168" s="131"/>
      <c r="K168" s="131"/>
      <c r="L168" s="131">
        <v>3238</v>
      </c>
      <c r="M168" s="131"/>
      <c r="N168" s="132"/>
      <c r="O168" s="12" t="s">
        <v>41</v>
      </c>
      <c r="P168" s="127" t="s">
        <v>213</v>
      </c>
      <c r="Q168" s="133">
        <f t="shared" ref="Q168:AD169" si="191">Q169</f>
        <v>8970</v>
      </c>
      <c r="R168" s="133">
        <f t="shared" si="191"/>
        <v>0</v>
      </c>
      <c r="S168" s="133">
        <f t="shared" si="191"/>
        <v>8970</v>
      </c>
      <c r="T168" s="133">
        <v>6367</v>
      </c>
      <c r="U168" s="133">
        <f t="shared" si="191"/>
        <v>11000</v>
      </c>
      <c r="V168" s="133">
        <f t="shared" si="191"/>
        <v>8970</v>
      </c>
      <c r="W168" s="133">
        <f t="shared" si="191"/>
        <v>5439.33</v>
      </c>
      <c r="X168" s="133"/>
      <c r="Y168" s="307"/>
      <c r="Z168" s="133">
        <f t="shared" si="191"/>
        <v>6367.51</v>
      </c>
      <c r="AA168" s="133">
        <f t="shared" si="191"/>
        <v>8970</v>
      </c>
      <c r="AB168" s="133">
        <f t="shared" si="191"/>
        <v>7000</v>
      </c>
      <c r="AC168" s="133">
        <f t="shared" si="191"/>
        <v>4000</v>
      </c>
      <c r="AD168" s="133">
        <f t="shared" si="191"/>
        <v>7000</v>
      </c>
    </row>
    <row r="169" spans="1:30" s="114" customFormat="1" ht="20.25" customHeight="1" x14ac:dyDescent="0.25">
      <c r="A169" s="183" t="s">
        <v>335</v>
      </c>
      <c r="B169" s="183"/>
      <c r="C169" s="183"/>
      <c r="D169" s="183"/>
      <c r="E169" s="198" t="s">
        <v>388</v>
      </c>
      <c r="F169" s="200">
        <f t="shared" si="168"/>
        <v>17940</v>
      </c>
      <c r="G169" s="200">
        <f t="shared" si="169"/>
        <v>25409.33</v>
      </c>
      <c r="H169" s="201">
        <f t="shared" si="170"/>
        <v>33337.51</v>
      </c>
      <c r="I169" s="124"/>
      <c r="J169" s="131"/>
      <c r="K169" s="131"/>
      <c r="L169" s="131"/>
      <c r="M169" s="194">
        <v>32389</v>
      </c>
      <c r="N169" s="195"/>
      <c r="O169" s="196" t="s">
        <v>41</v>
      </c>
      <c r="P169" s="195" t="s">
        <v>214</v>
      </c>
      <c r="Q169" s="197">
        <f t="shared" si="191"/>
        <v>8970</v>
      </c>
      <c r="R169" s="197">
        <f t="shared" si="191"/>
        <v>0</v>
      </c>
      <c r="S169" s="197">
        <f t="shared" si="191"/>
        <v>8970</v>
      </c>
      <c r="T169" s="197">
        <f t="shared" si="191"/>
        <v>0</v>
      </c>
      <c r="U169" s="197">
        <f t="shared" si="191"/>
        <v>11000</v>
      </c>
      <c r="V169" s="197">
        <f t="shared" si="191"/>
        <v>8970</v>
      </c>
      <c r="W169" s="197">
        <f t="shared" si="191"/>
        <v>5439.33</v>
      </c>
      <c r="X169" s="197"/>
      <c r="Y169" s="308"/>
      <c r="Z169" s="197">
        <f t="shared" si="191"/>
        <v>6367.51</v>
      </c>
      <c r="AA169" s="197">
        <f t="shared" si="191"/>
        <v>8970</v>
      </c>
      <c r="AB169" s="197">
        <f t="shared" si="191"/>
        <v>7000</v>
      </c>
      <c r="AC169" s="197">
        <f t="shared" si="191"/>
        <v>4000</v>
      </c>
      <c r="AD169" s="197">
        <f t="shared" si="191"/>
        <v>7000</v>
      </c>
    </row>
    <row r="170" spans="1:30" s="114" customFormat="1" ht="20.25" customHeight="1" x14ac:dyDescent="0.25">
      <c r="A170" s="183" t="s">
        <v>335</v>
      </c>
      <c r="B170" s="183"/>
      <c r="C170" s="183"/>
      <c r="D170" s="183"/>
      <c r="E170" s="183"/>
      <c r="F170" s="200">
        <f t="shared" si="168"/>
        <v>17940</v>
      </c>
      <c r="G170" s="200">
        <f t="shared" si="169"/>
        <v>25409.33</v>
      </c>
      <c r="H170" s="201">
        <f t="shared" si="170"/>
        <v>33337.51</v>
      </c>
      <c r="I170" s="124"/>
      <c r="J170" s="131"/>
      <c r="K170" s="131"/>
      <c r="L170" s="131"/>
      <c r="M170" s="11"/>
      <c r="N170" s="171">
        <v>323890</v>
      </c>
      <c r="O170" s="172" t="s">
        <v>41</v>
      </c>
      <c r="P170" s="173" t="s">
        <v>214</v>
      </c>
      <c r="Q170" s="174">
        <f>8000+970</f>
        <v>8970</v>
      </c>
      <c r="R170" s="174">
        <f>S170-Q170</f>
        <v>0</v>
      </c>
      <c r="S170" s="174">
        <f>8000+970</f>
        <v>8970</v>
      </c>
      <c r="T170" s="174"/>
      <c r="U170" s="174">
        <v>11000</v>
      </c>
      <c r="V170" s="174">
        <v>8970</v>
      </c>
      <c r="W170" s="240">
        <f>15563.68-W388-W629-W777-W913-W1049-W1284</f>
        <v>5439.33</v>
      </c>
      <c r="X170" s="174"/>
      <c r="Y170" s="309"/>
      <c r="Z170" s="174">
        <v>6367.51</v>
      </c>
      <c r="AA170" s="174">
        <f>+Q170</f>
        <v>8970</v>
      </c>
      <c r="AB170" s="174">
        <v>7000</v>
      </c>
      <c r="AC170" s="174">
        <v>4000</v>
      </c>
      <c r="AD170" s="174">
        <v>7000</v>
      </c>
    </row>
    <row r="171" spans="1:30" s="114" customFormat="1" ht="21" customHeight="1" x14ac:dyDescent="0.25">
      <c r="A171" s="183" t="s">
        <v>335</v>
      </c>
      <c r="B171" s="183"/>
      <c r="C171" s="183"/>
      <c r="D171" s="198" t="s">
        <v>387</v>
      </c>
      <c r="E171" s="198" t="s">
        <v>388</v>
      </c>
      <c r="F171" s="200">
        <f t="shared" si="168"/>
        <v>61370</v>
      </c>
      <c r="G171" s="200">
        <f t="shared" si="169"/>
        <v>160022.74</v>
      </c>
      <c r="H171" s="201">
        <f t="shared" si="170"/>
        <v>147006.18</v>
      </c>
      <c r="I171" s="124"/>
      <c r="J171" s="131"/>
      <c r="K171" s="131"/>
      <c r="L171" s="131">
        <v>3239</v>
      </c>
      <c r="M171" s="131"/>
      <c r="N171" s="132"/>
      <c r="O171" s="12" t="s">
        <v>41</v>
      </c>
      <c r="P171" s="127" t="s">
        <v>215</v>
      </c>
      <c r="Q171" s="133">
        <f>Q172+Q175+Q177+Q179</f>
        <v>29200</v>
      </c>
      <c r="R171" s="133">
        <f>R172+R175+R177+R179</f>
        <v>1485</v>
      </c>
      <c r="S171" s="133">
        <f>S172+S175+S177+S179</f>
        <v>30685</v>
      </c>
      <c r="T171" s="133">
        <v>52906</v>
      </c>
      <c r="U171" s="133">
        <f t="shared" ref="U171:AB171" si="192">U172+U175+U177+U179</f>
        <v>62700</v>
      </c>
      <c r="V171" s="133">
        <f t="shared" si="192"/>
        <v>29200</v>
      </c>
      <c r="W171" s="133">
        <f t="shared" si="192"/>
        <v>15216.739999999998</v>
      </c>
      <c r="X171" s="133"/>
      <c r="Y171" s="307"/>
      <c r="Z171" s="133">
        <f t="shared" si="192"/>
        <v>52906.179999999993</v>
      </c>
      <c r="AA171" s="133">
        <f t="shared" si="192"/>
        <v>29200</v>
      </c>
      <c r="AB171" s="133">
        <f t="shared" si="192"/>
        <v>22700</v>
      </c>
      <c r="AC171" s="133">
        <f t="shared" ref="AC171:AD171" si="193">AC172+AC175+AC177+AC179</f>
        <v>19500</v>
      </c>
      <c r="AD171" s="133">
        <f t="shared" si="193"/>
        <v>22700</v>
      </c>
    </row>
    <row r="172" spans="1:30" s="114" customFormat="1" ht="20.25" customHeight="1" x14ac:dyDescent="0.25">
      <c r="A172" s="183" t="s">
        <v>335</v>
      </c>
      <c r="B172" s="183"/>
      <c r="C172" s="183"/>
      <c r="D172" s="183"/>
      <c r="E172" s="198" t="s">
        <v>388</v>
      </c>
      <c r="F172" s="200">
        <f t="shared" si="168"/>
        <v>13970</v>
      </c>
      <c r="G172" s="200">
        <f t="shared" si="169"/>
        <v>15747.449999999999</v>
      </c>
      <c r="H172" s="201">
        <f t="shared" si="170"/>
        <v>23052.93</v>
      </c>
      <c r="I172" s="124"/>
      <c r="J172" s="131"/>
      <c r="K172" s="131"/>
      <c r="L172" s="131"/>
      <c r="M172" s="194">
        <v>32391</v>
      </c>
      <c r="N172" s="195"/>
      <c r="O172" s="196" t="s">
        <v>41</v>
      </c>
      <c r="P172" s="195" t="s">
        <v>216</v>
      </c>
      <c r="Q172" s="197">
        <f>Q173+Q174</f>
        <v>7500</v>
      </c>
      <c r="R172" s="197">
        <f>R173+R174</f>
        <v>-515</v>
      </c>
      <c r="S172" s="197">
        <f>S173+S174</f>
        <v>6985</v>
      </c>
      <c r="T172" s="197">
        <f t="shared" ref="T172:AB172" si="194">T173+T174</f>
        <v>0</v>
      </c>
      <c r="U172" s="197">
        <f t="shared" si="194"/>
        <v>3500</v>
      </c>
      <c r="V172" s="197">
        <f t="shared" si="194"/>
        <v>7500</v>
      </c>
      <c r="W172" s="197">
        <f t="shared" si="194"/>
        <v>4747.4499999999989</v>
      </c>
      <c r="X172" s="197"/>
      <c r="Y172" s="308"/>
      <c r="Z172" s="197">
        <f t="shared" si="194"/>
        <v>5552.93</v>
      </c>
      <c r="AA172" s="197">
        <f t="shared" si="194"/>
        <v>7500</v>
      </c>
      <c r="AB172" s="197">
        <f t="shared" si="194"/>
        <v>4000</v>
      </c>
      <c r="AC172" s="197">
        <f t="shared" ref="AC172:AD172" si="195">AC173+AC174</f>
        <v>2000</v>
      </c>
      <c r="AD172" s="197">
        <f t="shared" si="195"/>
        <v>4000</v>
      </c>
    </row>
    <row r="173" spans="1:30" s="114" customFormat="1" ht="20.25" customHeight="1" x14ac:dyDescent="0.25">
      <c r="A173" s="183" t="s">
        <v>335</v>
      </c>
      <c r="B173" s="183"/>
      <c r="C173" s="183"/>
      <c r="D173" s="183"/>
      <c r="E173" s="183"/>
      <c r="F173" s="200">
        <f t="shared" si="168"/>
        <v>13970</v>
      </c>
      <c r="G173" s="200">
        <f t="shared" si="169"/>
        <v>15747.449999999999</v>
      </c>
      <c r="H173" s="201">
        <f t="shared" si="170"/>
        <v>23052.93</v>
      </c>
      <c r="I173" s="124"/>
      <c r="J173" s="131"/>
      <c r="K173" s="131"/>
      <c r="L173" s="131"/>
      <c r="M173" s="11"/>
      <c r="N173" s="171">
        <v>323910</v>
      </c>
      <c r="O173" s="172" t="s">
        <v>41</v>
      </c>
      <c r="P173" s="173" t="s">
        <v>216</v>
      </c>
      <c r="Q173" s="174">
        <v>7500</v>
      </c>
      <c r="R173" s="174">
        <f>S173-Q173</f>
        <v>-515</v>
      </c>
      <c r="S173" s="174">
        <v>6985</v>
      </c>
      <c r="T173" s="174"/>
      <c r="U173" s="174">
        <v>3500</v>
      </c>
      <c r="V173" s="174">
        <v>7500</v>
      </c>
      <c r="W173" s="240">
        <f>13262.56-W391-W632-W780-W916-W1052</f>
        <v>4747.4499999999989</v>
      </c>
      <c r="X173" s="174"/>
      <c r="Y173" s="309"/>
      <c r="Z173" s="174">
        <v>5552.93</v>
      </c>
      <c r="AA173" s="174">
        <f t="shared" ref="AA173:AA174" si="196">+Q173</f>
        <v>7500</v>
      </c>
      <c r="AB173" s="174">
        <v>4000</v>
      </c>
      <c r="AC173" s="174">
        <v>2000</v>
      </c>
      <c r="AD173" s="174">
        <v>4000</v>
      </c>
    </row>
    <row r="174" spans="1:30" s="114" customFormat="1" ht="20.25" hidden="1" customHeight="1" x14ac:dyDescent="0.25">
      <c r="A174" s="183" t="s">
        <v>335</v>
      </c>
      <c r="B174" s="183"/>
      <c r="C174" s="183"/>
      <c r="D174" s="183"/>
      <c r="E174" s="183"/>
      <c r="F174" s="200">
        <f t="shared" si="168"/>
        <v>0</v>
      </c>
      <c r="G174" s="200">
        <f t="shared" si="169"/>
        <v>0</v>
      </c>
      <c r="H174" s="201">
        <f t="shared" si="170"/>
        <v>0</v>
      </c>
      <c r="I174" s="124"/>
      <c r="J174" s="131"/>
      <c r="K174" s="131"/>
      <c r="L174" s="131"/>
      <c r="M174" s="11"/>
      <c r="N174" s="171">
        <v>323911</v>
      </c>
      <c r="O174" s="172" t="s">
        <v>41</v>
      </c>
      <c r="P174" s="173" t="s">
        <v>217</v>
      </c>
      <c r="Q174" s="174">
        <v>0</v>
      </c>
      <c r="R174" s="174">
        <f>S174-Q174</f>
        <v>0</v>
      </c>
      <c r="S174" s="174">
        <v>0</v>
      </c>
      <c r="T174" s="174"/>
      <c r="U174" s="174">
        <v>0</v>
      </c>
      <c r="V174" s="174">
        <v>0</v>
      </c>
      <c r="W174" s="240">
        <v>0</v>
      </c>
      <c r="X174" s="174"/>
      <c r="Y174" s="309"/>
      <c r="Z174" s="174"/>
      <c r="AA174" s="174">
        <f t="shared" si="196"/>
        <v>0</v>
      </c>
      <c r="AB174" s="174"/>
      <c r="AC174" s="174"/>
      <c r="AD174" s="174"/>
    </row>
    <row r="175" spans="1:30" s="114" customFormat="1" ht="20.25" customHeight="1" x14ac:dyDescent="0.25">
      <c r="A175" s="183" t="s">
        <v>335</v>
      </c>
      <c r="B175" s="183"/>
      <c r="C175" s="183"/>
      <c r="D175" s="183"/>
      <c r="E175" s="198" t="s">
        <v>388</v>
      </c>
      <c r="F175" s="200">
        <f t="shared" si="168"/>
        <v>4400</v>
      </c>
      <c r="G175" s="200">
        <f t="shared" si="169"/>
        <v>5698.57</v>
      </c>
      <c r="H175" s="201">
        <f t="shared" si="170"/>
        <v>7434.4</v>
      </c>
      <c r="I175" s="124"/>
      <c r="J175" s="131"/>
      <c r="K175" s="131"/>
      <c r="L175" s="131"/>
      <c r="M175" s="194">
        <v>32394</v>
      </c>
      <c r="N175" s="195"/>
      <c r="O175" s="196" t="s">
        <v>41</v>
      </c>
      <c r="P175" s="195" t="s">
        <v>218</v>
      </c>
      <c r="Q175" s="197">
        <f>Q176</f>
        <v>2200</v>
      </c>
      <c r="R175" s="197">
        <f>R176</f>
        <v>0</v>
      </c>
      <c r="S175" s="197">
        <f>S176</f>
        <v>2200</v>
      </c>
      <c r="T175" s="197">
        <f t="shared" ref="T175:AD175" si="197">T176</f>
        <v>0</v>
      </c>
      <c r="U175" s="197">
        <f t="shared" si="197"/>
        <v>3000</v>
      </c>
      <c r="V175" s="197">
        <f t="shared" si="197"/>
        <v>2200</v>
      </c>
      <c r="W175" s="197">
        <f t="shared" si="197"/>
        <v>498.56999999999994</v>
      </c>
      <c r="X175" s="197"/>
      <c r="Y175" s="308"/>
      <c r="Z175" s="197">
        <f t="shared" si="197"/>
        <v>1234.4000000000001</v>
      </c>
      <c r="AA175" s="197">
        <f t="shared" si="197"/>
        <v>2200</v>
      </c>
      <c r="AB175" s="197">
        <f t="shared" si="197"/>
        <v>1500</v>
      </c>
      <c r="AC175" s="197">
        <f t="shared" si="197"/>
        <v>1000</v>
      </c>
      <c r="AD175" s="197">
        <f t="shared" si="197"/>
        <v>1500</v>
      </c>
    </row>
    <row r="176" spans="1:30" s="114" customFormat="1" ht="20.25" customHeight="1" x14ac:dyDescent="0.25">
      <c r="A176" s="183" t="s">
        <v>335</v>
      </c>
      <c r="B176" s="183"/>
      <c r="C176" s="183"/>
      <c r="D176" s="183"/>
      <c r="E176" s="183"/>
      <c r="F176" s="200">
        <f t="shared" si="168"/>
        <v>4400</v>
      </c>
      <c r="G176" s="200">
        <f t="shared" si="169"/>
        <v>5698.57</v>
      </c>
      <c r="H176" s="201">
        <f t="shared" si="170"/>
        <v>7434.4</v>
      </c>
      <c r="I176" s="124"/>
      <c r="J176" s="131"/>
      <c r="K176" s="131"/>
      <c r="L176" s="131"/>
      <c r="M176" s="11"/>
      <c r="N176" s="171">
        <v>323940</v>
      </c>
      <c r="O176" s="172" t="s">
        <v>41</v>
      </c>
      <c r="P176" s="173" t="s">
        <v>218</v>
      </c>
      <c r="Q176" s="174">
        <v>2200</v>
      </c>
      <c r="R176" s="174">
        <f>S176-Q176</f>
        <v>0</v>
      </c>
      <c r="S176" s="174">
        <v>2200</v>
      </c>
      <c r="T176" s="174"/>
      <c r="U176" s="174">
        <v>3000</v>
      </c>
      <c r="V176" s="174">
        <v>2200</v>
      </c>
      <c r="W176" s="240">
        <f>1428.57-W393-W782-W1054-W1287</f>
        <v>498.56999999999994</v>
      </c>
      <c r="X176" s="174"/>
      <c r="Y176" s="309"/>
      <c r="Z176" s="174">
        <v>1234.4000000000001</v>
      </c>
      <c r="AA176" s="174">
        <f>+Q176</f>
        <v>2200</v>
      </c>
      <c r="AB176" s="174">
        <v>1500</v>
      </c>
      <c r="AC176" s="174">
        <v>1000</v>
      </c>
      <c r="AD176" s="174">
        <v>1500</v>
      </c>
    </row>
    <row r="177" spans="1:31" s="114" customFormat="1" ht="20.25" customHeight="1" x14ac:dyDescent="0.25">
      <c r="A177" s="183" t="s">
        <v>335</v>
      </c>
      <c r="B177" s="183"/>
      <c r="C177" s="183"/>
      <c r="D177" s="183"/>
      <c r="E177" s="198" t="s">
        <v>388</v>
      </c>
      <c r="F177" s="200">
        <f t="shared" si="168"/>
        <v>6400</v>
      </c>
      <c r="G177" s="200">
        <f t="shared" si="169"/>
        <v>21257.48</v>
      </c>
      <c r="H177" s="201">
        <f t="shared" si="170"/>
        <v>30495.309999999998</v>
      </c>
      <c r="I177" s="124"/>
      <c r="J177" s="131"/>
      <c r="K177" s="131"/>
      <c r="L177" s="131"/>
      <c r="M177" s="194">
        <v>32395</v>
      </c>
      <c r="N177" s="195"/>
      <c r="O177" s="196" t="s">
        <v>41</v>
      </c>
      <c r="P177" s="195" t="s">
        <v>219</v>
      </c>
      <c r="Q177" s="197">
        <f>Q178</f>
        <v>3200</v>
      </c>
      <c r="R177" s="197">
        <f>R178</f>
        <v>0</v>
      </c>
      <c r="S177" s="197">
        <f>S178</f>
        <v>3200</v>
      </c>
      <c r="T177" s="197">
        <f t="shared" ref="T177:AD177" si="198">T178</f>
        <v>0</v>
      </c>
      <c r="U177" s="197">
        <f t="shared" si="198"/>
        <v>16200</v>
      </c>
      <c r="V177" s="197">
        <f t="shared" si="198"/>
        <v>3200</v>
      </c>
      <c r="W177" s="197">
        <f t="shared" si="198"/>
        <v>1857.4799999999996</v>
      </c>
      <c r="X177" s="197"/>
      <c r="Y177" s="308"/>
      <c r="Z177" s="197">
        <f t="shared" si="198"/>
        <v>15395.31</v>
      </c>
      <c r="AA177" s="197">
        <f t="shared" si="198"/>
        <v>3200</v>
      </c>
      <c r="AB177" s="197">
        <f t="shared" si="198"/>
        <v>4200</v>
      </c>
      <c r="AC177" s="197">
        <f t="shared" si="198"/>
        <v>3500</v>
      </c>
      <c r="AD177" s="197">
        <f t="shared" si="198"/>
        <v>4200</v>
      </c>
    </row>
    <row r="178" spans="1:31" s="114" customFormat="1" ht="20.25" customHeight="1" x14ac:dyDescent="0.25">
      <c r="A178" s="183" t="s">
        <v>335</v>
      </c>
      <c r="B178" s="183"/>
      <c r="C178" s="183"/>
      <c r="D178" s="183"/>
      <c r="E178" s="183"/>
      <c r="F178" s="200">
        <f t="shared" si="168"/>
        <v>6400</v>
      </c>
      <c r="G178" s="200">
        <f t="shared" si="169"/>
        <v>21257.48</v>
      </c>
      <c r="H178" s="201">
        <f t="shared" si="170"/>
        <v>30495.309999999998</v>
      </c>
      <c r="I178" s="124"/>
      <c r="J178" s="131"/>
      <c r="K178" s="131"/>
      <c r="L178" s="131"/>
      <c r="M178" s="11"/>
      <c r="N178" s="171">
        <v>323950</v>
      </c>
      <c r="O178" s="172" t="s">
        <v>41</v>
      </c>
      <c r="P178" s="173" t="s">
        <v>219</v>
      </c>
      <c r="Q178" s="174">
        <f>13200-10000</f>
        <v>3200</v>
      </c>
      <c r="R178" s="174">
        <f>S178-Q178</f>
        <v>0</v>
      </c>
      <c r="S178" s="174">
        <v>3200</v>
      </c>
      <c r="T178" s="174"/>
      <c r="U178" s="174">
        <v>16200</v>
      </c>
      <c r="V178" s="174">
        <v>3200</v>
      </c>
      <c r="W178" s="240">
        <f>9322.48-W395-W784-W918-W1056</f>
        <v>1857.4799999999996</v>
      </c>
      <c r="X178" s="174"/>
      <c r="Y178" s="309"/>
      <c r="Z178" s="174">
        <v>15395.31</v>
      </c>
      <c r="AA178" s="174">
        <f>+Q178</f>
        <v>3200</v>
      </c>
      <c r="AB178" s="174">
        <v>4200</v>
      </c>
      <c r="AC178" s="174">
        <v>3500</v>
      </c>
      <c r="AD178" s="174">
        <v>4200</v>
      </c>
    </row>
    <row r="179" spans="1:31" s="114" customFormat="1" ht="20.25" customHeight="1" x14ac:dyDescent="0.25">
      <c r="A179" s="183" t="s">
        <v>335</v>
      </c>
      <c r="B179" s="183"/>
      <c r="C179" s="183"/>
      <c r="D179" s="183"/>
      <c r="E179" s="198" t="s">
        <v>388</v>
      </c>
      <c r="F179" s="200">
        <f t="shared" si="168"/>
        <v>36600</v>
      </c>
      <c r="G179" s="200">
        <f t="shared" si="169"/>
        <v>64413.24</v>
      </c>
      <c r="H179" s="201">
        <f t="shared" si="170"/>
        <v>86023.54</v>
      </c>
      <c r="I179" s="124"/>
      <c r="J179" s="131"/>
      <c r="K179" s="131"/>
      <c r="L179" s="131"/>
      <c r="M179" s="194">
        <v>32399</v>
      </c>
      <c r="N179" s="195"/>
      <c r="O179" s="196" t="s">
        <v>41</v>
      </c>
      <c r="P179" s="195" t="s">
        <v>220</v>
      </c>
      <c r="Q179" s="197">
        <f>Q180+Q181+Q182+Q183+Q184</f>
        <v>16300</v>
      </c>
      <c r="R179" s="197">
        <f>R180+R181+R182+R183+R184</f>
        <v>2000</v>
      </c>
      <c r="S179" s="197">
        <f>S180+S181+S182+S183+S184</f>
        <v>18300</v>
      </c>
      <c r="T179" s="197">
        <f t="shared" ref="T179:AB179" si="199">T180+T181+T182+T183+T184</f>
        <v>0</v>
      </c>
      <c r="U179" s="197">
        <f t="shared" si="199"/>
        <v>40000</v>
      </c>
      <c r="V179" s="197">
        <f t="shared" si="199"/>
        <v>16300</v>
      </c>
      <c r="W179" s="197">
        <f t="shared" si="199"/>
        <v>8113.24</v>
      </c>
      <c r="X179" s="197"/>
      <c r="Y179" s="308"/>
      <c r="Z179" s="197">
        <f t="shared" si="199"/>
        <v>30723.539999999997</v>
      </c>
      <c r="AA179" s="197">
        <f t="shared" si="199"/>
        <v>16300</v>
      </c>
      <c r="AB179" s="197">
        <f t="shared" si="199"/>
        <v>13000</v>
      </c>
      <c r="AC179" s="197">
        <f t="shared" ref="AC179:AD179" si="200">AC180+AC181+AC182+AC183+AC184</f>
        <v>13000</v>
      </c>
      <c r="AD179" s="197">
        <f t="shared" si="200"/>
        <v>13000</v>
      </c>
    </row>
    <row r="180" spans="1:31" s="114" customFormat="1" ht="20.25" customHeight="1" x14ac:dyDescent="0.25">
      <c r="A180" s="183" t="s">
        <v>335</v>
      </c>
      <c r="B180" s="183"/>
      <c r="C180" s="183"/>
      <c r="D180" s="183"/>
      <c r="E180" s="183"/>
      <c r="F180" s="200">
        <f t="shared" si="168"/>
        <v>12000</v>
      </c>
      <c r="G180" s="200">
        <f t="shared" si="169"/>
        <v>21064.65</v>
      </c>
      <c r="H180" s="201">
        <f t="shared" si="170"/>
        <v>26552.66</v>
      </c>
      <c r="I180" s="124"/>
      <c r="J180" s="131"/>
      <c r="K180" s="131"/>
      <c r="L180" s="131"/>
      <c r="M180" s="11"/>
      <c r="N180" s="171">
        <v>323990</v>
      </c>
      <c r="O180" s="172" t="s">
        <v>41</v>
      </c>
      <c r="P180" s="173" t="s">
        <v>221</v>
      </c>
      <c r="Q180" s="174">
        <f>12000-6000</f>
        <v>6000</v>
      </c>
      <c r="R180" s="174">
        <f>S180-Q180</f>
        <v>0</v>
      </c>
      <c r="S180" s="174">
        <f>12000-6000</f>
        <v>6000</v>
      </c>
      <c r="T180" s="174"/>
      <c r="U180" s="174">
        <v>12000</v>
      </c>
      <c r="V180" s="174">
        <v>6000</v>
      </c>
      <c r="W180" s="240">
        <f>9064.65-W397-W786-W1058</f>
        <v>3064.6499999999996</v>
      </c>
      <c r="X180" s="174"/>
      <c r="Y180" s="309"/>
      <c r="Z180" s="174">
        <v>8552.66</v>
      </c>
      <c r="AA180" s="174">
        <f t="shared" ref="AA180:AA184" si="201">+Q180</f>
        <v>6000</v>
      </c>
      <c r="AB180" s="174">
        <v>4000</v>
      </c>
      <c r="AC180" s="174">
        <v>4000</v>
      </c>
      <c r="AD180" s="174">
        <v>4000</v>
      </c>
    </row>
    <row r="181" spans="1:31" s="114" customFormat="1" ht="20.25" customHeight="1" x14ac:dyDescent="0.25">
      <c r="A181" s="183" t="s">
        <v>335</v>
      </c>
      <c r="B181" s="183"/>
      <c r="C181" s="183"/>
      <c r="D181" s="183"/>
      <c r="E181" s="183"/>
      <c r="F181" s="200">
        <f t="shared" si="168"/>
        <v>6800</v>
      </c>
      <c r="G181" s="200">
        <f t="shared" si="169"/>
        <v>10418.39</v>
      </c>
      <c r="H181" s="201">
        <f t="shared" si="170"/>
        <v>10268.029999999999</v>
      </c>
      <c r="I181" s="124"/>
      <c r="J181" s="131"/>
      <c r="K181" s="131"/>
      <c r="L181" s="131"/>
      <c r="M181" s="11"/>
      <c r="N181" s="171">
        <v>323991</v>
      </c>
      <c r="O181" s="172" t="s">
        <v>41</v>
      </c>
      <c r="P181" s="173" t="s">
        <v>222</v>
      </c>
      <c r="Q181" s="174">
        <f>7400-6000</f>
        <v>1400</v>
      </c>
      <c r="R181" s="174">
        <f>S181-Q181</f>
        <v>2000</v>
      </c>
      <c r="S181" s="174">
        <v>3400</v>
      </c>
      <c r="T181" s="174"/>
      <c r="U181" s="174">
        <v>7400</v>
      </c>
      <c r="V181" s="174">
        <v>1400</v>
      </c>
      <c r="W181" s="240">
        <f>7618.39-W398-W787-W1059</f>
        <v>1618.3900000000003</v>
      </c>
      <c r="X181" s="174"/>
      <c r="Y181" s="309"/>
      <c r="Z181" s="174">
        <v>4668.03</v>
      </c>
      <c r="AA181" s="174">
        <f t="shared" si="201"/>
        <v>1400</v>
      </c>
      <c r="AB181" s="174">
        <v>1400</v>
      </c>
      <c r="AC181" s="174">
        <v>1400</v>
      </c>
      <c r="AD181" s="174">
        <v>1400</v>
      </c>
    </row>
    <row r="182" spans="1:31" s="114" customFormat="1" ht="20.25" customHeight="1" x14ac:dyDescent="0.25">
      <c r="A182" s="183" t="s">
        <v>335</v>
      </c>
      <c r="B182" s="183"/>
      <c r="C182" s="183"/>
      <c r="D182" s="183"/>
      <c r="E182" s="183"/>
      <c r="F182" s="200">
        <f t="shared" si="168"/>
        <v>9800</v>
      </c>
      <c r="G182" s="200">
        <f t="shared" si="169"/>
        <v>15142.630000000001</v>
      </c>
      <c r="H182" s="201">
        <f t="shared" si="170"/>
        <v>23482.37</v>
      </c>
      <c r="I182" s="124"/>
      <c r="J182" s="131"/>
      <c r="K182" s="131"/>
      <c r="L182" s="131"/>
      <c r="M182" s="11"/>
      <c r="N182" s="171">
        <v>323992</v>
      </c>
      <c r="O182" s="172" t="s">
        <v>41</v>
      </c>
      <c r="P182" s="173" t="s">
        <v>223</v>
      </c>
      <c r="Q182" s="174">
        <f>8900-4000</f>
        <v>4900</v>
      </c>
      <c r="R182" s="174">
        <f>S182-Q182</f>
        <v>0</v>
      </c>
      <c r="S182" s="174">
        <f>8900-4000</f>
        <v>4900</v>
      </c>
      <c r="T182" s="174"/>
      <c r="U182" s="174">
        <v>7900</v>
      </c>
      <c r="V182" s="174">
        <v>4900</v>
      </c>
      <c r="W182" s="240">
        <f>6342.63-W399-W788-W1060</f>
        <v>2342.63</v>
      </c>
      <c r="X182" s="174"/>
      <c r="Y182" s="309"/>
      <c r="Z182" s="174">
        <v>6882.37</v>
      </c>
      <c r="AA182" s="174">
        <f t="shared" si="201"/>
        <v>4900</v>
      </c>
      <c r="AB182" s="174">
        <v>3900</v>
      </c>
      <c r="AC182" s="174">
        <v>3900</v>
      </c>
      <c r="AD182" s="174">
        <v>3900</v>
      </c>
    </row>
    <row r="183" spans="1:31" s="114" customFormat="1" ht="20.25" customHeight="1" x14ac:dyDescent="0.25">
      <c r="A183" s="183" t="s">
        <v>335</v>
      </c>
      <c r="B183" s="183"/>
      <c r="C183" s="183"/>
      <c r="D183" s="183"/>
      <c r="E183" s="183"/>
      <c r="F183" s="200">
        <f t="shared" si="168"/>
        <v>6000</v>
      </c>
      <c r="G183" s="200">
        <f t="shared" si="169"/>
        <v>14693.4</v>
      </c>
      <c r="H183" s="201">
        <f t="shared" si="170"/>
        <v>20616.09</v>
      </c>
      <c r="I183" s="124"/>
      <c r="J183" s="131"/>
      <c r="K183" s="131"/>
      <c r="L183" s="131"/>
      <c r="M183" s="11"/>
      <c r="N183" s="171">
        <v>323993</v>
      </c>
      <c r="O183" s="172" t="s">
        <v>41</v>
      </c>
      <c r="P183" s="173" t="s">
        <v>224</v>
      </c>
      <c r="Q183" s="174">
        <f>12700-9700</f>
        <v>3000</v>
      </c>
      <c r="R183" s="174">
        <f>S183-Q183</f>
        <v>0</v>
      </c>
      <c r="S183" s="174">
        <f>12700-9700</f>
        <v>3000</v>
      </c>
      <c r="T183" s="174"/>
      <c r="U183" s="174">
        <v>10700</v>
      </c>
      <c r="V183" s="174">
        <v>3000</v>
      </c>
      <c r="W183" s="240">
        <f>9993.4-W400-W789-W1061</f>
        <v>993.39999999999964</v>
      </c>
      <c r="X183" s="174"/>
      <c r="Y183" s="309"/>
      <c r="Z183" s="174">
        <v>9516.09</v>
      </c>
      <c r="AA183" s="174">
        <f t="shared" si="201"/>
        <v>3000</v>
      </c>
      <c r="AB183" s="174">
        <v>2700</v>
      </c>
      <c r="AC183" s="174">
        <v>2700</v>
      </c>
      <c r="AD183" s="174">
        <v>2700</v>
      </c>
    </row>
    <row r="184" spans="1:31" s="114" customFormat="1" ht="20.25" customHeight="1" x14ac:dyDescent="0.25">
      <c r="A184" s="183" t="s">
        <v>335</v>
      </c>
      <c r="B184" s="183"/>
      <c r="C184" s="183"/>
      <c r="D184" s="183"/>
      <c r="E184" s="183"/>
      <c r="F184" s="200">
        <f t="shared" si="168"/>
        <v>2000</v>
      </c>
      <c r="G184" s="200">
        <f t="shared" si="169"/>
        <v>3094.17</v>
      </c>
      <c r="H184" s="201">
        <f t="shared" si="170"/>
        <v>5104.3900000000003</v>
      </c>
      <c r="I184" s="124"/>
      <c r="J184" s="131"/>
      <c r="K184" s="131"/>
      <c r="L184" s="131"/>
      <c r="M184" s="11"/>
      <c r="N184" s="171">
        <v>323994</v>
      </c>
      <c r="O184" s="172" t="s">
        <v>41</v>
      </c>
      <c r="P184" s="173" t="s">
        <v>225</v>
      </c>
      <c r="Q184" s="174">
        <f>2000-1000</f>
        <v>1000</v>
      </c>
      <c r="R184" s="174">
        <f>S184-Q184</f>
        <v>0</v>
      </c>
      <c r="S184" s="174">
        <f>2000-1000</f>
        <v>1000</v>
      </c>
      <c r="T184" s="174"/>
      <c r="U184" s="174">
        <v>2000</v>
      </c>
      <c r="V184" s="174">
        <v>1000</v>
      </c>
      <c r="W184" s="240">
        <f>1244.17-W401-W790-W1062</f>
        <v>94.170000000000073</v>
      </c>
      <c r="X184" s="174"/>
      <c r="Y184" s="309"/>
      <c r="Z184" s="174">
        <v>1104.3900000000001</v>
      </c>
      <c r="AA184" s="174">
        <f t="shared" si="201"/>
        <v>1000</v>
      </c>
      <c r="AB184" s="174">
        <v>1000</v>
      </c>
      <c r="AC184" s="174">
        <v>1000</v>
      </c>
      <c r="AD184" s="174">
        <v>1000</v>
      </c>
    </row>
    <row r="185" spans="1:31" s="214" customFormat="1" ht="20.25" hidden="1" customHeight="1" x14ac:dyDescent="0.25">
      <c r="A185" s="188" t="s">
        <v>335</v>
      </c>
      <c r="B185" s="188"/>
      <c r="C185" s="215" t="s">
        <v>384</v>
      </c>
      <c r="D185" s="215" t="s">
        <v>387</v>
      </c>
      <c r="E185" s="215" t="s">
        <v>388</v>
      </c>
      <c r="F185" s="207">
        <f t="shared" si="168"/>
        <v>0</v>
      </c>
      <c r="G185" s="207">
        <f t="shared" si="169"/>
        <v>0</v>
      </c>
      <c r="H185" s="208">
        <f t="shared" si="170"/>
        <v>0</v>
      </c>
      <c r="I185" s="209"/>
      <c r="J185" s="210"/>
      <c r="K185" s="210">
        <v>324</v>
      </c>
      <c r="L185" s="210"/>
      <c r="M185" s="210"/>
      <c r="N185" s="211"/>
      <c r="O185" s="216" t="s">
        <v>41</v>
      </c>
      <c r="P185" s="212" t="s">
        <v>226</v>
      </c>
      <c r="Q185" s="213">
        <f t="shared" ref="Q185:AD187" si="202">Q186</f>
        <v>0</v>
      </c>
      <c r="R185" s="213">
        <f t="shared" si="202"/>
        <v>0</v>
      </c>
      <c r="S185" s="213">
        <f t="shared" si="202"/>
        <v>0</v>
      </c>
      <c r="T185" s="213">
        <f t="shared" si="202"/>
        <v>0</v>
      </c>
      <c r="U185" s="213">
        <f t="shared" si="202"/>
        <v>0</v>
      </c>
      <c r="V185" s="213">
        <f t="shared" si="202"/>
        <v>0</v>
      </c>
      <c r="W185" s="213">
        <f t="shared" si="202"/>
        <v>0</v>
      </c>
      <c r="X185" s="213"/>
      <c r="Y185" s="306"/>
      <c r="Z185" s="213">
        <f t="shared" si="202"/>
        <v>0</v>
      </c>
      <c r="AA185" s="213">
        <f t="shared" si="202"/>
        <v>0</v>
      </c>
      <c r="AB185" s="213">
        <f t="shared" si="202"/>
        <v>0</v>
      </c>
      <c r="AC185" s="213">
        <f t="shared" si="202"/>
        <v>0</v>
      </c>
      <c r="AD185" s="213">
        <f t="shared" si="202"/>
        <v>0</v>
      </c>
    </row>
    <row r="186" spans="1:31" s="114" customFormat="1" ht="20.25" hidden="1" customHeight="1" x14ac:dyDescent="0.25">
      <c r="A186" s="183" t="s">
        <v>335</v>
      </c>
      <c r="B186" s="183"/>
      <c r="C186" s="183"/>
      <c r="D186" s="198" t="s">
        <v>387</v>
      </c>
      <c r="E186" s="198" t="s">
        <v>388</v>
      </c>
      <c r="F186" s="200">
        <f t="shared" si="168"/>
        <v>0</v>
      </c>
      <c r="G186" s="200">
        <f t="shared" si="169"/>
        <v>0</v>
      </c>
      <c r="H186" s="201">
        <f t="shared" si="170"/>
        <v>0</v>
      </c>
      <c r="I186" s="124"/>
      <c r="J186" s="131"/>
      <c r="K186" s="131"/>
      <c r="L186" s="131">
        <v>3241</v>
      </c>
      <c r="M186" s="11"/>
      <c r="N186" s="127"/>
      <c r="O186" s="12" t="s">
        <v>41</v>
      </c>
      <c r="P186" s="127" t="s">
        <v>226</v>
      </c>
      <c r="Q186" s="133">
        <f t="shared" si="202"/>
        <v>0</v>
      </c>
      <c r="R186" s="133">
        <f t="shared" si="202"/>
        <v>0</v>
      </c>
      <c r="S186" s="133">
        <f t="shared" si="202"/>
        <v>0</v>
      </c>
      <c r="T186" s="133">
        <f t="shared" si="202"/>
        <v>0</v>
      </c>
      <c r="U186" s="133">
        <f t="shared" si="202"/>
        <v>0</v>
      </c>
      <c r="V186" s="133">
        <f t="shared" si="202"/>
        <v>0</v>
      </c>
      <c r="W186" s="133">
        <f t="shared" si="202"/>
        <v>0</v>
      </c>
      <c r="X186" s="133"/>
      <c r="Y186" s="307"/>
      <c r="Z186" s="133">
        <f t="shared" si="202"/>
        <v>0</v>
      </c>
      <c r="AA186" s="133">
        <f t="shared" si="202"/>
        <v>0</v>
      </c>
      <c r="AB186" s="133">
        <f t="shared" si="202"/>
        <v>0</v>
      </c>
      <c r="AC186" s="133">
        <f t="shared" si="202"/>
        <v>0</v>
      </c>
      <c r="AD186" s="133">
        <f t="shared" si="202"/>
        <v>0</v>
      </c>
    </row>
    <row r="187" spans="1:31" s="114" customFormat="1" ht="20.25" hidden="1" customHeight="1" x14ac:dyDescent="0.25">
      <c r="A187" s="183" t="s">
        <v>335</v>
      </c>
      <c r="B187" s="183"/>
      <c r="C187" s="183"/>
      <c r="D187" s="183"/>
      <c r="E187" s="198" t="s">
        <v>388</v>
      </c>
      <c r="F187" s="200">
        <f t="shared" si="168"/>
        <v>0</v>
      </c>
      <c r="G187" s="200">
        <f t="shared" si="169"/>
        <v>0</v>
      </c>
      <c r="H187" s="201">
        <f t="shared" si="170"/>
        <v>0</v>
      </c>
      <c r="I187" s="124"/>
      <c r="J187" s="131"/>
      <c r="K187" s="131"/>
      <c r="L187" s="131"/>
      <c r="M187" s="194">
        <v>32412</v>
      </c>
      <c r="N187" s="195"/>
      <c r="O187" s="196" t="s">
        <v>41</v>
      </c>
      <c r="P187" s="195" t="s">
        <v>227</v>
      </c>
      <c r="Q187" s="197">
        <f t="shared" si="202"/>
        <v>0</v>
      </c>
      <c r="R187" s="197">
        <f t="shared" si="202"/>
        <v>0</v>
      </c>
      <c r="S187" s="197">
        <f t="shared" si="202"/>
        <v>0</v>
      </c>
      <c r="T187" s="197">
        <f t="shared" si="202"/>
        <v>0</v>
      </c>
      <c r="U187" s="197">
        <f t="shared" si="202"/>
        <v>0</v>
      </c>
      <c r="V187" s="197">
        <f t="shared" si="202"/>
        <v>0</v>
      </c>
      <c r="W187" s="197">
        <f t="shared" si="202"/>
        <v>0</v>
      </c>
      <c r="X187" s="197"/>
      <c r="Y187" s="308"/>
      <c r="Z187" s="197">
        <f t="shared" si="202"/>
        <v>0</v>
      </c>
      <c r="AA187" s="197">
        <f t="shared" si="202"/>
        <v>0</v>
      </c>
      <c r="AB187" s="197">
        <f t="shared" si="202"/>
        <v>0</v>
      </c>
      <c r="AC187" s="197">
        <f t="shared" si="202"/>
        <v>0</v>
      </c>
      <c r="AD187" s="197">
        <f t="shared" si="202"/>
        <v>0</v>
      </c>
    </row>
    <row r="188" spans="1:31" s="114" customFormat="1" ht="20.25" hidden="1" customHeight="1" x14ac:dyDescent="0.25">
      <c r="A188" s="183" t="s">
        <v>335</v>
      </c>
      <c r="B188" s="183"/>
      <c r="C188" s="183"/>
      <c r="D188" s="183"/>
      <c r="E188" s="183"/>
      <c r="F188" s="200">
        <f t="shared" si="168"/>
        <v>0</v>
      </c>
      <c r="G188" s="200">
        <f t="shared" si="169"/>
        <v>0</v>
      </c>
      <c r="H188" s="201">
        <f t="shared" si="170"/>
        <v>0</v>
      </c>
      <c r="I188" s="124"/>
      <c r="J188" s="131"/>
      <c r="K188" s="131"/>
      <c r="L188" s="131"/>
      <c r="M188" s="11"/>
      <c r="N188" s="171">
        <v>324120</v>
      </c>
      <c r="O188" s="172" t="s">
        <v>41</v>
      </c>
      <c r="P188" s="173" t="s">
        <v>227</v>
      </c>
      <c r="Q188" s="174">
        <v>0</v>
      </c>
      <c r="R188" s="174">
        <f>S188-Q188</f>
        <v>0</v>
      </c>
      <c r="S188" s="174">
        <v>0</v>
      </c>
      <c r="T188" s="174"/>
      <c r="U188" s="174">
        <v>0</v>
      </c>
      <c r="V188" s="174">
        <v>0</v>
      </c>
      <c r="W188" s="174">
        <v>0</v>
      </c>
      <c r="X188" s="174"/>
      <c r="Y188" s="309"/>
      <c r="Z188" s="174"/>
      <c r="AA188" s="174">
        <f>+Q188</f>
        <v>0</v>
      </c>
      <c r="AB188" s="174"/>
      <c r="AC188" s="174"/>
      <c r="AD188" s="174"/>
    </row>
    <row r="189" spans="1:31" s="214" customFormat="1" ht="20.25" customHeight="1" x14ac:dyDescent="0.25">
      <c r="A189" s="188" t="s">
        <v>335</v>
      </c>
      <c r="B189" s="188"/>
      <c r="C189" s="215" t="s">
        <v>384</v>
      </c>
      <c r="D189" s="215" t="s">
        <v>387</v>
      </c>
      <c r="E189" s="215" t="s">
        <v>388</v>
      </c>
      <c r="F189" s="207">
        <f t="shared" si="168"/>
        <v>109580</v>
      </c>
      <c r="G189" s="207">
        <f t="shared" si="169"/>
        <v>190163.03</v>
      </c>
      <c r="H189" s="208">
        <f t="shared" si="170"/>
        <v>238939.26</v>
      </c>
      <c r="I189" s="209"/>
      <c r="J189" s="210"/>
      <c r="K189" s="210">
        <v>329</v>
      </c>
      <c r="L189" s="210"/>
      <c r="M189" s="210"/>
      <c r="N189" s="211"/>
      <c r="O189" s="216" t="s">
        <v>41</v>
      </c>
      <c r="P189" s="212" t="s">
        <v>228</v>
      </c>
      <c r="Q189" s="213">
        <f>Q190+Q193+Q200+Q203+Q206+Q217+Q214</f>
        <v>55740</v>
      </c>
      <c r="R189" s="213">
        <f t="shared" ref="R189:S189" si="203">R190+R193+R200+R203+R206+R217+R214</f>
        <v>-950</v>
      </c>
      <c r="S189" s="213">
        <f t="shared" si="203"/>
        <v>54790</v>
      </c>
      <c r="T189" s="213">
        <v>38899</v>
      </c>
      <c r="U189" s="213">
        <f t="shared" ref="U189:AB189" si="204">U190+U193+U200+U203+U206+U217+U214</f>
        <v>55740</v>
      </c>
      <c r="V189" s="213">
        <f t="shared" si="204"/>
        <v>55740</v>
      </c>
      <c r="W189" s="213">
        <f t="shared" si="204"/>
        <v>39784.03</v>
      </c>
      <c r="X189" s="213"/>
      <c r="Y189" s="306"/>
      <c r="Z189" s="213">
        <f t="shared" si="204"/>
        <v>38899.26</v>
      </c>
      <c r="AA189" s="213">
        <f t="shared" si="204"/>
        <v>55740</v>
      </c>
      <c r="AB189" s="213">
        <f t="shared" si="204"/>
        <v>53100</v>
      </c>
      <c r="AC189" s="213">
        <f t="shared" ref="AC189:AD189" si="205">AC190+AC193+AC200+AC203+AC206+AC217+AC214</f>
        <v>44100</v>
      </c>
      <c r="AD189" s="213">
        <f t="shared" si="205"/>
        <v>47100</v>
      </c>
      <c r="AE189" s="242">
        <f>W192+W195+W197+W199+W202+W205+W208+W210+W212+W213+W216+W220</f>
        <v>39784.03</v>
      </c>
    </row>
    <row r="190" spans="1:31" s="114" customFormat="1" ht="20.25" customHeight="1" x14ac:dyDescent="0.25">
      <c r="A190" s="183" t="s">
        <v>335</v>
      </c>
      <c r="B190" s="183"/>
      <c r="C190" s="183"/>
      <c r="D190" s="198" t="s">
        <v>387</v>
      </c>
      <c r="E190" s="198" t="s">
        <v>388</v>
      </c>
      <c r="F190" s="200">
        <f t="shared" si="168"/>
        <v>28000</v>
      </c>
      <c r="G190" s="200">
        <f t="shared" si="169"/>
        <v>51426.26</v>
      </c>
      <c r="H190" s="201">
        <f t="shared" si="170"/>
        <v>69510.350000000006</v>
      </c>
      <c r="I190" s="124"/>
      <c r="J190" s="131"/>
      <c r="K190" s="131"/>
      <c r="L190" s="131">
        <v>3291</v>
      </c>
      <c r="M190" s="131"/>
      <c r="N190" s="132"/>
      <c r="O190" s="12" t="s">
        <v>41</v>
      </c>
      <c r="P190" s="127" t="s">
        <v>229</v>
      </c>
      <c r="Q190" s="133">
        <f t="shared" ref="Q190:AD191" si="206">Q191</f>
        <v>15000</v>
      </c>
      <c r="R190" s="133">
        <f t="shared" si="206"/>
        <v>-1000</v>
      </c>
      <c r="S190" s="133">
        <f t="shared" si="206"/>
        <v>14000</v>
      </c>
      <c r="T190" s="133">
        <v>9510</v>
      </c>
      <c r="U190" s="133">
        <f t="shared" si="206"/>
        <v>15000</v>
      </c>
      <c r="V190" s="133">
        <f t="shared" si="206"/>
        <v>15000</v>
      </c>
      <c r="W190" s="133">
        <f t="shared" si="206"/>
        <v>11916.26</v>
      </c>
      <c r="X190" s="133"/>
      <c r="Y190" s="307"/>
      <c r="Z190" s="133">
        <f t="shared" si="206"/>
        <v>9510.35</v>
      </c>
      <c r="AA190" s="133">
        <f t="shared" si="206"/>
        <v>15000</v>
      </c>
      <c r="AB190" s="133">
        <f t="shared" si="206"/>
        <v>15000</v>
      </c>
      <c r="AC190" s="133">
        <f t="shared" si="206"/>
        <v>15000</v>
      </c>
      <c r="AD190" s="133">
        <f t="shared" si="206"/>
        <v>15000</v>
      </c>
    </row>
    <row r="191" spans="1:31" s="114" customFormat="1" ht="20.25" customHeight="1" x14ac:dyDescent="0.25">
      <c r="A191" s="183" t="s">
        <v>335</v>
      </c>
      <c r="B191" s="183"/>
      <c r="C191" s="183"/>
      <c r="D191" s="183"/>
      <c r="E191" s="198" t="s">
        <v>388</v>
      </c>
      <c r="F191" s="200">
        <f t="shared" si="168"/>
        <v>28000</v>
      </c>
      <c r="G191" s="200">
        <f t="shared" si="169"/>
        <v>41916.26</v>
      </c>
      <c r="H191" s="201">
        <f t="shared" si="170"/>
        <v>69510.350000000006</v>
      </c>
      <c r="I191" s="124"/>
      <c r="J191" s="131"/>
      <c r="K191" s="131"/>
      <c r="L191" s="131"/>
      <c r="M191" s="194">
        <v>32911</v>
      </c>
      <c r="N191" s="195"/>
      <c r="O191" s="196" t="s">
        <v>41</v>
      </c>
      <c r="P191" s="195" t="s">
        <v>230</v>
      </c>
      <c r="Q191" s="197">
        <f t="shared" si="206"/>
        <v>15000</v>
      </c>
      <c r="R191" s="197">
        <f t="shared" si="206"/>
        <v>-1000</v>
      </c>
      <c r="S191" s="197">
        <f t="shared" si="206"/>
        <v>14000</v>
      </c>
      <c r="T191" s="197">
        <f t="shared" si="206"/>
        <v>0</v>
      </c>
      <c r="U191" s="197">
        <f t="shared" si="206"/>
        <v>15000</v>
      </c>
      <c r="V191" s="197">
        <f t="shared" si="206"/>
        <v>15000</v>
      </c>
      <c r="W191" s="197">
        <f t="shared" si="206"/>
        <v>11916.26</v>
      </c>
      <c r="X191" s="197"/>
      <c r="Y191" s="308"/>
      <c r="Z191" s="197">
        <f t="shared" si="206"/>
        <v>9510.35</v>
      </c>
      <c r="AA191" s="197">
        <f t="shared" si="206"/>
        <v>15000</v>
      </c>
      <c r="AB191" s="197">
        <f t="shared" si="206"/>
        <v>15000</v>
      </c>
      <c r="AC191" s="197">
        <f t="shared" si="206"/>
        <v>15000</v>
      </c>
      <c r="AD191" s="197">
        <f t="shared" si="206"/>
        <v>15000</v>
      </c>
    </row>
    <row r="192" spans="1:31" s="114" customFormat="1" ht="20.25" customHeight="1" x14ac:dyDescent="0.25">
      <c r="A192" s="183" t="s">
        <v>335</v>
      </c>
      <c r="B192" s="183"/>
      <c r="C192" s="183"/>
      <c r="D192" s="183"/>
      <c r="E192" s="183"/>
      <c r="F192" s="200">
        <f t="shared" si="168"/>
        <v>28000</v>
      </c>
      <c r="G192" s="200">
        <f t="shared" si="169"/>
        <v>41916.26</v>
      </c>
      <c r="H192" s="201">
        <f t="shared" si="170"/>
        <v>69510.350000000006</v>
      </c>
      <c r="I192" s="124"/>
      <c r="J192" s="131"/>
      <c r="K192" s="131"/>
      <c r="L192" s="131"/>
      <c r="M192" s="11"/>
      <c r="N192" s="171">
        <v>329110</v>
      </c>
      <c r="O192" s="172" t="s">
        <v>41</v>
      </c>
      <c r="P192" s="173" t="s">
        <v>230</v>
      </c>
      <c r="Q192" s="174">
        <v>15000</v>
      </c>
      <c r="R192" s="174">
        <f>S192-Q192</f>
        <v>-1000</v>
      </c>
      <c r="S192" s="174">
        <v>14000</v>
      </c>
      <c r="T192" s="174"/>
      <c r="U192" s="174">
        <v>15000</v>
      </c>
      <c r="V192" s="174">
        <v>15000</v>
      </c>
      <c r="W192" s="240">
        <f>11916.26-W409</f>
        <v>11916.26</v>
      </c>
      <c r="X192" s="174"/>
      <c r="Y192" s="309"/>
      <c r="Z192" s="174">
        <v>9510.35</v>
      </c>
      <c r="AA192" s="174">
        <f>+Q192</f>
        <v>15000</v>
      </c>
      <c r="AB192" s="174">
        <v>15000</v>
      </c>
      <c r="AC192" s="174">
        <v>15000</v>
      </c>
      <c r="AD192" s="174">
        <v>15000</v>
      </c>
    </row>
    <row r="193" spans="1:30" s="114" customFormat="1" ht="20.25" customHeight="1" x14ac:dyDescent="0.25">
      <c r="A193" s="183" t="s">
        <v>335</v>
      </c>
      <c r="B193" s="183"/>
      <c r="C193" s="183"/>
      <c r="D193" s="198" t="s">
        <v>387</v>
      </c>
      <c r="E193" s="198" t="s">
        <v>388</v>
      </c>
      <c r="F193" s="200">
        <f t="shared" si="168"/>
        <v>18800</v>
      </c>
      <c r="G193" s="200">
        <f t="shared" si="169"/>
        <v>30281.63</v>
      </c>
      <c r="H193" s="201">
        <f t="shared" si="170"/>
        <v>38720.61</v>
      </c>
      <c r="I193" s="124"/>
      <c r="J193" s="131"/>
      <c r="K193" s="131"/>
      <c r="L193" s="131">
        <v>3292</v>
      </c>
      <c r="M193" s="131"/>
      <c r="N193" s="132"/>
      <c r="O193" s="12" t="s">
        <v>41</v>
      </c>
      <c r="P193" s="127" t="s">
        <v>231</v>
      </c>
      <c r="Q193" s="133">
        <f>Q194+Q198+Q196</f>
        <v>9400</v>
      </c>
      <c r="R193" s="133">
        <f>R194+R198+R196</f>
        <v>0</v>
      </c>
      <c r="S193" s="133">
        <f>S194+S198+S196</f>
        <v>9400</v>
      </c>
      <c r="T193" s="133">
        <v>6521</v>
      </c>
      <c r="U193" s="133">
        <f t="shared" ref="U193:AB193" si="207">U194+U198+U196</f>
        <v>10400</v>
      </c>
      <c r="V193" s="133">
        <f t="shared" si="207"/>
        <v>9400</v>
      </c>
      <c r="W193" s="133">
        <f t="shared" si="207"/>
        <v>3960.63</v>
      </c>
      <c r="X193" s="133"/>
      <c r="Y193" s="307"/>
      <c r="Z193" s="133">
        <f t="shared" si="207"/>
        <v>6520.6100000000006</v>
      </c>
      <c r="AA193" s="133">
        <f t="shared" si="207"/>
        <v>9400</v>
      </c>
      <c r="AB193" s="133">
        <f t="shared" si="207"/>
        <v>7600</v>
      </c>
      <c r="AC193" s="133">
        <f t="shared" ref="AC193:AD193" si="208">AC194+AC198+AC196</f>
        <v>7600</v>
      </c>
      <c r="AD193" s="133">
        <f t="shared" si="208"/>
        <v>7600</v>
      </c>
    </row>
    <row r="194" spans="1:30" s="114" customFormat="1" ht="20.25" customHeight="1" x14ac:dyDescent="0.25">
      <c r="A194" s="183" t="s">
        <v>335</v>
      </c>
      <c r="B194" s="183"/>
      <c r="C194" s="183"/>
      <c r="D194" s="183"/>
      <c r="E194" s="198" t="s">
        <v>388</v>
      </c>
      <c r="F194" s="200">
        <f t="shared" si="168"/>
        <v>7400</v>
      </c>
      <c r="G194" s="200">
        <f t="shared" si="169"/>
        <v>7904.51</v>
      </c>
      <c r="H194" s="201">
        <f t="shared" si="170"/>
        <v>11850.630000000001</v>
      </c>
      <c r="I194" s="124"/>
      <c r="J194" s="131"/>
      <c r="K194" s="131"/>
      <c r="L194" s="131"/>
      <c r="M194" s="194">
        <v>32921</v>
      </c>
      <c r="N194" s="195"/>
      <c r="O194" s="196" t="s">
        <v>41</v>
      </c>
      <c r="P194" s="195" t="s">
        <v>232</v>
      </c>
      <c r="Q194" s="197">
        <f>Q195</f>
        <v>3700</v>
      </c>
      <c r="R194" s="197">
        <f>R195</f>
        <v>0</v>
      </c>
      <c r="S194" s="197">
        <f>S195</f>
        <v>3700</v>
      </c>
      <c r="T194" s="197">
        <f t="shared" ref="T194:AD194" si="209">T195</f>
        <v>0</v>
      </c>
      <c r="U194" s="197">
        <f t="shared" si="209"/>
        <v>2700</v>
      </c>
      <c r="V194" s="197">
        <f t="shared" si="209"/>
        <v>3700</v>
      </c>
      <c r="W194" s="197">
        <f t="shared" si="209"/>
        <v>1504.5100000000002</v>
      </c>
      <c r="X194" s="197"/>
      <c r="Y194" s="308"/>
      <c r="Z194" s="197">
        <f t="shared" si="209"/>
        <v>2450.63</v>
      </c>
      <c r="AA194" s="197">
        <f t="shared" si="209"/>
        <v>3700</v>
      </c>
      <c r="AB194" s="197">
        <f t="shared" si="209"/>
        <v>1900</v>
      </c>
      <c r="AC194" s="197">
        <f t="shared" si="209"/>
        <v>1900</v>
      </c>
      <c r="AD194" s="197">
        <f t="shared" si="209"/>
        <v>1900</v>
      </c>
    </row>
    <row r="195" spans="1:30" s="114" customFormat="1" ht="20.25" customHeight="1" x14ac:dyDescent="0.25">
      <c r="A195" s="183" t="s">
        <v>335</v>
      </c>
      <c r="B195" s="183"/>
      <c r="C195" s="183"/>
      <c r="D195" s="183"/>
      <c r="E195" s="183"/>
      <c r="F195" s="200">
        <f t="shared" si="168"/>
        <v>7400</v>
      </c>
      <c r="G195" s="200">
        <f t="shared" si="169"/>
        <v>7904.51</v>
      </c>
      <c r="H195" s="201">
        <f t="shared" si="170"/>
        <v>11850.630000000001</v>
      </c>
      <c r="I195" s="124"/>
      <c r="J195" s="131"/>
      <c r="K195" s="131"/>
      <c r="L195" s="131"/>
      <c r="M195" s="11"/>
      <c r="N195" s="171">
        <v>329210</v>
      </c>
      <c r="O195" s="172" t="s">
        <v>41</v>
      </c>
      <c r="P195" s="173" t="s">
        <v>232</v>
      </c>
      <c r="Q195" s="174">
        <f>5700-2000</f>
        <v>3700</v>
      </c>
      <c r="R195" s="174">
        <f>S195-Q195</f>
        <v>0</v>
      </c>
      <c r="S195" s="174">
        <f>5700-2000</f>
        <v>3700</v>
      </c>
      <c r="T195" s="174"/>
      <c r="U195" s="174">
        <v>2700</v>
      </c>
      <c r="V195" s="174">
        <v>3700</v>
      </c>
      <c r="W195" s="240">
        <f>2634.51-W412-W1291</f>
        <v>1504.5100000000002</v>
      </c>
      <c r="X195" s="174"/>
      <c r="Y195" s="309"/>
      <c r="Z195" s="174">
        <v>2450.63</v>
      </c>
      <c r="AA195" s="174">
        <f>+Q195</f>
        <v>3700</v>
      </c>
      <c r="AB195" s="174">
        <v>1900</v>
      </c>
      <c r="AC195" s="174">
        <v>1900</v>
      </c>
      <c r="AD195" s="174">
        <v>1900</v>
      </c>
    </row>
    <row r="196" spans="1:30" s="114" customFormat="1" ht="20.25" customHeight="1" x14ac:dyDescent="0.25">
      <c r="A196" s="183" t="s">
        <v>335</v>
      </c>
      <c r="B196" s="183"/>
      <c r="C196" s="183"/>
      <c r="D196" s="183"/>
      <c r="E196" s="198" t="s">
        <v>388</v>
      </c>
      <c r="F196" s="200">
        <f t="shared" si="168"/>
        <v>5400</v>
      </c>
      <c r="G196" s="200">
        <f t="shared" si="169"/>
        <v>6765.23</v>
      </c>
      <c r="H196" s="201">
        <f t="shared" si="170"/>
        <v>12164.83</v>
      </c>
      <c r="I196" s="124"/>
      <c r="J196" s="131"/>
      <c r="K196" s="131"/>
      <c r="L196" s="131"/>
      <c r="M196" s="194">
        <v>32922</v>
      </c>
      <c r="N196" s="195"/>
      <c r="O196" s="196" t="s">
        <v>41</v>
      </c>
      <c r="P196" s="195" t="s">
        <v>233</v>
      </c>
      <c r="Q196" s="197">
        <f>Q197</f>
        <v>2700</v>
      </c>
      <c r="R196" s="197">
        <f>R197</f>
        <v>0</v>
      </c>
      <c r="S196" s="197">
        <f>S197</f>
        <v>2700</v>
      </c>
      <c r="T196" s="197">
        <f t="shared" ref="T196:AD196" si="210">T197</f>
        <v>0</v>
      </c>
      <c r="U196" s="197">
        <f t="shared" si="210"/>
        <v>2700</v>
      </c>
      <c r="V196" s="197">
        <f t="shared" si="210"/>
        <v>2700</v>
      </c>
      <c r="W196" s="197">
        <f t="shared" si="210"/>
        <v>1365.23</v>
      </c>
      <c r="X196" s="197"/>
      <c r="Y196" s="308"/>
      <c r="Z196" s="197">
        <f t="shared" si="210"/>
        <v>1364.83</v>
      </c>
      <c r="AA196" s="197">
        <f t="shared" si="210"/>
        <v>2700</v>
      </c>
      <c r="AB196" s="197">
        <f t="shared" si="210"/>
        <v>2700</v>
      </c>
      <c r="AC196" s="197">
        <f t="shared" si="210"/>
        <v>2700</v>
      </c>
      <c r="AD196" s="197">
        <f t="shared" si="210"/>
        <v>2700</v>
      </c>
    </row>
    <row r="197" spans="1:30" s="114" customFormat="1" ht="20.25" customHeight="1" x14ac:dyDescent="0.25">
      <c r="A197" s="183" t="s">
        <v>335</v>
      </c>
      <c r="B197" s="183"/>
      <c r="C197" s="183"/>
      <c r="D197" s="183"/>
      <c r="E197" s="183"/>
      <c r="F197" s="200">
        <f t="shared" si="168"/>
        <v>5400</v>
      </c>
      <c r="G197" s="200">
        <f t="shared" si="169"/>
        <v>6765.23</v>
      </c>
      <c r="H197" s="201">
        <f t="shared" si="170"/>
        <v>12164.83</v>
      </c>
      <c r="I197" s="124"/>
      <c r="J197" s="131"/>
      <c r="K197" s="131"/>
      <c r="L197" s="131"/>
      <c r="M197" s="11"/>
      <c r="N197" s="171">
        <v>329220</v>
      </c>
      <c r="O197" s="172" t="s">
        <v>41</v>
      </c>
      <c r="P197" s="173" t="s">
        <v>233</v>
      </c>
      <c r="Q197" s="174">
        <v>2700</v>
      </c>
      <c r="R197" s="174">
        <f>S197-Q197</f>
        <v>0</v>
      </c>
      <c r="S197" s="174">
        <v>2700</v>
      </c>
      <c r="T197" s="174"/>
      <c r="U197" s="174">
        <v>2700</v>
      </c>
      <c r="V197" s="174">
        <v>2700</v>
      </c>
      <c r="W197" s="240">
        <v>1365.23</v>
      </c>
      <c r="X197" s="174"/>
      <c r="Y197" s="309"/>
      <c r="Z197" s="174">
        <v>1364.83</v>
      </c>
      <c r="AA197" s="174">
        <f>+Q197</f>
        <v>2700</v>
      </c>
      <c r="AB197" s="174">
        <v>2700</v>
      </c>
      <c r="AC197" s="174">
        <v>2700</v>
      </c>
      <c r="AD197" s="174">
        <v>2700</v>
      </c>
    </row>
    <row r="198" spans="1:30" s="114" customFormat="1" ht="20.25" customHeight="1" x14ac:dyDescent="0.25">
      <c r="A198" s="183" t="s">
        <v>335</v>
      </c>
      <c r="B198" s="183"/>
      <c r="C198" s="183"/>
      <c r="D198" s="183"/>
      <c r="E198" s="198" t="s">
        <v>388</v>
      </c>
      <c r="F198" s="200">
        <f t="shared" si="168"/>
        <v>6000</v>
      </c>
      <c r="G198" s="200">
        <f t="shared" si="169"/>
        <v>9090.89</v>
      </c>
      <c r="H198" s="201">
        <f t="shared" si="170"/>
        <v>14705.15</v>
      </c>
      <c r="I198" s="124"/>
      <c r="J198" s="131"/>
      <c r="K198" s="131"/>
      <c r="L198" s="131"/>
      <c r="M198" s="194">
        <v>32923</v>
      </c>
      <c r="N198" s="195"/>
      <c r="O198" s="196" t="s">
        <v>41</v>
      </c>
      <c r="P198" s="195" t="s">
        <v>234</v>
      </c>
      <c r="Q198" s="197">
        <f>Q199</f>
        <v>3000</v>
      </c>
      <c r="R198" s="197">
        <f>R199</f>
        <v>0</v>
      </c>
      <c r="S198" s="197">
        <f>S199</f>
        <v>3000</v>
      </c>
      <c r="T198" s="197">
        <f t="shared" ref="T198:AD198" si="211">T199</f>
        <v>0</v>
      </c>
      <c r="U198" s="197">
        <f t="shared" si="211"/>
        <v>5000</v>
      </c>
      <c r="V198" s="197">
        <f t="shared" si="211"/>
        <v>3000</v>
      </c>
      <c r="W198" s="197">
        <f t="shared" si="211"/>
        <v>1090.8899999999999</v>
      </c>
      <c r="X198" s="197"/>
      <c r="Y198" s="308"/>
      <c r="Z198" s="197">
        <f t="shared" si="211"/>
        <v>2705.15</v>
      </c>
      <c r="AA198" s="197">
        <f t="shared" si="211"/>
        <v>3000</v>
      </c>
      <c r="AB198" s="197">
        <f t="shared" si="211"/>
        <v>3000</v>
      </c>
      <c r="AC198" s="197">
        <f t="shared" si="211"/>
        <v>3000</v>
      </c>
      <c r="AD198" s="197">
        <f t="shared" si="211"/>
        <v>3000</v>
      </c>
    </row>
    <row r="199" spans="1:30" s="114" customFormat="1" ht="20.25" customHeight="1" x14ac:dyDescent="0.25">
      <c r="A199" s="183" t="s">
        <v>335</v>
      </c>
      <c r="B199" s="183"/>
      <c r="C199" s="183"/>
      <c r="D199" s="183"/>
      <c r="E199" s="183"/>
      <c r="F199" s="200">
        <f t="shared" si="168"/>
        <v>6000</v>
      </c>
      <c r="G199" s="200">
        <f t="shared" si="169"/>
        <v>9090.89</v>
      </c>
      <c r="H199" s="201">
        <f t="shared" si="170"/>
        <v>14705.15</v>
      </c>
      <c r="I199" s="124"/>
      <c r="J199" s="131"/>
      <c r="K199" s="131"/>
      <c r="L199" s="131"/>
      <c r="M199" s="11"/>
      <c r="N199" s="171">
        <v>329230</v>
      </c>
      <c r="O199" s="172" t="s">
        <v>41</v>
      </c>
      <c r="P199" s="173" t="s">
        <v>234</v>
      </c>
      <c r="Q199" s="174">
        <v>3000</v>
      </c>
      <c r="R199" s="174">
        <f>S199-Q199</f>
        <v>0</v>
      </c>
      <c r="S199" s="174">
        <v>3000</v>
      </c>
      <c r="T199" s="174"/>
      <c r="U199" s="174">
        <v>5000</v>
      </c>
      <c r="V199" s="174">
        <v>3000</v>
      </c>
      <c r="W199" s="174">
        <f>3090.89-W414</f>
        <v>1090.8899999999999</v>
      </c>
      <c r="X199" s="174"/>
      <c r="Y199" s="309"/>
      <c r="Z199" s="174">
        <v>2705.15</v>
      </c>
      <c r="AA199" s="174">
        <f>+Q199</f>
        <v>3000</v>
      </c>
      <c r="AB199" s="174">
        <v>3000</v>
      </c>
      <c r="AC199" s="174">
        <v>3000</v>
      </c>
      <c r="AD199" s="174">
        <v>3000</v>
      </c>
    </row>
    <row r="200" spans="1:30" s="114" customFormat="1" ht="20.25" customHeight="1" x14ac:dyDescent="0.25">
      <c r="A200" s="183" t="s">
        <v>335</v>
      </c>
      <c r="B200" s="183"/>
      <c r="C200" s="183"/>
      <c r="D200" s="198" t="s">
        <v>387</v>
      </c>
      <c r="E200" s="198" t="s">
        <v>388</v>
      </c>
      <c r="F200" s="200">
        <f t="shared" si="168"/>
        <v>21500</v>
      </c>
      <c r="G200" s="200">
        <f t="shared" si="169"/>
        <v>36304.04</v>
      </c>
      <c r="H200" s="201">
        <f t="shared" si="170"/>
        <v>41541.46</v>
      </c>
      <c r="I200" s="124"/>
      <c r="J200" s="131"/>
      <c r="K200" s="131"/>
      <c r="L200" s="131">
        <v>3293</v>
      </c>
      <c r="M200" s="131"/>
      <c r="N200" s="132"/>
      <c r="O200" s="12" t="s">
        <v>41</v>
      </c>
      <c r="P200" s="127" t="s">
        <v>235</v>
      </c>
      <c r="Q200" s="133">
        <f t="shared" ref="Q200:AD201" si="212">Q201</f>
        <v>12000</v>
      </c>
      <c r="R200" s="133">
        <f t="shared" si="212"/>
        <v>-1250</v>
      </c>
      <c r="S200" s="133">
        <f t="shared" si="212"/>
        <v>10750</v>
      </c>
      <c r="T200" s="133">
        <v>5542</v>
      </c>
      <c r="U200" s="133">
        <f t="shared" si="212"/>
        <v>12000</v>
      </c>
      <c r="V200" s="133">
        <f t="shared" si="212"/>
        <v>12000</v>
      </c>
      <c r="W200" s="133">
        <f t="shared" si="212"/>
        <v>6762.04</v>
      </c>
      <c r="X200" s="133"/>
      <c r="Y200" s="307"/>
      <c r="Z200" s="133">
        <f t="shared" si="212"/>
        <v>5541.46</v>
      </c>
      <c r="AA200" s="133">
        <f t="shared" si="212"/>
        <v>12000</v>
      </c>
      <c r="AB200" s="133">
        <f t="shared" si="212"/>
        <v>12000</v>
      </c>
      <c r="AC200" s="133">
        <f t="shared" si="212"/>
        <v>6000</v>
      </c>
      <c r="AD200" s="133">
        <f t="shared" si="212"/>
        <v>6000</v>
      </c>
    </row>
    <row r="201" spans="1:30" s="114" customFormat="1" ht="20.25" customHeight="1" x14ac:dyDescent="0.25">
      <c r="A201" s="183" t="s">
        <v>335</v>
      </c>
      <c r="B201" s="183"/>
      <c r="C201" s="183"/>
      <c r="D201" s="183"/>
      <c r="E201" s="198" t="s">
        <v>388</v>
      </c>
      <c r="F201" s="200">
        <f t="shared" si="168"/>
        <v>21500</v>
      </c>
      <c r="G201" s="200">
        <f t="shared" si="169"/>
        <v>30762.04</v>
      </c>
      <c r="H201" s="201">
        <f t="shared" si="170"/>
        <v>41541.46</v>
      </c>
      <c r="I201" s="124"/>
      <c r="J201" s="131"/>
      <c r="K201" s="131"/>
      <c r="L201" s="131"/>
      <c r="M201" s="194">
        <v>32931</v>
      </c>
      <c r="N201" s="195"/>
      <c r="O201" s="196" t="s">
        <v>41</v>
      </c>
      <c r="P201" s="195" t="s">
        <v>235</v>
      </c>
      <c r="Q201" s="197">
        <f t="shared" si="212"/>
        <v>12000</v>
      </c>
      <c r="R201" s="197">
        <f t="shared" si="212"/>
        <v>-1250</v>
      </c>
      <c r="S201" s="197">
        <f t="shared" si="212"/>
        <v>10750</v>
      </c>
      <c r="T201" s="197">
        <f t="shared" si="212"/>
        <v>0</v>
      </c>
      <c r="U201" s="197">
        <f t="shared" si="212"/>
        <v>12000</v>
      </c>
      <c r="V201" s="197">
        <f t="shared" si="212"/>
        <v>12000</v>
      </c>
      <c r="W201" s="197">
        <f t="shared" si="212"/>
        <v>6762.04</v>
      </c>
      <c r="X201" s="197"/>
      <c r="Y201" s="308"/>
      <c r="Z201" s="197">
        <f t="shared" si="212"/>
        <v>5541.46</v>
      </c>
      <c r="AA201" s="197">
        <f t="shared" si="212"/>
        <v>12000</v>
      </c>
      <c r="AB201" s="197">
        <f t="shared" si="212"/>
        <v>12000</v>
      </c>
      <c r="AC201" s="197">
        <f t="shared" si="212"/>
        <v>6000</v>
      </c>
      <c r="AD201" s="197">
        <f t="shared" si="212"/>
        <v>6000</v>
      </c>
    </row>
    <row r="202" spans="1:30" s="114" customFormat="1" ht="20.25" customHeight="1" x14ac:dyDescent="0.25">
      <c r="A202" s="183" t="s">
        <v>335</v>
      </c>
      <c r="B202" s="183"/>
      <c r="C202" s="183"/>
      <c r="D202" s="183"/>
      <c r="E202" s="183"/>
      <c r="F202" s="200">
        <f t="shared" si="168"/>
        <v>21500</v>
      </c>
      <c r="G202" s="200">
        <f t="shared" si="169"/>
        <v>30762.04</v>
      </c>
      <c r="H202" s="201">
        <f t="shared" si="170"/>
        <v>41541.46</v>
      </c>
      <c r="I202" s="124"/>
      <c r="J202" s="131"/>
      <c r="K202" s="131"/>
      <c r="L202" s="131"/>
      <c r="M202" s="11"/>
      <c r="N202" s="171">
        <v>329310</v>
      </c>
      <c r="O202" s="172" t="s">
        <v>41</v>
      </c>
      <c r="P202" s="173" t="s">
        <v>235</v>
      </c>
      <c r="Q202" s="174">
        <v>12000</v>
      </c>
      <c r="R202" s="174">
        <f>S202-Q202</f>
        <v>-1250</v>
      </c>
      <c r="S202" s="174">
        <v>10750</v>
      </c>
      <c r="T202" s="174"/>
      <c r="U202" s="174">
        <v>12000</v>
      </c>
      <c r="V202" s="174">
        <v>12000</v>
      </c>
      <c r="W202" s="174">
        <f>10012.08-W417-W637-W922</f>
        <v>6762.04</v>
      </c>
      <c r="X202" s="174"/>
      <c r="Y202" s="309"/>
      <c r="Z202" s="174">
        <v>5541.46</v>
      </c>
      <c r="AA202" s="174">
        <f>+Q202</f>
        <v>12000</v>
      </c>
      <c r="AB202" s="174">
        <v>12000</v>
      </c>
      <c r="AC202" s="174">
        <v>6000</v>
      </c>
      <c r="AD202" s="174">
        <v>6000</v>
      </c>
    </row>
    <row r="203" spans="1:30" s="114" customFormat="1" ht="20.25" customHeight="1" x14ac:dyDescent="0.25">
      <c r="A203" s="183" t="s">
        <v>335</v>
      </c>
      <c r="B203" s="183"/>
      <c r="C203" s="183"/>
      <c r="D203" s="198" t="s">
        <v>387</v>
      </c>
      <c r="E203" s="198" t="s">
        <v>388</v>
      </c>
      <c r="F203" s="200">
        <f t="shared" si="168"/>
        <v>4000</v>
      </c>
      <c r="G203" s="200">
        <f t="shared" si="169"/>
        <v>7315.26</v>
      </c>
      <c r="H203" s="201">
        <f t="shared" si="170"/>
        <v>9588.7999999999993</v>
      </c>
      <c r="I203" s="124"/>
      <c r="J203" s="131"/>
      <c r="K203" s="131"/>
      <c r="L203" s="131">
        <v>3294</v>
      </c>
      <c r="M203" s="131"/>
      <c r="N203" s="132"/>
      <c r="O203" s="12" t="s">
        <v>41</v>
      </c>
      <c r="P203" s="127" t="s">
        <v>236</v>
      </c>
      <c r="Q203" s="133">
        <f t="shared" ref="Q203:AD204" si="213">Q204</f>
        <v>2000</v>
      </c>
      <c r="R203" s="133">
        <f t="shared" si="213"/>
        <v>0</v>
      </c>
      <c r="S203" s="133">
        <f t="shared" si="213"/>
        <v>2000</v>
      </c>
      <c r="T203" s="133">
        <v>1589</v>
      </c>
      <c r="U203" s="133">
        <f t="shared" si="213"/>
        <v>2000</v>
      </c>
      <c r="V203" s="133">
        <f t="shared" si="213"/>
        <v>2000</v>
      </c>
      <c r="W203" s="133">
        <f t="shared" si="213"/>
        <v>1726.26</v>
      </c>
      <c r="X203" s="133"/>
      <c r="Y203" s="307"/>
      <c r="Z203" s="133">
        <f t="shared" si="213"/>
        <v>1588.8</v>
      </c>
      <c r="AA203" s="133">
        <f t="shared" si="213"/>
        <v>2000</v>
      </c>
      <c r="AB203" s="133">
        <f t="shared" si="213"/>
        <v>2000</v>
      </c>
      <c r="AC203" s="133">
        <f t="shared" si="213"/>
        <v>2000</v>
      </c>
      <c r="AD203" s="133">
        <f t="shared" si="213"/>
        <v>2000</v>
      </c>
    </row>
    <row r="204" spans="1:30" s="114" customFormat="1" ht="20.25" customHeight="1" x14ac:dyDescent="0.25">
      <c r="A204" s="183" t="s">
        <v>335</v>
      </c>
      <c r="B204" s="183"/>
      <c r="C204" s="183"/>
      <c r="D204" s="183"/>
      <c r="E204" s="198" t="s">
        <v>388</v>
      </c>
      <c r="F204" s="200">
        <f t="shared" si="168"/>
        <v>4000</v>
      </c>
      <c r="G204" s="200">
        <f t="shared" si="169"/>
        <v>5726.26</v>
      </c>
      <c r="H204" s="201">
        <f t="shared" si="170"/>
        <v>9588.7999999999993</v>
      </c>
      <c r="I204" s="124"/>
      <c r="J204" s="131"/>
      <c r="K204" s="131"/>
      <c r="L204" s="131"/>
      <c r="M204" s="194">
        <v>32941</v>
      </c>
      <c r="N204" s="195"/>
      <c r="O204" s="196" t="s">
        <v>41</v>
      </c>
      <c r="P204" s="195" t="s">
        <v>237</v>
      </c>
      <c r="Q204" s="197">
        <f t="shared" si="213"/>
        <v>2000</v>
      </c>
      <c r="R204" s="197">
        <f t="shared" si="213"/>
        <v>0</v>
      </c>
      <c r="S204" s="197">
        <f t="shared" si="213"/>
        <v>2000</v>
      </c>
      <c r="T204" s="197">
        <f t="shared" si="213"/>
        <v>0</v>
      </c>
      <c r="U204" s="197">
        <f t="shared" si="213"/>
        <v>2000</v>
      </c>
      <c r="V204" s="197">
        <f t="shared" si="213"/>
        <v>2000</v>
      </c>
      <c r="W204" s="197">
        <f t="shared" si="213"/>
        <v>1726.26</v>
      </c>
      <c r="X204" s="197"/>
      <c r="Y204" s="308"/>
      <c r="Z204" s="197">
        <f t="shared" si="213"/>
        <v>1588.8</v>
      </c>
      <c r="AA204" s="197">
        <f t="shared" si="213"/>
        <v>2000</v>
      </c>
      <c r="AB204" s="197">
        <f t="shared" si="213"/>
        <v>2000</v>
      </c>
      <c r="AC204" s="197">
        <f t="shared" si="213"/>
        <v>2000</v>
      </c>
      <c r="AD204" s="197">
        <f t="shared" si="213"/>
        <v>2000</v>
      </c>
    </row>
    <row r="205" spans="1:30" s="114" customFormat="1" ht="20.25" customHeight="1" x14ac:dyDescent="0.25">
      <c r="A205" s="183" t="s">
        <v>335</v>
      </c>
      <c r="B205" s="183"/>
      <c r="C205" s="183"/>
      <c r="D205" s="183"/>
      <c r="E205" s="183"/>
      <c r="F205" s="200">
        <f t="shared" si="168"/>
        <v>4000</v>
      </c>
      <c r="G205" s="200">
        <f t="shared" si="169"/>
        <v>5726.26</v>
      </c>
      <c r="H205" s="201">
        <f t="shared" si="170"/>
        <v>9588.7999999999993</v>
      </c>
      <c r="I205" s="124"/>
      <c r="J205" s="131"/>
      <c r="K205" s="131"/>
      <c r="L205" s="131"/>
      <c r="M205" s="11"/>
      <c r="N205" s="171">
        <v>329410</v>
      </c>
      <c r="O205" s="172" t="s">
        <v>41</v>
      </c>
      <c r="P205" s="173" t="s">
        <v>237</v>
      </c>
      <c r="Q205" s="174">
        <v>2000</v>
      </c>
      <c r="R205" s="174">
        <f>S205-Q205</f>
        <v>0</v>
      </c>
      <c r="S205" s="174">
        <v>2000</v>
      </c>
      <c r="T205" s="174"/>
      <c r="U205" s="174">
        <v>2000</v>
      </c>
      <c r="V205" s="174">
        <v>2000</v>
      </c>
      <c r="W205" s="174">
        <f>1726.26-W420</f>
        <v>1726.26</v>
      </c>
      <c r="X205" s="174"/>
      <c r="Y205" s="309"/>
      <c r="Z205" s="174">
        <v>1588.8</v>
      </c>
      <c r="AA205" s="174">
        <f>+Q205</f>
        <v>2000</v>
      </c>
      <c r="AB205" s="174">
        <v>2000</v>
      </c>
      <c r="AC205" s="174">
        <v>2000</v>
      </c>
      <c r="AD205" s="174">
        <v>2000</v>
      </c>
    </row>
    <row r="206" spans="1:30" s="114" customFormat="1" ht="20.25" customHeight="1" x14ac:dyDescent="0.25">
      <c r="A206" s="183" t="s">
        <v>335</v>
      </c>
      <c r="B206" s="183"/>
      <c r="C206" s="183"/>
      <c r="D206" s="198" t="s">
        <v>387</v>
      </c>
      <c r="E206" s="198" t="s">
        <v>388</v>
      </c>
      <c r="F206" s="200">
        <f t="shared" ref="F206:F269" si="214">+Q206+R206+S206</f>
        <v>22000</v>
      </c>
      <c r="G206" s="200">
        <f t="shared" ref="G206:G269" si="215">+T206+U206+V206+W206+X206+Y206</f>
        <v>38418.479999999996</v>
      </c>
      <c r="H206" s="201">
        <f t="shared" ref="H206:H269" si="216">+Z206+AA206+AB206+AC206+AD206</f>
        <v>49939.86</v>
      </c>
      <c r="I206" s="124"/>
      <c r="J206" s="131"/>
      <c r="K206" s="131"/>
      <c r="L206" s="131">
        <v>3295</v>
      </c>
      <c r="M206" s="131"/>
      <c r="N206" s="132"/>
      <c r="O206" s="12" t="s">
        <v>41</v>
      </c>
      <c r="P206" s="127" t="s">
        <v>238</v>
      </c>
      <c r="Q206" s="133">
        <f t="shared" ref="Q206:S206" si="217">Q209+Q211+Q207</f>
        <v>11000</v>
      </c>
      <c r="R206" s="133">
        <f t="shared" si="217"/>
        <v>0</v>
      </c>
      <c r="S206" s="133">
        <f t="shared" si="217"/>
        <v>11000</v>
      </c>
      <c r="T206" s="133">
        <v>8940</v>
      </c>
      <c r="U206" s="133">
        <f t="shared" ref="U206:AB206" si="218">U209+U211+U207</f>
        <v>10000</v>
      </c>
      <c r="V206" s="133">
        <f t="shared" si="218"/>
        <v>11000</v>
      </c>
      <c r="W206" s="133">
        <f t="shared" si="218"/>
        <v>8478.48</v>
      </c>
      <c r="X206" s="133"/>
      <c r="Y206" s="307"/>
      <c r="Z206" s="133">
        <f t="shared" si="218"/>
        <v>8939.86</v>
      </c>
      <c r="AA206" s="133">
        <f t="shared" si="218"/>
        <v>11000</v>
      </c>
      <c r="AB206" s="133">
        <f t="shared" si="218"/>
        <v>10000</v>
      </c>
      <c r="AC206" s="133">
        <f t="shared" ref="AC206:AD206" si="219">AC209+AC211+AC207</f>
        <v>10000</v>
      </c>
      <c r="AD206" s="133">
        <f t="shared" si="219"/>
        <v>10000</v>
      </c>
    </row>
    <row r="207" spans="1:30" s="114" customFormat="1" ht="20.25" customHeight="1" x14ac:dyDescent="0.25">
      <c r="A207" s="183" t="s">
        <v>335</v>
      </c>
      <c r="B207" s="183"/>
      <c r="C207" s="183"/>
      <c r="D207" s="183"/>
      <c r="E207" s="198" t="s">
        <v>388</v>
      </c>
      <c r="F207" s="200">
        <f t="shared" si="214"/>
        <v>1000</v>
      </c>
      <c r="G207" s="200">
        <f t="shared" si="215"/>
        <v>1000</v>
      </c>
      <c r="H207" s="201">
        <f t="shared" si="216"/>
        <v>3133.38</v>
      </c>
      <c r="I207" s="124"/>
      <c r="J207" s="131"/>
      <c r="K207" s="131"/>
      <c r="L207" s="131"/>
      <c r="M207" s="194">
        <v>32952</v>
      </c>
      <c r="N207" s="195"/>
      <c r="O207" s="196" t="s">
        <v>41</v>
      </c>
      <c r="P207" s="195" t="s">
        <v>239</v>
      </c>
      <c r="Q207" s="197">
        <f t="shared" ref="Q207:R207" si="220">Q208</f>
        <v>500</v>
      </c>
      <c r="R207" s="197">
        <f t="shared" si="220"/>
        <v>0</v>
      </c>
      <c r="S207" s="197">
        <f>S208</f>
        <v>500</v>
      </c>
      <c r="T207" s="197">
        <f t="shared" ref="T207:AD207" si="221">T208</f>
        <v>0</v>
      </c>
      <c r="U207" s="197">
        <f t="shared" si="221"/>
        <v>500</v>
      </c>
      <c r="V207" s="197">
        <f t="shared" si="221"/>
        <v>500</v>
      </c>
      <c r="W207" s="197">
        <f t="shared" si="221"/>
        <v>0</v>
      </c>
      <c r="X207" s="197"/>
      <c r="Y207" s="308"/>
      <c r="Z207" s="197">
        <f t="shared" si="221"/>
        <v>1133.3800000000001</v>
      </c>
      <c r="AA207" s="197">
        <f t="shared" si="221"/>
        <v>500</v>
      </c>
      <c r="AB207" s="197">
        <f t="shared" si="221"/>
        <v>500</v>
      </c>
      <c r="AC207" s="197">
        <f t="shared" si="221"/>
        <v>500</v>
      </c>
      <c r="AD207" s="197">
        <f t="shared" si="221"/>
        <v>500</v>
      </c>
    </row>
    <row r="208" spans="1:30" s="114" customFormat="1" ht="20.25" customHeight="1" x14ac:dyDescent="0.2">
      <c r="A208" s="183" t="s">
        <v>335</v>
      </c>
      <c r="B208" s="183"/>
      <c r="C208" s="183"/>
      <c r="D208" s="183"/>
      <c r="E208" s="183"/>
      <c r="F208" s="200">
        <f t="shared" si="214"/>
        <v>1000</v>
      </c>
      <c r="G208" s="200">
        <f t="shared" si="215"/>
        <v>1000</v>
      </c>
      <c r="H208" s="201">
        <f t="shared" si="216"/>
        <v>3133.38</v>
      </c>
      <c r="I208" s="124"/>
      <c r="J208" s="131"/>
      <c r="K208" s="131"/>
      <c r="L208" s="131"/>
      <c r="M208" s="161"/>
      <c r="N208" s="171">
        <v>329520</v>
      </c>
      <c r="O208" s="172" t="s">
        <v>41</v>
      </c>
      <c r="P208" s="173" t="s">
        <v>239</v>
      </c>
      <c r="Q208" s="174">
        <v>500</v>
      </c>
      <c r="R208" s="174">
        <f>S208-Q208</f>
        <v>0</v>
      </c>
      <c r="S208" s="174">
        <v>500</v>
      </c>
      <c r="T208" s="174"/>
      <c r="U208" s="174">
        <v>500</v>
      </c>
      <c r="V208" s="174">
        <v>500</v>
      </c>
      <c r="W208" s="174"/>
      <c r="X208" s="174"/>
      <c r="Y208" s="309"/>
      <c r="Z208" s="174">
        <v>1133.3800000000001</v>
      </c>
      <c r="AA208" s="174">
        <f>+Q208</f>
        <v>500</v>
      </c>
      <c r="AB208" s="174">
        <v>500</v>
      </c>
      <c r="AC208" s="174">
        <v>500</v>
      </c>
      <c r="AD208" s="174">
        <v>500</v>
      </c>
    </row>
    <row r="209" spans="1:31" s="114" customFormat="1" ht="25.5" customHeight="1" x14ac:dyDescent="0.25">
      <c r="A209" s="183" t="s">
        <v>335</v>
      </c>
      <c r="B209" s="183"/>
      <c r="C209" s="183"/>
      <c r="D209" s="183"/>
      <c r="E209" s="198" t="s">
        <v>388</v>
      </c>
      <c r="F209" s="200">
        <f t="shared" si="214"/>
        <v>10000</v>
      </c>
      <c r="G209" s="200">
        <f t="shared" si="215"/>
        <v>13032</v>
      </c>
      <c r="H209" s="201">
        <f t="shared" si="216"/>
        <v>20360</v>
      </c>
      <c r="I209" s="124"/>
      <c r="J209" s="131"/>
      <c r="K209" s="131"/>
      <c r="L209" s="131"/>
      <c r="M209" s="194">
        <v>32955</v>
      </c>
      <c r="N209" s="195"/>
      <c r="O209" s="196" t="s">
        <v>41</v>
      </c>
      <c r="P209" s="195" t="s">
        <v>240</v>
      </c>
      <c r="Q209" s="197">
        <f>Q210</f>
        <v>5000</v>
      </c>
      <c r="R209" s="197">
        <f>R210</f>
        <v>0</v>
      </c>
      <c r="S209" s="197">
        <f>S210</f>
        <v>5000</v>
      </c>
      <c r="T209" s="197">
        <f t="shared" ref="T209:AD209" si="222">T210</f>
        <v>0</v>
      </c>
      <c r="U209" s="197">
        <f t="shared" si="222"/>
        <v>4000</v>
      </c>
      <c r="V209" s="197">
        <f t="shared" si="222"/>
        <v>5000</v>
      </c>
      <c r="W209" s="197">
        <f t="shared" si="222"/>
        <v>4032</v>
      </c>
      <c r="X209" s="197"/>
      <c r="Y209" s="308"/>
      <c r="Z209" s="197">
        <f t="shared" si="222"/>
        <v>3360</v>
      </c>
      <c r="AA209" s="197">
        <f t="shared" si="222"/>
        <v>5000</v>
      </c>
      <c r="AB209" s="197">
        <f t="shared" si="222"/>
        <v>4000</v>
      </c>
      <c r="AC209" s="197">
        <f t="shared" si="222"/>
        <v>4000</v>
      </c>
      <c r="AD209" s="197">
        <f t="shared" si="222"/>
        <v>4000</v>
      </c>
    </row>
    <row r="210" spans="1:31" s="114" customFormat="1" ht="20.25" customHeight="1" x14ac:dyDescent="0.25">
      <c r="A210" s="183" t="s">
        <v>335</v>
      </c>
      <c r="B210" s="183"/>
      <c r="C210" s="183"/>
      <c r="D210" s="183"/>
      <c r="E210" s="183"/>
      <c r="F210" s="200">
        <f t="shared" si="214"/>
        <v>10000</v>
      </c>
      <c r="G210" s="200">
        <f t="shared" si="215"/>
        <v>13032</v>
      </c>
      <c r="H210" s="201">
        <f t="shared" si="216"/>
        <v>20360</v>
      </c>
      <c r="I210" s="124"/>
      <c r="J210" s="131"/>
      <c r="K210" s="131"/>
      <c r="L210" s="131"/>
      <c r="M210" s="11"/>
      <c r="N210" s="171">
        <v>329550</v>
      </c>
      <c r="O210" s="172" t="s">
        <v>41</v>
      </c>
      <c r="P210" s="173" t="s">
        <v>240</v>
      </c>
      <c r="Q210" s="174">
        <v>5000</v>
      </c>
      <c r="R210" s="174">
        <f>S210-Q210</f>
        <v>0</v>
      </c>
      <c r="S210" s="174">
        <v>5000</v>
      </c>
      <c r="T210" s="174"/>
      <c r="U210" s="174">
        <v>4000</v>
      </c>
      <c r="V210" s="174">
        <v>5000</v>
      </c>
      <c r="W210" s="174">
        <f>4032-W423</f>
        <v>4032</v>
      </c>
      <c r="X210" s="174"/>
      <c r="Y210" s="309"/>
      <c r="Z210" s="174">
        <v>3360</v>
      </c>
      <c r="AA210" s="174">
        <f>+Q210</f>
        <v>5000</v>
      </c>
      <c r="AB210" s="174">
        <v>4000</v>
      </c>
      <c r="AC210" s="174">
        <v>4000</v>
      </c>
      <c r="AD210" s="174">
        <v>4000</v>
      </c>
    </row>
    <row r="211" spans="1:31" s="114" customFormat="1" ht="20.25" customHeight="1" x14ac:dyDescent="0.25">
      <c r="A211" s="183" t="s">
        <v>335</v>
      </c>
      <c r="B211" s="183"/>
      <c r="C211" s="183"/>
      <c r="D211" s="183"/>
      <c r="E211" s="198" t="s">
        <v>388</v>
      </c>
      <c r="F211" s="200">
        <f t="shared" si="214"/>
        <v>11000</v>
      </c>
      <c r="G211" s="200">
        <f t="shared" si="215"/>
        <v>15446.48</v>
      </c>
      <c r="H211" s="201">
        <f t="shared" si="216"/>
        <v>26446.48</v>
      </c>
      <c r="I211" s="124"/>
      <c r="J211" s="131"/>
      <c r="K211" s="131"/>
      <c r="L211" s="131"/>
      <c r="M211" s="194">
        <v>32959</v>
      </c>
      <c r="N211" s="195"/>
      <c r="O211" s="196" t="s">
        <v>41</v>
      </c>
      <c r="P211" s="195" t="s">
        <v>241</v>
      </c>
      <c r="Q211" s="197">
        <f>Q212+Q213</f>
        <v>5500</v>
      </c>
      <c r="R211" s="197">
        <f>R212+R213</f>
        <v>0</v>
      </c>
      <c r="S211" s="197">
        <f>S212+S213</f>
        <v>5500</v>
      </c>
      <c r="T211" s="197">
        <f t="shared" ref="T211:AB211" si="223">T212+T213</f>
        <v>0</v>
      </c>
      <c r="U211" s="197">
        <f t="shared" si="223"/>
        <v>5500</v>
      </c>
      <c r="V211" s="197">
        <f t="shared" si="223"/>
        <v>5500</v>
      </c>
      <c r="W211" s="197">
        <f t="shared" si="223"/>
        <v>4446.4799999999996</v>
      </c>
      <c r="X211" s="197"/>
      <c r="Y211" s="308"/>
      <c r="Z211" s="197">
        <f t="shared" si="223"/>
        <v>4446.4799999999996</v>
      </c>
      <c r="AA211" s="197">
        <f t="shared" si="223"/>
        <v>5500</v>
      </c>
      <c r="AB211" s="197">
        <f t="shared" si="223"/>
        <v>5500</v>
      </c>
      <c r="AC211" s="197">
        <f t="shared" ref="AC211:AD211" si="224">AC212+AC213</f>
        <v>5500</v>
      </c>
      <c r="AD211" s="197">
        <f t="shared" si="224"/>
        <v>5500</v>
      </c>
    </row>
    <row r="212" spans="1:31" s="114" customFormat="1" ht="20.25" customHeight="1" x14ac:dyDescent="0.25">
      <c r="A212" s="183" t="s">
        <v>335</v>
      </c>
      <c r="B212" s="183"/>
      <c r="C212" s="183"/>
      <c r="D212" s="183"/>
      <c r="E212" s="183"/>
      <c r="F212" s="200">
        <f t="shared" si="214"/>
        <v>6600</v>
      </c>
      <c r="G212" s="200">
        <f t="shared" si="215"/>
        <v>9517.2000000000007</v>
      </c>
      <c r="H212" s="201">
        <f t="shared" si="216"/>
        <v>16117.2</v>
      </c>
      <c r="I212" s="124"/>
      <c r="J212" s="131"/>
      <c r="K212" s="131"/>
      <c r="L212" s="131"/>
      <c r="M212" s="11"/>
      <c r="N212" s="171">
        <v>329590</v>
      </c>
      <c r="O212" s="172" t="s">
        <v>41</v>
      </c>
      <c r="P212" s="173" t="s">
        <v>242</v>
      </c>
      <c r="Q212" s="174">
        <v>3300</v>
      </c>
      <c r="R212" s="174">
        <f>S212-Q212</f>
        <v>0</v>
      </c>
      <c r="S212" s="174">
        <v>3300</v>
      </c>
      <c r="T212" s="174"/>
      <c r="U212" s="174">
        <v>3300</v>
      </c>
      <c r="V212" s="174">
        <v>3300</v>
      </c>
      <c r="W212" s="174">
        <f>2917.2-W425</f>
        <v>2917.2</v>
      </c>
      <c r="X212" s="174"/>
      <c r="Y212" s="309"/>
      <c r="Z212" s="174">
        <v>2917.2</v>
      </c>
      <c r="AA212" s="174">
        <f t="shared" ref="AA212:AA213" si="225">+Q212</f>
        <v>3300</v>
      </c>
      <c r="AB212" s="174">
        <v>3300</v>
      </c>
      <c r="AC212" s="174">
        <v>3300</v>
      </c>
      <c r="AD212" s="174">
        <v>3300</v>
      </c>
    </row>
    <row r="213" spans="1:31" s="114" customFormat="1" ht="20.25" customHeight="1" x14ac:dyDescent="0.25">
      <c r="A213" s="183" t="s">
        <v>335</v>
      </c>
      <c r="B213" s="183"/>
      <c r="C213" s="183"/>
      <c r="D213" s="183"/>
      <c r="E213" s="183"/>
      <c r="F213" s="200">
        <f t="shared" si="214"/>
        <v>4400</v>
      </c>
      <c r="G213" s="200">
        <f t="shared" si="215"/>
        <v>5929.28</v>
      </c>
      <c r="H213" s="201">
        <f t="shared" si="216"/>
        <v>10329.279999999999</v>
      </c>
      <c r="I213" s="124"/>
      <c r="J213" s="131"/>
      <c r="K213" s="131"/>
      <c r="L213" s="131"/>
      <c r="M213" s="11"/>
      <c r="N213" s="171">
        <v>329591</v>
      </c>
      <c r="O213" s="172" t="s">
        <v>41</v>
      </c>
      <c r="P213" s="173" t="s">
        <v>243</v>
      </c>
      <c r="Q213" s="174">
        <v>2200</v>
      </c>
      <c r="R213" s="174">
        <f>S213-Q213</f>
        <v>0</v>
      </c>
      <c r="S213" s="174">
        <v>2200</v>
      </c>
      <c r="T213" s="174"/>
      <c r="U213" s="174">
        <v>2200</v>
      </c>
      <c r="V213" s="174">
        <v>2200</v>
      </c>
      <c r="W213" s="174">
        <f>1529.28-W426</f>
        <v>1529.28</v>
      </c>
      <c r="X213" s="174"/>
      <c r="Y213" s="309"/>
      <c r="Z213" s="174">
        <v>1529.28</v>
      </c>
      <c r="AA213" s="174">
        <f t="shared" si="225"/>
        <v>2200</v>
      </c>
      <c r="AB213" s="174">
        <v>2200</v>
      </c>
      <c r="AC213" s="174">
        <v>2200</v>
      </c>
      <c r="AD213" s="174">
        <v>2200</v>
      </c>
    </row>
    <row r="214" spans="1:31" s="114" customFormat="1" ht="20.25" customHeight="1" x14ac:dyDescent="0.25">
      <c r="A214" s="183" t="s">
        <v>335</v>
      </c>
      <c r="B214" s="183"/>
      <c r="C214" s="183"/>
      <c r="D214" s="198" t="s">
        <v>387</v>
      </c>
      <c r="E214" s="198" t="s">
        <v>388</v>
      </c>
      <c r="F214" s="200">
        <f t="shared" si="214"/>
        <v>1280</v>
      </c>
      <c r="G214" s="200">
        <f t="shared" si="215"/>
        <v>2717.71</v>
      </c>
      <c r="H214" s="201">
        <f t="shared" si="216"/>
        <v>3379.79</v>
      </c>
      <c r="I214" s="124"/>
      <c r="J214" s="131"/>
      <c r="K214" s="131"/>
      <c r="L214" s="131">
        <v>3296</v>
      </c>
      <c r="M214" s="131"/>
      <c r="N214" s="132"/>
      <c r="O214" s="12" t="s">
        <v>41</v>
      </c>
      <c r="P214" s="127" t="s">
        <v>244</v>
      </c>
      <c r="Q214" s="133">
        <f t="shared" ref="Q214:AD215" si="226">Q215</f>
        <v>340</v>
      </c>
      <c r="R214" s="133">
        <f t="shared" si="226"/>
        <v>300</v>
      </c>
      <c r="S214" s="133">
        <f t="shared" si="226"/>
        <v>640</v>
      </c>
      <c r="T214" s="133">
        <v>1540</v>
      </c>
      <c r="U214" s="133">
        <f t="shared" si="226"/>
        <v>340</v>
      </c>
      <c r="V214" s="133">
        <f t="shared" si="226"/>
        <v>340</v>
      </c>
      <c r="W214" s="133">
        <f t="shared" si="226"/>
        <v>497.71</v>
      </c>
      <c r="X214" s="133"/>
      <c r="Y214" s="307"/>
      <c r="Z214" s="133">
        <f t="shared" si="226"/>
        <v>1539.79</v>
      </c>
      <c r="AA214" s="133">
        <f t="shared" si="226"/>
        <v>340</v>
      </c>
      <c r="AB214" s="133">
        <f t="shared" si="226"/>
        <v>500</v>
      </c>
      <c r="AC214" s="133">
        <f t="shared" si="226"/>
        <v>500</v>
      </c>
      <c r="AD214" s="133">
        <f t="shared" si="226"/>
        <v>500</v>
      </c>
    </row>
    <row r="215" spans="1:31" s="114" customFormat="1" ht="20.25" customHeight="1" x14ac:dyDescent="0.25">
      <c r="A215" s="183" t="s">
        <v>335</v>
      </c>
      <c r="B215" s="183"/>
      <c r="C215" s="183"/>
      <c r="D215" s="183"/>
      <c r="E215" s="198" t="s">
        <v>388</v>
      </c>
      <c r="F215" s="200">
        <f t="shared" si="214"/>
        <v>1280</v>
      </c>
      <c r="G215" s="200">
        <f t="shared" si="215"/>
        <v>1177.71</v>
      </c>
      <c r="H215" s="201">
        <f t="shared" si="216"/>
        <v>3379.79</v>
      </c>
      <c r="I215" s="124"/>
      <c r="J215" s="131"/>
      <c r="K215" s="131"/>
      <c r="L215" s="131"/>
      <c r="M215" s="194">
        <v>32961</v>
      </c>
      <c r="N215" s="195"/>
      <c r="O215" s="196" t="s">
        <v>41</v>
      </c>
      <c r="P215" s="195" t="s">
        <v>244</v>
      </c>
      <c r="Q215" s="197">
        <f t="shared" si="226"/>
        <v>340</v>
      </c>
      <c r="R215" s="197">
        <f t="shared" si="226"/>
        <v>300</v>
      </c>
      <c r="S215" s="197">
        <f t="shared" si="226"/>
        <v>640</v>
      </c>
      <c r="T215" s="197">
        <f t="shared" si="226"/>
        <v>0</v>
      </c>
      <c r="U215" s="197">
        <f t="shared" si="226"/>
        <v>340</v>
      </c>
      <c r="V215" s="197">
        <f t="shared" si="226"/>
        <v>340</v>
      </c>
      <c r="W215" s="197">
        <f t="shared" si="226"/>
        <v>497.71</v>
      </c>
      <c r="X215" s="197"/>
      <c r="Y215" s="308"/>
      <c r="Z215" s="197">
        <f t="shared" si="226"/>
        <v>1539.79</v>
      </c>
      <c r="AA215" s="197">
        <f t="shared" si="226"/>
        <v>340</v>
      </c>
      <c r="AB215" s="197">
        <f t="shared" si="226"/>
        <v>500</v>
      </c>
      <c r="AC215" s="197">
        <f t="shared" si="226"/>
        <v>500</v>
      </c>
      <c r="AD215" s="197">
        <f t="shared" si="226"/>
        <v>500</v>
      </c>
    </row>
    <row r="216" spans="1:31" s="114" customFormat="1" ht="20.25" customHeight="1" x14ac:dyDescent="0.25">
      <c r="A216" s="183" t="s">
        <v>335</v>
      </c>
      <c r="B216" s="183"/>
      <c r="C216" s="183"/>
      <c r="D216" s="183"/>
      <c r="E216" s="183"/>
      <c r="F216" s="200">
        <f t="shared" si="214"/>
        <v>1280</v>
      </c>
      <c r="G216" s="200">
        <f t="shared" si="215"/>
        <v>1177.71</v>
      </c>
      <c r="H216" s="201">
        <f t="shared" si="216"/>
        <v>3379.79</v>
      </c>
      <c r="I216" s="124"/>
      <c r="J216" s="131"/>
      <c r="K216" s="131"/>
      <c r="L216" s="131"/>
      <c r="M216" s="131"/>
      <c r="N216" s="171">
        <v>329610</v>
      </c>
      <c r="O216" s="172" t="s">
        <v>41</v>
      </c>
      <c r="P216" s="173" t="s">
        <v>244</v>
      </c>
      <c r="Q216" s="174">
        <v>340</v>
      </c>
      <c r="R216" s="174">
        <f>S216-Q216</f>
        <v>300</v>
      </c>
      <c r="S216" s="174">
        <v>640</v>
      </c>
      <c r="T216" s="174"/>
      <c r="U216" s="174">
        <v>340</v>
      </c>
      <c r="V216" s="174">
        <v>340</v>
      </c>
      <c r="W216" s="174">
        <v>497.71</v>
      </c>
      <c r="X216" s="174"/>
      <c r="Y216" s="309"/>
      <c r="Z216" s="174">
        <v>1539.79</v>
      </c>
      <c r="AA216" s="174">
        <f>+Q216</f>
        <v>340</v>
      </c>
      <c r="AB216" s="174">
        <v>500</v>
      </c>
      <c r="AC216" s="174">
        <v>500</v>
      </c>
      <c r="AD216" s="174">
        <v>500</v>
      </c>
    </row>
    <row r="217" spans="1:31" s="114" customFormat="1" ht="20.25" customHeight="1" x14ac:dyDescent="0.25">
      <c r="A217" s="183" t="s">
        <v>335</v>
      </c>
      <c r="B217" s="183"/>
      <c r="C217" s="183"/>
      <c r="D217" s="198" t="s">
        <v>387</v>
      </c>
      <c r="E217" s="198" t="s">
        <v>388</v>
      </c>
      <c r="F217" s="200">
        <f t="shared" si="214"/>
        <v>14000</v>
      </c>
      <c r="G217" s="200">
        <f t="shared" si="215"/>
        <v>23700.65</v>
      </c>
      <c r="H217" s="201">
        <f t="shared" si="216"/>
        <v>26258.39</v>
      </c>
      <c r="I217" s="124"/>
      <c r="J217" s="131"/>
      <c r="K217" s="131"/>
      <c r="L217" s="131">
        <v>3299</v>
      </c>
      <c r="M217" s="131"/>
      <c r="N217" s="132"/>
      <c r="O217" s="12" t="s">
        <v>41</v>
      </c>
      <c r="P217" s="127" t="s">
        <v>228</v>
      </c>
      <c r="Q217" s="133">
        <f>Q219+Q218</f>
        <v>6000</v>
      </c>
      <c r="R217" s="133">
        <f t="shared" ref="R217:AB217" si="227">R219+R218</f>
        <v>1000</v>
      </c>
      <c r="S217" s="133">
        <f t="shared" si="227"/>
        <v>7000</v>
      </c>
      <c r="T217" s="133">
        <v>5258</v>
      </c>
      <c r="U217" s="133">
        <f t="shared" si="227"/>
        <v>6000</v>
      </c>
      <c r="V217" s="133">
        <f t="shared" si="227"/>
        <v>6000</v>
      </c>
      <c r="W217" s="133">
        <f t="shared" si="227"/>
        <v>6442.65</v>
      </c>
      <c r="X217" s="133"/>
      <c r="Y217" s="307"/>
      <c r="Z217" s="133">
        <f t="shared" si="227"/>
        <v>5258.39</v>
      </c>
      <c r="AA217" s="133">
        <f t="shared" si="227"/>
        <v>6000</v>
      </c>
      <c r="AB217" s="133">
        <f t="shared" si="227"/>
        <v>6000</v>
      </c>
      <c r="AC217" s="133">
        <f t="shared" ref="AC217:AD217" si="228">AC219+AC218</f>
        <v>3000</v>
      </c>
      <c r="AD217" s="133">
        <f t="shared" si="228"/>
        <v>6000</v>
      </c>
    </row>
    <row r="218" spans="1:31" s="114" customFormat="1" ht="20.25" hidden="1" customHeight="1" x14ac:dyDescent="0.25">
      <c r="A218" s="183" t="s">
        <v>335</v>
      </c>
      <c r="B218" s="183"/>
      <c r="C218" s="183"/>
      <c r="D218" s="183"/>
      <c r="E218" s="198" t="s">
        <v>388</v>
      </c>
      <c r="F218" s="200">
        <f t="shared" si="214"/>
        <v>0</v>
      </c>
      <c r="G218" s="200">
        <f t="shared" si="215"/>
        <v>0</v>
      </c>
      <c r="H218" s="201">
        <f t="shared" si="216"/>
        <v>0</v>
      </c>
      <c r="I218" s="124"/>
      <c r="J218" s="131"/>
      <c r="K218" s="131"/>
      <c r="L218" s="131"/>
      <c r="M218" s="194">
        <v>32991</v>
      </c>
      <c r="N218" s="195"/>
      <c r="O218" s="196" t="s">
        <v>41</v>
      </c>
      <c r="P218" s="195" t="s">
        <v>245</v>
      </c>
      <c r="Q218" s="197">
        <v>0</v>
      </c>
      <c r="R218" s="197">
        <v>0</v>
      </c>
      <c r="S218" s="197">
        <v>0</v>
      </c>
      <c r="T218" s="197">
        <v>0</v>
      </c>
      <c r="U218" s="197">
        <v>0</v>
      </c>
      <c r="V218" s="197">
        <v>0</v>
      </c>
      <c r="W218" s="197">
        <v>0</v>
      </c>
      <c r="X218" s="197"/>
      <c r="Y218" s="308"/>
      <c r="Z218" s="197">
        <v>0</v>
      </c>
      <c r="AA218" s="197">
        <v>0</v>
      </c>
      <c r="AB218" s="197">
        <v>0</v>
      </c>
      <c r="AC218" s="197">
        <v>0</v>
      </c>
      <c r="AD218" s="197">
        <v>0</v>
      </c>
    </row>
    <row r="219" spans="1:31" s="114" customFormat="1" ht="20.25" customHeight="1" x14ac:dyDescent="0.25">
      <c r="A219" s="183" t="s">
        <v>335</v>
      </c>
      <c r="B219" s="183"/>
      <c r="C219" s="183"/>
      <c r="D219" s="183"/>
      <c r="E219" s="198" t="s">
        <v>388</v>
      </c>
      <c r="F219" s="200">
        <f t="shared" si="214"/>
        <v>14000</v>
      </c>
      <c r="G219" s="200">
        <f t="shared" si="215"/>
        <v>18442.650000000001</v>
      </c>
      <c r="H219" s="201">
        <f t="shared" si="216"/>
        <v>26258.39</v>
      </c>
      <c r="I219" s="124"/>
      <c r="J219" s="131"/>
      <c r="K219" s="131"/>
      <c r="L219" s="131"/>
      <c r="M219" s="194">
        <v>32999</v>
      </c>
      <c r="N219" s="195"/>
      <c r="O219" s="196" t="s">
        <v>41</v>
      </c>
      <c r="P219" s="195" t="s">
        <v>228</v>
      </c>
      <c r="Q219" s="197">
        <f>Q220</f>
        <v>6000</v>
      </c>
      <c r="R219" s="197">
        <f>R220</f>
        <v>1000</v>
      </c>
      <c r="S219" s="197">
        <f>S220</f>
        <v>7000</v>
      </c>
      <c r="T219" s="197">
        <f t="shared" ref="T219:AD219" si="229">T220</f>
        <v>0</v>
      </c>
      <c r="U219" s="197">
        <f t="shared" si="229"/>
        <v>6000</v>
      </c>
      <c r="V219" s="197">
        <f t="shared" si="229"/>
        <v>6000</v>
      </c>
      <c r="W219" s="197">
        <f t="shared" si="229"/>
        <v>6442.65</v>
      </c>
      <c r="X219" s="197"/>
      <c r="Y219" s="308"/>
      <c r="Z219" s="197">
        <f t="shared" si="229"/>
        <v>5258.39</v>
      </c>
      <c r="AA219" s="197">
        <f t="shared" si="229"/>
        <v>6000</v>
      </c>
      <c r="AB219" s="197">
        <f t="shared" si="229"/>
        <v>6000</v>
      </c>
      <c r="AC219" s="197">
        <f t="shared" si="229"/>
        <v>3000</v>
      </c>
      <c r="AD219" s="197">
        <f t="shared" si="229"/>
        <v>6000</v>
      </c>
    </row>
    <row r="220" spans="1:31" s="114" customFormat="1" ht="20.25" customHeight="1" x14ac:dyDescent="0.25">
      <c r="A220" s="183" t="s">
        <v>335</v>
      </c>
      <c r="B220" s="183"/>
      <c r="C220" s="183"/>
      <c r="D220" s="183"/>
      <c r="E220" s="183"/>
      <c r="F220" s="200">
        <f t="shared" si="214"/>
        <v>14000</v>
      </c>
      <c r="G220" s="200">
        <f t="shared" si="215"/>
        <v>18442.650000000001</v>
      </c>
      <c r="H220" s="201">
        <f t="shared" si="216"/>
        <v>26258.39</v>
      </c>
      <c r="I220" s="124"/>
      <c r="J220" s="131"/>
      <c r="K220" s="131"/>
      <c r="L220" s="131"/>
      <c r="M220" s="11"/>
      <c r="N220" s="171">
        <v>329990</v>
      </c>
      <c r="O220" s="172" t="s">
        <v>41</v>
      </c>
      <c r="P220" s="173" t="s">
        <v>228</v>
      </c>
      <c r="Q220" s="174">
        <v>6000</v>
      </c>
      <c r="R220" s="174">
        <f>S220-Q220</f>
        <v>1000</v>
      </c>
      <c r="S220" s="174">
        <v>7000</v>
      </c>
      <c r="T220" s="174"/>
      <c r="U220" s="174">
        <v>6000</v>
      </c>
      <c r="V220" s="174">
        <v>6000</v>
      </c>
      <c r="W220" s="174">
        <v>6442.65</v>
      </c>
      <c r="X220" s="174"/>
      <c r="Y220" s="309"/>
      <c r="Z220" s="174">
        <v>5258.39</v>
      </c>
      <c r="AA220" s="174">
        <f>+Q220</f>
        <v>6000</v>
      </c>
      <c r="AB220" s="174">
        <v>6000</v>
      </c>
      <c r="AC220" s="174">
        <v>3000</v>
      </c>
      <c r="AD220" s="174">
        <v>6000</v>
      </c>
    </row>
    <row r="221" spans="1:31" s="187" customFormat="1" ht="20.25" customHeight="1" x14ac:dyDescent="0.25">
      <c r="A221" s="183" t="s">
        <v>335</v>
      </c>
      <c r="B221" s="198" t="s">
        <v>352</v>
      </c>
      <c r="C221" s="198" t="s">
        <v>384</v>
      </c>
      <c r="D221" s="198" t="s">
        <v>387</v>
      </c>
      <c r="E221" s="198" t="s">
        <v>388</v>
      </c>
      <c r="F221" s="200">
        <f t="shared" si="214"/>
        <v>6200</v>
      </c>
      <c r="G221" s="200">
        <f t="shared" si="215"/>
        <v>11037.03781760255</v>
      </c>
      <c r="H221" s="201">
        <f t="shared" si="216"/>
        <v>14491.66</v>
      </c>
      <c r="I221" s="263"/>
      <c r="J221" s="263">
        <v>34</v>
      </c>
      <c r="K221" s="263"/>
      <c r="L221" s="263"/>
      <c r="M221" s="263"/>
      <c r="N221" s="263"/>
      <c r="O221" s="303" t="s">
        <v>41</v>
      </c>
      <c r="P221" s="264" t="s">
        <v>8</v>
      </c>
      <c r="Q221" s="265">
        <f>Q222</f>
        <v>3100</v>
      </c>
      <c r="R221" s="265">
        <f>R222</f>
        <v>0</v>
      </c>
      <c r="S221" s="265">
        <f>S222</f>
        <v>3100</v>
      </c>
      <c r="T221" s="265">
        <v>2511</v>
      </c>
      <c r="U221" s="265">
        <f t="shared" ref="U221:AD221" si="230">U222</f>
        <v>4100</v>
      </c>
      <c r="V221" s="265">
        <f t="shared" si="230"/>
        <v>3100</v>
      </c>
      <c r="W221" s="265">
        <f t="shared" si="230"/>
        <v>1236.8800000000001</v>
      </c>
      <c r="X221" s="265">
        <f>W221/T221*100</f>
        <v>49.258462763839113</v>
      </c>
      <c r="Y221" s="260">
        <f>W221/V221*100</f>
        <v>39.899354838709684</v>
      </c>
      <c r="Z221" s="186">
        <f t="shared" si="230"/>
        <v>2510.66</v>
      </c>
      <c r="AA221" s="186">
        <f t="shared" si="230"/>
        <v>3100</v>
      </c>
      <c r="AB221" s="186">
        <f t="shared" si="230"/>
        <v>2900</v>
      </c>
      <c r="AC221" s="186">
        <f t="shared" si="230"/>
        <v>2961</v>
      </c>
      <c r="AD221" s="186">
        <f t="shared" si="230"/>
        <v>3020</v>
      </c>
    </row>
    <row r="222" spans="1:31" s="214" customFormat="1" ht="20.25" customHeight="1" x14ac:dyDescent="0.25">
      <c r="A222" s="188" t="s">
        <v>335</v>
      </c>
      <c r="B222" s="188"/>
      <c r="C222" s="215" t="s">
        <v>384</v>
      </c>
      <c r="D222" s="215" t="s">
        <v>387</v>
      </c>
      <c r="E222" s="215" t="s">
        <v>388</v>
      </c>
      <c r="F222" s="207">
        <f t="shared" si="214"/>
        <v>6200</v>
      </c>
      <c r="G222" s="207">
        <f t="shared" si="215"/>
        <v>10947.880000000001</v>
      </c>
      <c r="H222" s="208">
        <f t="shared" si="216"/>
        <v>14491.66</v>
      </c>
      <c r="I222" s="209"/>
      <c r="J222" s="210"/>
      <c r="K222" s="210">
        <v>343</v>
      </c>
      <c r="L222" s="210"/>
      <c r="M222" s="210"/>
      <c r="N222" s="211"/>
      <c r="O222" s="216" t="s">
        <v>41</v>
      </c>
      <c r="P222" s="212" t="s">
        <v>246</v>
      </c>
      <c r="Q222" s="213">
        <f>Q223+Q228</f>
        <v>3100</v>
      </c>
      <c r="R222" s="213">
        <f>R223+R228</f>
        <v>0</v>
      </c>
      <c r="S222" s="213">
        <f>S223+S228</f>
        <v>3100</v>
      </c>
      <c r="T222" s="213">
        <v>2511</v>
      </c>
      <c r="U222" s="213">
        <f t="shared" ref="U222:AB222" si="231">U223+U228</f>
        <v>4100</v>
      </c>
      <c r="V222" s="213">
        <f t="shared" si="231"/>
        <v>3100</v>
      </c>
      <c r="W222" s="213">
        <f t="shared" si="231"/>
        <v>1236.8800000000001</v>
      </c>
      <c r="X222" s="213"/>
      <c r="Y222" s="306"/>
      <c r="Z222" s="213">
        <f t="shared" si="231"/>
        <v>2510.66</v>
      </c>
      <c r="AA222" s="213">
        <f t="shared" si="231"/>
        <v>3100</v>
      </c>
      <c r="AB222" s="213">
        <f t="shared" si="231"/>
        <v>2900</v>
      </c>
      <c r="AC222" s="213">
        <f t="shared" ref="AC222:AD222" si="232">AC223+AC228</f>
        <v>2961</v>
      </c>
      <c r="AD222" s="213">
        <f t="shared" si="232"/>
        <v>3020</v>
      </c>
      <c r="AE222" s="242">
        <f>W223+W228</f>
        <v>1236.8800000000001</v>
      </c>
    </row>
    <row r="223" spans="1:31" s="114" customFormat="1" ht="20.25" customHeight="1" x14ac:dyDescent="0.25">
      <c r="A223" s="183" t="s">
        <v>335</v>
      </c>
      <c r="B223" s="183"/>
      <c r="C223" s="183"/>
      <c r="D223" s="198" t="s">
        <v>387</v>
      </c>
      <c r="E223" s="198" t="s">
        <v>388</v>
      </c>
      <c r="F223" s="200">
        <f t="shared" si="214"/>
        <v>6000</v>
      </c>
      <c r="G223" s="200">
        <f t="shared" si="215"/>
        <v>10747.880000000001</v>
      </c>
      <c r="H223" s="201">
        <f t="shared" si="216"/>
        <v>14091.66</v>
      </c>
      <c r="I223" s="124"/>
      <c r="J223" s="131"/>
      <c r="K223" s="131"/>
      <c r="L223" s="131">
        <v>3431</v>
      </c>
      <c r="M223" s="131"/>
      <c r="N223" s="132"/>
      <c r="O223" s="12" t="s">
        <v>41</v>
      </c>
      <c r="P223" s="127" t="s">
        <v>247</v>
      </c>
      <c r="Q223" s="133">
        <f>Q224+Q226</f>
        <v>3000</v>
      </c>
      <c r="R223" s="133">
        <f t="shared" ref="R223:AB223" si="233">R224+R226</f>
        <v>0</v>
      </c>
      <c r="S223" s="133">
        <f t="shared" si="233"/>
        <v>3000</v>
      </c>
      <c r="T223" s="133">
        <v>2511</v>
      </c>
      <c r="U223" s="133">
        <f t="shared" si="233"/>
        <v>4000</v>
      </c>
      <c r="V223" s="133">
        <f t="shared" si="233"/>
        <v>3000</v>
      </c>
      <c r="W223" s="133">
        <f t="shared" si="233"/>
        <v>1236.8800000000001</v>
      </c>
      <c r="X223" s="133"/>
      <c r="Y223" s="307"/>
      <c r="Z223" s="133">
        <f t="shared" si="233"/>
        <v>2510.66</v>
      </c>
      <c r="AA223" s="133">
        <f t="shared" si="233"/>
        <v>3000</v>
      </c>
      <c r="AB223" s="133">
        <f t="shared" si="233"/>
        <v>2800</v>
      </c>
      <c r="AC223" s="133">
        <f t="shared" ref="AC223:AD223" si="234">AC224+AC226</f>
        <v>2861</v>
      </c>
      <c r="AD223" s="133">
        <f t="shared" si="234"/>
        <v>2920</v>
      </c>
    </row>
    <row r="224" spans="1:31" s="114" customFormat="1" ht="20.25" customHeight="1" x14ac:dyDescent="0.25">
      <c r="A224" s="183" t="s">
        <v>335</v>
      </c>
      <c r="B224" s="183"/>
      <c r="C224" s="183"/>
      <c r="D224" s="183"/>
      <c r="E224" s="198" t="s">
        <v>388</v>
      </c>
      <c r="F224" s="200">
        <f t="shared" si="214"/>
        <v>6000</v>
      </c>
      <c r="G224" s="200">
        <f t="shared" si="215"/>
        <v>8236.880000000001</v>
      </c>
      <c r="H224" s="201">
        <f t="shared" si="216"/>
        <v>14091.66</v>
      </c>
      <c r="I224" s="124"/>
      <c r="J224" s="131"/>
      <c r="K224" s="131"/>
      <c r="L224" s="131"/>
      <c r="M224" s="194">
        <v>34311</v>
      </c>
      <c r="N224" s="195"/>
      <c r="O224" s="196" t="s">
        <v>41</v>
      </c>
      <c r="P224" s="195" t="s">
        <v>248</v>
      </c>
      <c r="Q224" s="197">
        <f t="shared" ref="Q224:AD224" si="235">Q225</f>
        <v>3000</v>
      </c>
      <c r="R224" s="197">
        <f t="shared" si="235"/>
        <v>0</v>
      </c>
      <c r="S224" s="197">
        <f t="shared" si="235"/>
        <v>3000</v>
      </c>
      <c r="T224" s="197">
        <f t="shared" si="235"/>
        <v>0</v>
      </c>
      <c r="U224" s="197">
        <f t="shared" si="235"/>
        <v>4000</v>
      </c>
      <c r="V224" s="197">
        <f t="shared" si="235"/>
        <v>3000</v>
      </c>
      <c r="W224" s="197">
        <f t="shared" si="235"/>
        <v>1236.8800000000001</v>
      </c>
      <c r="X224" s="197"/>
      <c r="Y224" s="308"/>
      <c r="Z224" s="197">
        <f t="shared" si="235"/>
        <v>2510.66</v>
      </c>
      <c r="AA224" s="197">
        <f t="shared" si="235"/>
        <v>3000</v>
      </c>
      <c r="AB224" s="197">
        <f t="shared" si="235"/>
        <v>2800</v>
      </c>
      <c r="AC224" s="197">
        <f t="shared" si="235"/>
        <v>2861</v>
      </c>
      <c r="AD224" s="197">
        <f t="shared" si="235"/>
        <v>2920</v>
      </c>
    </row>
    <row r="225" spans="1:30" s="114" customFormat="1" ht="20.25" customHeight="1" x14ac:dyDescent="0.25">
      <c r="A225" s="183" t="s">
        <v>335</v>
      </c>
      <c r="B225" s="183"/>
      <c r="C225" s="183"/>
      <c r="D225" s="183"/>
      <c r="E225" s="183"/>
      <c r="F225" s="200">
        <f t="shared" si="214"/>
        <v>6000</v>
      </c>
      <c r="G225" s="200">
        <f t="shared" si="215"/>
        <v>8236.880000000001</v>
      </c>
      <c r="H225" s="201">
        <f t="shared" si="216"/>
        <v>14091.66</v>
      </c>
      <c r="I225" s="124"/>
      <c r="J225" s="131"/>
      <c r="K225" s="131"/>
      <c r="L225" s="131"/>
      <c r="M225" s="11"/>
      <c r="N225" s="171">
        <v>343110</v>
      </c>
      <c r="O225" s="172" t="s">
        <v>41</v>
      </c>
      <c r="P225" s="173" t="s">
        <v>248</v>
      </c>
      <c r="Q225" s="174">
        <v>3000</v>
      </c>
      <c r="R225" s="174">
        <f>S225-Q225</f>
        <v>0</v>
      </c>
      <c r="S225" s="174">
        <v>3000</v>
      </c>
      <c r="T225" s="174"/>
      <c r="U225" s="174">
        <v>4000</v>
      </c>
      <c r="V225" s="174">
        <v>3000</v>
      </c>
      <c r="W225" s="174">
        <f>2236.88-W436</f>
        <v>1236.8800000000001</v>
      </c>
      <c r="X225" s="174"/>
      <c r="Y225" s="309"/>
      <c r="Z225" s="174">
        <v>2510.66</v>
      </c>
      <c r="AA225" s="174">
        <f>+Q225</f>
        <v>3000</v>
      </c>
      <c r="AB225" s="174">
        <v>2800</v>
      </c>
      <c r="AC225" s="174">
        <v>2861</v>
      </c>
      <c r="AD225" s="174">
        <v>2920</v>
      </c>
    </row>
    <row r="226" spans="1:30" s="114" customFormat="1" ht="20.25" hidden="1" customHeight="1" x14ac:dyDescent="0.25">
      <c r="A226" s="183" t="s">
        <v>335</v>
      </c>
      <c r="B226" s="183"/>
      <c r="C226" s="183"/>
      <c r="D226" s="183"/>
      <c r="E226" s="198" t="s">
        <v>388</v>
      </c>
      <c r="F226" s="200">
        <f t="shared" si="214"/>
        <v>0</v>
      </c>
      <c r="G226" s="200">
        <f t="shared" si="215"/>
        <v>0</v>
      </c>
      <c r="H226" s="201">
        <f t="shared" si="216"/>
        <v>0</v>
      </c>
      <c r="I226" s="124"/>
      <c r="J226" s="131"/>
      <c r="K226" s="131"/>
      <c r="L226" s="131"/>
      <c r="M226" s="194">
        <v>34312</v>
      </c>
      <c r="N226" s="195"/>
      <c r="O226" s="196" t="s">
        <v>41</v>
      </c>
      <c r="P226" s="195" t="s">
        <v>249</v>
      </c>
      <c r="Q226" s="197">
        <f>+Q227</f>
        <v>0</v>
      </c>
      <c r="R226" s="197">
        <f t="shared" ref="R226:AD226" si="236">+R227</f>
        <v>0</v>
      </c>
      <c r="S226" s="197">
        <f t="shared" si="236"/>
        <v>0</v>
      </c>
      <c r="T226" s="197">
        <f t="shared" si="236"/>
        <v>0</v>
      </c>
      <c r="U226" s="197">
        <f t="shared" si="236"/>
        <v>0</v>
      </c>
      <c r="V226" s="197">
        <f t="shared" si="236"/>
        <v>0</v>
      </c>
      <c r="W226" s="197">
        <f t="shared" si="236"/>
        <v>0</v>
      </c>
      <c r="X226" s="197"/>
      <c r="Y226" s="308"/>
      <c r="Z226" s="197">
        <f t="shared" si="236"/>
        <v>0</v>
      </c>
      <c r="AA226" s="197">
        <f t="shared" si="236"/>
        <v>0</v>
      </c>
      <c r="AB226" s="197">
        <f t="shared" si="236"/>
        <v>0</v>
      </c>
      <c r="AC226" s="197">
        <f t="shared" si="236"/>
        <v>0</v>
      </c>
      <c r="AD226" s="197">
        <f t="shared" si="236"/>
        <v>0</v>
      </c>
    </row>
    <row r="227" spans="1:30" s="114" customFormat="1" ht="20.25" hidden="1" customHeight="1" x14ac:dyDescent="0.25">
      <c r="A227" s="183" t="s">
        <v>335</v>
      </c>
      <c r="B227" s="183"/>
      <c r="C227" s="183"/>
      <c r="D227" s="183"/>
      <c r="E227" s="183"/>
      <c r="F227" s="200">
        <f t="shared" si="214"/>
        <v>0</v>
      </c>
      <c r="G227" s="200">
        <f t="shared" si="215"/>
        <v>0</v>
      </c>
      <c r="H227" s="201">
        <f t="shared" si="216"/>
        <v>0</v>
      </c>
      <c r="I227" s="124"/>
      <c r="J227" s="131"/>
      <c r="K227" s="131"/>
      <c r="L227" s="131"/>
      <c r="M227" s="11"/>
      <c r="N227" s="171">
        <v>343120</v>
      </c>
      <c r="O227" s="172" t="s">
        <v>41</v>
      </c>
      <c r="P227" s="173" t="s">
        <v>249</v>
      </c>
      <c r="Q227" s="174"/>
      <c r="R227" s="174"/>
      <c r="S227" s="174"/>
      <c r="T227" s="174"/>
      <c r="U227" s="174">
        <v>0</v>
      </c>
      <c r="V227" s="174">
        <v>0</v>
      </c>
      <c r="W227" s="174"/>
      <c r="X227" s="174"/>
      <c r="Y227" s="309"/>
      <c r="Z227" s="174"/>
      <c r="AA227" s="174">
        <f>+Q227</f>
        <v>0</v>
      </c>
      <c r="AB227" s="174"/>
      <c r="AC227" s="174"/>
      <c r="AD227" s="174"/>
    </row>
    <row r="228" spans="1:30" s="114" customFormat="1" ht="20.25" customHeight="1" x14ac:dyDescent="0.25">
      <c r="A228" s="183" t="s">
        <v>335</v>
      </c>
      <c r="B228" s="183"/>
      <c r="C228" s="183"/>
      <c r="D228" s="198" t="s">
        <v>387</v>
      </c>
      <c r="E228" s="198" t="s">
        <v>388</v>
      </c>
      <c r="F228" s="200">
        <f t="shared" si="214"/>
        <v>200</v>
      </c>
      <c r="G228" s="200">
        <f t="shared" si="215"/>
        <v>200</v>
      </c>
      <c r="H228" s="201">
        <f t="shared" si="216"/>
        <v>400</v>
      </c>
      <c r="I228" s="124"/>
      <c r="J228" s="131"/>
      <c r="K228" s="131"/>
      <c r="L228" s="131">
        <v>3433</v>
      </c>
      <c r="M228" s="11"/>
      <c r="N228" s="127"/>
      <c r="O228" s="12" t="s">
        <v>41</v>
      </c>
      <c r="P228" s="127" t="s">
        <v>250</v>
      </c>
      <c r="Q228" s="133">
        <f t="shared" ref="Q228:AD228" si="237">Q229</f>
        <v>100</v>
      </c>
      <c r="R228" s="133">
        <f t="shared" si="237"/>
        <v>0</v>
      </c>
      <c r="S228" s="133">
        <f t="shared" si="237"/>
        <v>100</v>
      </c>
      <c r="T228" s="133">
        <f t="shared" si="237"/>
        <v>0</v>
      </c>
      <c r="U228" s="133">
        <f t="shared" si="237"/>
        <v>100</v>
      </c>
      <c r="V228" s="133">
        <f t="shared" si="237"/>
        <v>100</v>
      </c>
      <c r="W228" s="133">
        <f t="shared" si="237"/>
        <v>0</v>
      </c>
      <c r="X228" s="133"/>
      <c r="Y228" s="307"/>
      <c r="Z228" s="133">
        <f t="shared" si="237"/>
        <v>0</v>
      </c>
      <c r="AA228" s="133">
        <f t="shared" si="237"/>
        <v>100</v>
      </c>
      <c r="AB228" s="133">
        <f t="shared" si="237"/>
        <v>100</v>
      </c>
      <c r="AC228" s="133">
        <f t="shared" si="237"/>
        <v>100</v>
      </c>
      <c r="AD228" s="133">
        <f t="shared" si="237"/>
        <v>100</v>
      </c>
    </row>
    <row r="229" spans="1:30" s="114" customFormat="1" ht="20.25" customHeight="1" x14ac:dyDescent="0.25">
      <c r="A229" s="183" t="s">
        <v>335</v>
      </c>
      <c r="B229" s="183"/>
      <c r="C229" s="183"/>
      <c r="D229" s="183"/>
      <c r="E229" s="198" t="s">
        <v>388</v>
      </c>
      <c r="F229" s="200">
        <f t="shared" si="214"/>
        <v>200</v>
      </c>
      <c r="G229" s="200">
        <f t="shared" si="215"/>
        <v>200</v>
      </c>
      <c r="H229" s="201">
        <f t="shared" si="216"/>
        <v>400</v>
      </c>
      <c r="I229" s="124"/>
      <c r="J229" s="131"/>
      <c r="K229" s="131"/>
      <c r="L229" s="131"/>
      <c r="M229" s="194">
        <v>34333</v>
      </c>
      <c r="N229" s="195"/>
      <c r="O229" s="196" t="s">
        <v>41</v>
      </c>
      <c r="P229" s="195" t="s">
        <v>250</v>
      </c>
      <c r="Q229" s="197">
        <f>+Q230</f>
        <v>100</v>
      </c>
      <c r="R229" s="197">
        <f t="shared" ref="R229:AD229" si="238">+R230</f>
        <v>0</v>
      </c>
      <c r="S229" s="197">
        <f t="shared" si="238"/>
        <v>100</v>
      </c>
      <c r="T229" s="197">
        <f t="shared" si="238"/>
        <v>0</v>
      </c>
      <c r="U229" s="197">
        <f t="shared" si="238"/>
        <v>100</v>
      </c>
      <c r="V229" s="197">
        <f t="shared" si="238"/>
        <v>100</v>
      </c>
      <c r="W229" s="197">
        <f t="shared" si="238"/>
        <v>0</v>
      </c>
      <c r="X229" s="197"/>
      <c r="Y229" s="308"/>
      <c r="Z229" s="197">
        <f t="shared" si="238"/>
        <v>0</v>
      </c>
      <c r="AA229" s="197">
        <f t="shared" si="238"/>
        <v>100</v>
      </c>
      <c r="AB229" s="197">
        <f t="shared" si="238"/>
        <v>100</v>
      </c>
      <c r="AC229" s="197">
        <f t="shared" si="238"/>
        <v>100</v>
      </c>
      <c r="AD229" s="197">
        <f t="shared" si="238"/>
        <v>100</v>
      </c>
    </row>
    <row r="230" spans="1:30" s="114" customFormat="1" ht="20.25" customHeight="1" x14ac:dyDescent="0.25">
      <c r="A230" s="183" t="s">
        <v>335</v>
      </c>
      <c r="B230" s="183"/>
      <c r="C230" s="183"/>
      <c r="D230" s="183"/>
      <c r="E230" s="183"/>
      <c r="F230" s="200">
        <f t="shared" si="214"/>
        <v>200</v>
      </c>
      <c r="G230" s="200">
        <f t="shared" si="215"/>
        <v>200</v>
      </c>
      <c r="H230" s="201">
        <f t="shared" si="216"/>
        <v>400</v>
      </c>
      <c r="I230" s="124"/>
      <c r="J230" s="131"/>
      <c r="K230" s="131"/>
      <c r="L230" s="131"/>
      <c r="M230" s="11"/>
      <c r="N230" s="171">
        <v>343330</v>
      </c>
      <c r="O230" s="172" t="s">
        <v>41</v>
      </c>
      <c r="P230" s="173" t="s">
        <v>250</v>
      </c>
      <c r="Q230" s="174">
        <v>100</v>
      </c>
      <c r="R230" s="174">
        <f>S230-Q230</f>
        <v>0</v>
      </c>
      <c r="S230" s="174">
        <v>100</v>
      </c>
      <c r="T230" s="174"/>
      <c r="U230" s="174">
        <v>100</v>
      </c>
      <c r="V230" s="174">
        <v>100</v>
      </c>
      <c r="W230" s="174"/>
      <c r="X230" s="174"/>
      <c r="Y230" s="309"/>
      <c r="Z230" s="174"/>
      <c r="AA230" s="174">
        <f>+Q230</f>
        <v>100</v>
      </c>
      <c r="AB230" s="174">
        <v>100</v>
      </c>
      <c r="AC230" s="174">
        <v>100</v>
      </c>
      <c r="AD230" s="174">
        <v>100</v>
      </c>
    </row>
    <row r="231" spans="1:30" s="187" customFormat="1" ht="25.5" hidden="1" customHeight="1" x14ac:dyDescent="0.25">
      <c r="A231" s="183" t="s">
        <v>335</v>
      </c>
      <c r="B231" s="198" t="s">
        <v>352</v>
      </c>
      <c r="C231" s="198" t="s">
        <v>384</v>
      </c>
      <c r="D231" s="198" t="s">
        <v>387</v>
      </c>
      <c r="E231" s="198" t="s">
        <v>388</v>
      </c>
      <c r="F231" s="200">
        <f t="shared" si="214"/>
        <v>0</v>
      </c>
      <c r="G231" s="200">
        <f t="shared" si="215"/>
        <v>0</v>
      </c>
      <c r="H231" s="201">
        <f t="shared" si="216"/>
        <v>0</v>
      </c>
      <c r="I231" s="121"/>
      <c r="J231" s="121">
        <v>37</v>
      </c>
      <c r="K231" s="121"/>
      <c r="L231" s="121"/>
      <c r="M231" s="121"/>
      <c r="N231" s="121"/>
      <c r="O231" s="175" t="s">
        <v>41</v>
      </c>
      <c r="P231" s="185" t="s">
        <v>9</v>
      </c>
      <c r="Q231" s="186">
        <f t="shared" ref="Q231:AD234" si="239">Q232</f>
        <v>0</v>
      </c>
      <c r="R231" s="186">
        <f t="shared" si="239"/>
        <v>0</v>
      </c>
      <c r="S231" s="186">
        <f t="shared" si="239"/>
        <v>0</v>
      </c>
      <c r="T231" s="186">
        <f t="shared" si="239"/>
        <v>0</v>
      </c>
      <c r="U231" s="186">
        <f t="shared" si="239"/>
        <v>0</v>
      </c>
      <c r="V231" s="186">
        <f t="shared" si="239"/>
        <v>0</v>
      </c>
      <c r="W231" s="186">
        <f t="shared" si="239"/>
        <v>0</v>
      </c>
      <c r="X231" s="186"/>
      <c r="Y231" s="260"/>
      <c r="Z231" s="186">
        <f t="shared" si="239"/>
        <v>0</v>
      </c>
      <c r="AA231" s="186">
        <f t="shared" si="239"/>
        <v>0</v>
      </c>
      <c r="AB231" s="186">
        <f t="shared" si="239"/>
        <v>0</v>
      </c>
      <c r="AC231" s="186">
        <f t="shared" si="239"/>
        <v>0</v>
      </c>
      <c r="AD231" s="186">
        <f t="shared" si="239"/>
        <v>0</v>
      </c>
    </row>
    <row r="232" spans="1:30" s="214" customFormat="1" ht="20.25" hidden="1" customHeight="1" x14ac:dyDescent="0.25">
      <c r="A232" s="188" t="s">
        <v>335</v>
      </c>
      <c r="B232" s="188"/>
      <c r="C232" s="215" t="s">
        <v>384</v>
      </c>
      <c r="D232" s="215" t="s">
        <v>387</v>
      </c>
      <c r="E232" s="215" t="s">
        <v>388</v>
      </c>
      <c r="F232" s="207">
        <f t="shared" si="214"/>
        <v>0</v>
      </c>
      <c r="G232" s="207">
        <f t="shared" si="215"/>
        <v>0</v>
      </c>
      <c r="H232" s="208">
        <f t="shared" si="216"/>
        <v>0</v>
      </c>
      <c r="I232" s="209"/>
      <c r="J232" s="210"/>
      <c r="K232" s="210">
        <v>372</v>
      </c>
      <c r="L232" s="210"/>
      <c r="M232" s="210"/>
      <c r="N232" s="211"/>
      <c r="O232" s="216" t="s">
        <v>41</v>
      </c>
      <c r="P232" s="212" t="s">
        <v>251</v>
      </c>
      <c r="Q232" s="213">
        <f t="shared" si="239"/>
        <v>0</v>
      </c>
      <c r="R232" s="213">
        <f t="shared" si="239"/>
        <v>0</v>
      </c>
      <c r="S232" s="213">
        <f t="shared" si="239"/>
        <v>0</v>
      </c>
      <c r="T232" s="213">
        <f t="shared" si="239"/>
        <v>0</v>
      </c>
      <c r="U232" s="213">
        <f t="shared" si="239"/>
        <v>0</v>
      </c>
      <c r="V232" s="213">
        <f t="shared" si="239"/>
        <v>0</v>
      </c>
      <c r="W232" s="213">
        <f t="shared" si="239"/>
        <v>0</v>
      </c>
      <c r="X232" s="213"/>
      <c r="Y232" s="306"/>
      <c r="Z232" s="213">
        <f t="shared" si="239"/>
        <v>0</v>
      </c>
      <c r="AA232" s="213">
        <f t="shared" si="239"/>
        <v>0</v>
      </c>
      <c r="AB232" s="213">
        <f t="shared" si="239"/>
        <v>0</v>
      </c>
      <c r="AC232" s="213">
        <f t="shared" si="239"/>
        <v>0</v>
      </c>
      <c r="AD232" s="213">
        <f t="shared" si="239"/>
        <v>0</v>
      </c>
    </row>
    <row r="233" spans="1:30" s="114" customFormat="1" ht="20.25" hidden="1" customHeight="1" x14ac:dyDescent="0.25">
      <c r="A233" s="183" t="s">
        <v>335</v>
      </c>
      <c r="B233" s="183"/>
      <c r="C233" s="183"/>
      <c r="D233" s="198" t="s">
        <v>387</v>
      </c>
      <c r="E233" s="198" t="s">
        <v>388</v>
      </c>
      <c r="F233" s="200">
        <f t="shared" si="214"/>
        <v>0</v>
      </c>
      <c r="G233" s="200">
        <f t="shared" si="215"/>
        <v>0</v>
      </c>
      <c r="H233" s="201">
        <f t="shared" si="216"/>
        <v>0</v>
      </c>
      <c r="I233" s="124"/>
      <c r="J233" s="131"/>
      <c r="K233" s="131"/>
      <c r="L233" s="131">
        <v>3721</v>
      </c>
      <c r="M233" s="131"/>
      <c r="N233" s="132"/>
      <c r="O233" s="12" t="s">
        <v>41</v>
      </c>
      <c r="P233" s="127" t="s">
        <v>252</v>
      </c>
      <c r="Q233" s="133">
        <f t="shared" si="239"/>
        <v>0</v>
      </c>
      <c r="R233" s="133">
        <f t="shared" si="239"/>
        <v>0</v>
      </c>
      <c r="S233" s="133">
        <f t="shared" si="239"/>
        <v>0</v>
      </c>
      <c r="T233" s="133">
        <f t="shared" si="239"/>
        <v>0</v>
      </c>
      <c r="U233" s="133">
        <f t="shared" si="239"/>
        <v>0</v>
      </c>
      <c r="V233" s="133">
        <f t="shared" si="239"/>
        <v>0</v>
      </c>
      <c r="W233" s="133">
        <f t="shared" si="239"/>
        <v>0</v>
      </c>
      <c r="X233" s="133"/>
      <c r="Y233" s="307"/>
      <c r="Z233" s="133">
        <f t="shared" si="239"/>
        <v>0</v>
      </c>
      <c r="AA233" s="133">
        <f t="shared" si="239"/>
        <v>0</v>
      </c>
      <c r="AB233" s="133">
        <f t="shared" si="239"/>
        <v>0</v>
      </c>
      <c r="AC233" s="133">
        <f t="shared" si="239"/>
        <v>0</v>
      </c>
      <c r="AD233" s="133">
        <f t="shared" si="239"/>
        <v>0</v>
      </c>
    </row>
    <row r="234" spans="1:30" s="114" customFormat="1" ht="20.25" hidden="1" customHeight="1" x14ac:dyDescent="0.25">
      <c r="A234" s="183" t="s">
        <v>335</v>
      </c>
      <c r="B234" s="183"/>
      <c r="C234" s="183"/>
      <c r="D234" s="183"/>
      <c r="E234" s="198" t="s">
        <v>388</v>
      </c>
      <c r="F234" s="200">
        <f t="shared" si="214"/>
        <v>0</v>
      </c>
      <c r="G234" s="200">
        <f t="shared" si="215"/>
        <v>0</v>
      </c>
      <c r="H234" s="201">
        <f t="shared" si="216"/>
        <v>0</v>
      </c>
      <c r="I234" s="124"/>
      <c r="J234" s="131"/>
      <c r="K234" s="131"/>
      <c r="L234" s="131"/>
      <c r="M234" s="194">
        <v>37215</v>
      </c>
      <c r="N234" s="195"/>
      <c r="O234" s="196" t="s">
        <v>41</v>
      </c>
      <c r="P234" s="195" t="s">
        <v>253</v>
      </c>
      <c r="Q234" s="197">
        <f t="shared" si="239"/>
        <v>0</v>
      </c>
      <c r="R234" s="197">
        <f t="shared" si="239"/>
        <v>0</v>
      </c>
      <c r="S234" s="197">
        <f t="shared" si="239"/>
        <v>0</v>
      </c>
      <c r="T234" s="197">
        <f t="shared" si="239"/>
        <v>0</v>
      </c>
      <c r="U234" s="197">
        <f t="shared" si="239"/>
        <v>0</v>
      </c>
      <c r="V234" s="197">
        <f t="shared" si="239"/>
        <v>0</v>
      </c>
      <c r="W234" s="197">
        <f t="shared" si="239"/>
        <v>0</v>
      </c>
      <c r="X234" s="197"/>
      <c r="Y234" s="308"/>
      <c r="Z234" s="197">
        <f t="shared" si="239"/>
        <v>0</v>
      </c>
      <c r="AA234" s="197">
        <f t="shared" si="239"/>
        <v>0</v>
      </c>
      <c r="AB234" s="197">
        <f t="shared" si="239"/>
        <v>0</v>
      </c>
      <c r="AC234" s="197">
        <f t="shared" si="239"/>
        <v>0</v>
      </c>
      <c r="AD234" s="197">
        <f t="shared" si="239"/>
        <v>0</v>
      </c>
    </row>
    <row r="235" spans="1:30" s="114" customFormat="1" ht="20.25" hidden="1" customHeight="1" x14ac:dyDescent="0.25">
      <c r="A235" s="183" t="s">
        <v>335</v>
      </c>
      <c r="B235" s="183"/>
      <c r="C235" s="183"/>
      <c r="D235" s="183"/>
      <c r="E235" s="183"/>
      <c r="F235" s="200">
        <f t="shared" si="214"/>
        <v>0</v>
      </c>
      <c r="G235" s="200">
        <f t="shared" si="215"/>
        <v>0</v>
      </c>
      <c r="H235" s="201">
        <f t="shared" si="216"/>
        <v>0</v>
      </c>
      <c r="I235" s="124"/>
      <c r="J235" s="131"/>
      <c r="K235" s="131"/>
      <c r="L235" s="131"/>
      <c r="M235" s="11"/>
      <c r="N235" s="171">
        <v>372150</v>
      </c>
      <c r="O235" s="172" t="s">
        <v>41</v>
      </c>
      <c r="P235" s="173" t="s">
        <v>253</v>
      </c>
      <c r="Q235" s="174">
        <v>0</v>
      </c>
      <c r="R235" s="174">
        <v>0</v>
      </c>
      <c r="S235" s="174">
        <f>Q235+R235</f>
        <v>0</v>
      </c>
      <c r="T235" s="174"/>
      <c r="U235" s="174">
        <v>0</v>
      </c>
      <c r="V235" s="174">
        <v>0</v>
      </c>
      <c r="W235" s="174"/>
      <c r="X235" s="174"/>
      <c r="Y235" s="309"/>
      <c r="Z235" s="174"/>
      <c r="AA235" s="174">
        <f>+Q235</f>
        <v>0</v>
      </c>
      <c r="AB235" s="174"/>
      <c r="AC235" s="174"/>
      <c r="AD235" s="174"/>
    </row>
    <row r="236" spans="1:30" s="187" customFormat="1" ht="20.25" hidden="1" customHeight="1" x14ac:dyDescent="0.25">
      <c r="A236" s="183" t="s">
        <v>335</v>
      </c>
      <c r="B236" s="198" t="s">
        <v>352</v>
      </c>
      <c r="C236" s="198" t="s">
        <v>384</v>
      </c>
      <c r="D236" s="198" t="s">
        <v>387</v>
      </c>
      <c r="E236" s="198" t="s">
        <v>388</v>
      </c>
      <c r="F236" s="200">
        <f t="shared" si="214"/>
        <v>0</v>
      </c>
      <c r="G236" s="200">
        <f t="shared" si="215"/>
        <v>0</v>
      </c>
      <c r="H236" s="201">
        <f t="shared" si="216"/>
        <v>0</v>
      </c>
      <c r="I236" s="121"/>
      <c r="J236" s="121">
        <v>38</v>
      </c>
      <c r="K236" s="121"/>
      <c r="L236" s="121"/>
      <c r="M236" s="121"/>
      <c r="N236" s="121"/>
      <c r="O236" s="175" t="s">
        <v>41</v>
      </c>
      <c r="P236" s="185" t="s">
        <v>10</v>
      </c>
      <c r="Q236" s="186">
        <f t="shared" ref="Q236:AD239" si="240">Q237</f>
        <v>0</v>
      </c>
      <c r="R236" s="186">
        <f t="shared" si="240"/>
        <v>0</v>
      </c>
      <c r="S236" s="186">
        <f t="shared" si="240"/>
        <v>0</v>
      </c>
      <c r="T236" s="186">
        <f t="shared" si="240"/>
        <v>0</v>
      </c>
      <c r="U236" s="186">
        <f t="shared" si="240"/>
        <v>0</v>
      </c>
      <c r="V236" s="186">
        <f t="shared" si="240"/>
        <v>0</v>
      </c>
      <c r="W236" s="186">
        <f t="shared" si="240"/>
        <v>0</v>
      </c>
      <c r="X236" s="186"/>
      <c r="Y236" s="260"/>
      <c r="Z236" s="186">
        <f t="shared" si="240"/>
        <v>0</v>
      </c>
      <c r="AA236" s="186">
        <f t="shared" si="240"/>
        <v>0</v>
      </c>
      <c r="AB236" s="186">
        <f t="shared" si="240"/>
        <v>0</v>
      </c>
      <c r="AC236" s="186">
        <f t="shared" si="240"/>
        <v>0</v>
      </c>
      <c r="AD236" s="186">
        <f t="shared" si="240"/>
        <v>0</v>
      </c>
    </row>
    <row r="237" spans="1:30" s="214" customFormat="1" ht="20.25" hidden="1" customHeight="1" x14ac:dyDescent="0.25">
      <c r="A237" s="188" t="s">
        <v>335</v>
      </c>
      <c r="B237" s="188"/>
      <c r="C237" s="215" t="s">
        <v>384</v>
      </c>
      <c r="D237" s="215" t="s">
        <v>387</v>
      </c>
      <c r="E237" s="215" t="s">
        <v>388</v>
      </c>
      <c r="F237" s="207">
        <f t="shared" si="214"/>
        <v>0</v>
      </c>
      <c r="G237" s="207">
        <f t="shared" si="215"/>
        <v>0</v>
      </c>
      <c r="H237" s="208">
        <f t="shared" si="216"/>
        <v>0</v>
      </c>
      <c r="I237" s="209"/>
      <c r="J237" s="210"/>
      <c r="K237" s="210">
        <v>381</v>
      </c>
      <c r="L237" s="210"/>
      <c r="M237" s="210"/>
      <c r="N237" s="211"/>
      <c r="O237" s="216" t="s">
        <v>41</v>
      </c>
      <c r="P237" s="212" t="s">
        <v>254</v>
      </c>
      <c r="Q237" s="213">
        <f t="shared" si="240"/>
        <v>0</v>
      </c>
      <c r="R237" s="213">
        <f t="shared" si="240"/>
        <v>0</v>
      </c>
      <c r="S237" s="213">
        <f t="shared" si="240"/>
        <v>0</v>
      </c>
      <c r="T237" s="213">
        <f t="shared" si="240"/>
        <v>0</v>
      </c>
      <c r="U237" s="213">
        <f t="shared" si="240"/>
        <v>0</v>
      </c>
      <c r="V237" s="213">
        <f t="shared" si="240"/>
        <v>0</v>
      </c>
      <c r="W237" s="213">
        <f t="shared" si="240"/>
        <v>0</v>
      </c>
      <c r="X237" s="213"/>
      <c r="Y237" s="306"/>
      <c r="Z237" s="213">
        <f t="shared" si="240"/>
        <v>0</v>
      </c>
      <c r="AA237" s="213">
        <f t="shared" si="240"/>
        <v>0</v>
      </c>
      <c r="AB237" s="213">
        <f t="shared" si="240"/>
        <v>0</v>
      </c>
      <c r="AC237" s="213">
        <f t="shared" si="240"/>
        <v>0</v>
      </c>
      <c r="AD237" s="213">
        <f t="shared" si="240"/>
        <v>0</v>
      </c>
    </row>
    <row r="238" spans="1:30" s="114" customFormat="1" ht="20.25" hidden="1" customHeight="1" x14ac:dyDescent="0.25">
      <c r="A238" s="183" t="s">
        <v>335</v>
      </c>
      <c r="B238" s="183"/>
      <c r="C238" s="183"/>
      <c r="D238" s="198" t="s">
        <v>387</v>
      </c>
      <c r="E238" s="198" t="s">
        <v>388</v>
      </c>
      <c r="F238" s="200">
        <f t="shared" si="214"/>
        <v>0</v>
      </c>
      <c r="G238" s="200">
        <f t="shared" si="215"/>
        <v>0</v>
      </c>
      <c r="H238" s="201">
        <f t="shared" si="216"/>
        <v>0</v>
      </c>
      <c r="I238" s="124"/>
      <c r="J238" s="131"/>
      <c r="K238" s="131"/>
      <c r="L238" s="131">
        <v>3811</v>
      </c>
      <c r="M238" s="11"/>
      <c r="N238" s="127"/>
      <c r="O238" s="12" t="s">
        <v>41</v>
      </c>
      <c r="P238" s="127" t="s">
        <v>255</v>
      </c>
      <c r="Q238" s="133">
        <f t="shared" si="240"/>
        <v>0</v>
      </c>
      <c r="R238" s="133">
        <f t="shared" si="240"/>
        <v>0</v>
      </c>
      <c r="S238" s="133">
        <f t="shared" si="240"/>
        <v>0</v>
      </c>
      <c r="T238" s="133">
        <f t="shared" si="240"/>
        <v>0</v>
      </c>
      <c r="U238" s="133">
        <f t="shared" si="240"/>
        <v>0</v>
      </c>
      <c r="V238" s="133">
        <f t="shared" si="240"/>
        <v>0</v>
      </c>
      <c r="W238" s="133">
        <f t="shared" si="240"/>
        <v>0</v>
      </c>
      <c r="X238" s="133"/>
      <c r="Y238" s="307"/>
      <c r="Z238" s="133">
        <f t="shared" si="240"/>
        <v>0</v>
      </c>
      <c r="AA238" s="133">
        <f t="shared" si="240"/>
        <v>0</v>
      </c>
      <c r="AB238" s="133">
        <f t="shared" si="240"/>
        <v>0</v>
      </c>
      <c r="AC238" s="133">
        <f t="shared" si="240"/>
        <v>0</v>
      </c>
      <c r="AD238" s="133">
        <f t="shared" si="240"/>
        <v>0</v>
      </c>
    </row>
    <row r="239" spans="1:30" s="114" customFormat="1" ht="20.25" hidden="1" customHeight="1" x14ac:dyDescent="0.25">
      <c r="A239" s="183" t="s">
        <v>335</v>
      </c>
      <c r="B239" s="183"/>
      <c r="C239" s="183"/>
      <c r="D239" s="183"/>
      <c r="E239" s="198" t="s">
        <v>388</v>
      </c>
      <c r="F239" s="200">
        <f t="shared" si="214"/>
        <v>0</v>
      </c>
      <c r="G239" s="200">
        <f t="shared" si="215"/>
        <v>0</v>
      </c>
      <c r="H239" s="201">
        <f t="shared" si="216"/>
        <v>0</v>
      </c>
      <c r="I239" s="124"/>
      <c r="J239" s="131"/>
      <c r="K239" s="131"/>
      <c r="L239" s="131"/>
      <c r="M239" s="194">
        <v>38111</v>
      </c>
      <c r="N239" s="195"/>
      <c r="O239" s="196" t="s">
        <v>41</v>
      </c>
      <c r="P239" s="195" t="s">
        <v>256</v>
      </c>
      <c r="Q239" s="197">
        <f t="shared" si="240"/>
        <v>0</v>
      </c>
      <c r="R239" s="197">
        <f t="shared" si="240"/>
        <v>0</v>
      </c>
      <c r="S239" s="197">
        <f t="shared" si="240"/>
        <v>0</v>
      </c>
      <c r="T239" s="197">
        <f t="shared" si="240"/>
        <v>0</v>
      </c>
      <c r="U239" s="197">
        <f t="shared" si="240"/>
        <v>0</v>
      </c>
      <c r="V239" s="197">
        <f t="shared" si="240"/>
        <v>0</v>
      </c>
      <c r="W239" s="197">
        <f t="shared" si="240"/>
        <v>0</v>
      </c>
      <c r="X239" s="197"/>
      <c r="Y239" s="308"/>
      <c r="Z239" s="197">
        <f t="shared" si="240"/>
        <v>0</v>
      </c>
      <c r="AA239" s="197">
        <f t="shared" si="240"/>
        <v>0</v>
      </c>
      <c r="AB239" s="197">
        <f t="shared" si="240"/>
        <v>0</v>
      </c>
      <c r="AC239" s="197">
        <f t="shared" si="240"/>
        <v>0</v>
      </c>
      <c r="AD239" s="197">
        <f t="shared" si="240"/>
        <v>0</v>
      </c>
    </row>
    <row r="240" spans="1:30" s="114" customFormat="1" ht="20.25" hidden="1" customHeight="1" x14ac:dyDescent="0.25">
      <c r="A240" s="183" t="s">
        <v>335</v>
      </c>
      <c r="B240" s="183"/>
      <c r="C240" s="183"/>
      <c r="D240" s="183"/>
      <c r="E240" s="183"/>
      <c r="F240" s="200">
        <f t="shared" si="214"/>
        <v>0</v>
      </c>
      <c r="G240" s="200">
        <f t="shared" si="215"/>
        <v>0</v>
      </c>
      <c r="H240" s="201">
        <f t="shared" si="216"/>
        <v>0</v>
      </c>
      <c r="I240" s="124"/>
      <c r="J240" s="131"/>
      <c r="K240" s="131"/>
      <c r="L240" s="131"/>
      <c r="M240" s="11"/>
      <c r="N240" s="171">
        <v>381110</v>
      </c>
      <c r="O240" s="172" t="s">
        <v>41</v>
      </c>
      <c r="P240" s="173" t="s">
        <v>256</v>
      </c>
      <c r="Q240" s="174">
        <v>0</v>
      </c>
      <c r="R240" s="174">
        <v>0</v>
      </c>
      <c r="S240" s="174">
        <f>Q240+R240</f>
        <v>0</v>
      </c>
      <c r="T240" s="174"/>
      <c r="U240" s="174">
        <v>0</v>
      </c>
      <c r="V240" s="174">
        <v>0</v>
      </c>
      <c r="W240" s="174"/>
      <c r="X240" s="174"/>
      <c r="Y240" s="309"/>
      <c r="Z240" s="174"/>
      <c r="AA240" s="174">
        <f>+Q240</f>
        <v>0</v>
      </c>
      <c r="AB240" s="174"/>
      <c r="AC240" s="174"/>
      <c r="AD240" s="174"/>
    </row>
    <row r="241" spans="1:33" s="193" customFormat="1" ht="21.75" customHeight="1" x14ac:dyDescent="0.25">
      <c r="A241" s="188" t="s">
        <v>336</v>
      </c>
      <c r="B241" s="188"/>
      <c r="C241" s="198" t="s">
        <v>384</v>
      </c>
      <c r="D241" s="198" t="s">
        <v>387</v>
      </c>
      <c r="E241" s="198" t="s">
        <v>388</v>
      </c>
      <c r="F241" s="200">
        <f t="shared" si="214"/>
        <v>4854557.8599999994</v>
      </c>
      <c r="G241" s="200">
        <f t="shared" si="215"/>
        <v>7065348.827668705</v>
      </c>
      <c r="H241" s="201">
        <f t="shared" si="216"/>
        <v>9805802.0500000007</v>
      </c>
      <c r="I241" s="189"/>
      <c r="J241" s="189"/>
      <c r="K241" s="189"/>
      <c r="L241" s="189"/>
      <c r="M241" s="189"/>
      <c r="N241" s="189" t="str">
        <f>+O241</f>
        <v>4.6.</v>
      </c>
      <c r="O241" s="190" t="s">
        <v>42</v>
      </c>
      <c r="P241" s="191" t="s">
        <v>67</v>
      </c>
      <c r="Q241" s="192">
        <f>+Q242</f>
        <v>2453500.9299999997</v>
      </c>
      <c r="R241" s="192">
        <f t="shared" ref="R241:AD241" si="241">+R242</f>
        <v>-26222</v>
      </c>
      <c r="S241" s="192">
        <f t="shared" si="241"/>
        <v>2427278.9299999997</v>
      </c>
      <c r="T241" s="192">
        <f t="shared" si="241"/>
        <v>1375001</v>
      </c>
      <c r="U241" s="192">
        <f t="shared" si="241"/>
        <v>1500000</v>
      </c>
      <c r="V241" s="192">
        <f t="shared" si="241"/>
        <v>2453500.9299999997</v>
      </c>
      <c r="W241" s="255">
        <f t="shared" si="241"/>
        <v>1736776.1100000003</v>
      </c>
      <c r="X241" s="192"/>
      <c r="Y241" s="315">
        <f>W241/V241*100</f>
        <v>70.78766870489838</v>
      </c>
      <c r="Z241" s="192">
        <f t="shared" si="241"/>
        <v>1375001.12</v>
      </c>
      <c r="AA241" s="192">
        <f t="shared" si="241"/>
        <v>2453500.9299999997</v>
      </c>
      <c r="AB241" s="192">
        <f t="shared" si="241"/>
        <v>2259300</v>
      </c>
      <c r="AC241" s="192">
        <f t="shared" si="241"/>
        <v>1843000</v>
      </c>
      <c r="AD241" s="192">
        <f t="shared" si="241"/>
        <v>1875000</v>
      </c>
      <c r="AE241" s="239">
        <f>W247+W248+W249+W252+W255+W259+W261+W263+W265+W267+W269+W273+W275+W278+W283+W285+W287+W289+W292+W294+W297+W298+W300+W304+W305+W307+W309+W311+W313+W316+W318+W321+W322+W324+W326+W329+W332+W334+W337+W341+W343+W345+W347+W350+W352+W354+W357+W360+W362+W364+W365+W368+W370+W372+W375+W377+W380+W382+W384+W385+W388+W391+W393+W395+W397+W398+W399+W400+W401+W405+W409+W412+W414+W417+W420+W423+W425+W426+W431+W436+W438+W441</f>
        <v>1736776.1099999999</v>
      </c>
      <c r="AF241" s="239">
        <f>W241+W510</f>
        <v>1799432.9300000004</v>
      </c>
    </row>
    <row r="242" spans="1:33" s="119" customFormat="1" ht="20.25" customHeight="1" x14ac:dyDescent="0.25">
      <c r="A242" s="183" t="s">
        <v>336</v>
      </c>
      <c r="B242" s="198" t="s">
        <v>352</v>
      </c>
      <c r="C242" s="198" t="s">
        <v>384</v>
      </c>
      <c r="D242" s="198" t="s">
        <v>387</v>
      </c>
      <c r="E242" s="198" t="s">
        <v>388</v>
      </c>
      <c r="F242" s="200">
        <f t="shared" si="214"/>
        <v>4854557.8599999994</v>
      </c>
      <c r="G242" s="200">
        <f t="shared" si="215"/>
        <v>7065348.827668705</v>
      </c>
      <c r="H242" s="201">
        <f t="shared" si="216"/>
        <v>9805802.0500000007</v>
      </c>
      <c r="I242" s="129">
        <v>3</v>
      </c>
      <c r="J242" s="129"/>
      <c r="K242" s="129"/>
      <c r="L242" s="129"/>
      <c r="M242" s="129"/>
      <c r="N242" s="129"/>
      <c r="O242" s="12" t="s">
        <v>42</v>
      </c>
      <c r="P242" s="130" t="s">
        <v>18</v>
      </c>
      <c r="Q242" s="123">
        <f>+Q243+Q279+Q432</f>
        <v>2453500.9299999997</v>
      </c>
      <c r="R242" s="123">
        <f t="shared" ref="R242:AB242" si="242">+R243+R279+R432</f>
        <v>-26222</v>
      </c>
      <c r="S242" s="123">
        <f t="shared" si="242"/>
        <v>2427278.9299999997</v>
      </c>
      <c r="T242" s="123">
        <f t="shared" si="242"/>
        <v>1375001</v>
      </c>
      <c r="U242" s="123">
        <f t="shared" si="242"/>
        <v>1500000</v>
      </c>
      <c r="V242" s="123">
        <f t="shared" si="242"/>
        <v>2453500.9299999997</v>
      </c>
      <c r="W242" s="123">
        <f t="shared" si="242"/>
        <v>1736776.1100000003</v>
      </c>
      <c r="X242" s="123"/>
      <c r="Y242" s="315">
        <f>W242/V242*100</f>
        <v>70.78766870489838</v>
      </c>
      <c r="Z242" s="123">
        <f t="shared" si="242"/>
        <v>1375001.12</v>
      </c>
      <c r="AA242" s="123">
        <f t="shared" si="242"/>
        <v>2453500.9299999997</v>
      </c>
      <c r="AB242" s="123">
        <f t="shared" si="242"/>
        <v>2259300</v>
      </c>
      <c r="AC242" s="123">
        <f t="shared" ref="AC242:AD242" si="243">+AC243+AC279+AC432</f>
        <v>1843000</v>
      </c>
      <c r="AD242" s="123">
        <f t="shared" si="243"/>
        <v>1875000</v>
      </c>
    </row>
    <row r="243" spans="1:33" s="187" customFormat="1" ht="20.25" customHeight="1" x14ac:dyDescent="0.25">
      <c r="A243" s="183" t="s">
        <v>336</v>
      </c>
      <c r="B243" s="198" t="s">
        <v>352</v>
      </c>
      <c r="C243" s="198" t="s">
        <v>384</v>
      </c>
      <c r="D243" s="198" t="s">
        <v>387</v>
      </c>
      <c r="E243" s="198" t="s">
        <v>388</v>
      </c>
      <c r="F243" s="200">
        <f t="shared" si="214"/>
        <v>3377671.86</v>
      </c>
      <c r="G243" s="200">
        <f t="shared" si="215"/>
        <v>5443414.5908323284</v>
      </c>
      <c r="H243" s="201">
        <f t="shared" si="216"/>
        <v>7869763.9299999997</v>
      </c>
      <c r="I243" s="263"/>
      <c r="J243" s="263">
        <v>31</v>
      </c>
      <c r="K243" s="263"/>
      <c r="L243" s="263"/>
      <c r="M243" s="263"/>
      <c r="N243" s="263"/>
      <c r="O243" s="303" t="s">
        <v>42</v>
      </c>
      <c r="P243" s="264" t="s">
        <v>6</v>
      </c>
      <c r="Q243" s="265">
        <f>Q244+Q256+Q270</f>
        <v>1710900.93</v>
      </c>
      <c r="R243" s="265">
        <f t="shared" ref="R243:AB243" si="244">R244+R256+R270</f>
        <v>-22065</v>
      </c>
      <c r="S243" s="265">
        <f t="shared" si="244"/>
        <v>1688835.93</v>
      </c>
      <c r="T243" s="265">
        <v>1133365</v>
      </c>
      <c r="U243" s="265">
        <f t="shared" si="244"/>
        <v>1242400</v>
      </c>
      <c r="V243" s="265">
        <f t="shared" si="244"/>
        <v>1710900.93</v>
      </c>
      <c r="W243" s="265">
        <f t="shared" si="244"/>
        <v>1356549.6800000002</v>
      </c>
      <c r="X243" s="265">
        <f>W243/T243*100</f>
        <v>119.69221565868014</v>
      </c>
      <c r="Y243" s="260">
        <f>W243/V243*100</f>
        <v>79.288616670516404</v>
      </c>
      <c r="Z243" s="186">
        <f t="shared" si="244"/>
        <v>1133365</v>
      </c>
      <c r="AA243" s="186">
        <f t="shared" si="244"/>
        <v>1710900.93</v>
      </c>
      <c r="AB243" s="186">
        <f t="shared" si="244"/>
        <v>1810800</v>
      </c>
      <c r="AC243" s="186">
        <f t="shared" ref="AC243:AD243" si="245">AC244+AC256+AC270</f>
        <v>1601775</v>
      </c>
      <c r="AD243" s="186">
        <f t="shared" si="245"/>
        <v>1612923</v>
      </c>
    </row>
    <row r="244" spans="1:33" s="214" customFormat="1" ht="20.25" customHeight="1" x14ac:dyDescent="0.25">
      <c r="A244" s="188" t="s">
        <v>336</v>
      </c>
      <c r="B244" s="188"/>
      <c r="C244" s="215" t="s">
        <v>384</v>
      </c>
      <c r="D244" s="215" t="s">
        <v>387</v>
      </c>
      <c r="E244" s="215" t="s">
        <v>388</v>
      </c>
      <c r="F244" s="207">
        <f t="shared" si="214"/>
        <v>2832121.86</v>
      </c>
      <c r="G244" s="207">
        <f t="shared" si="215"/>
        <v>4563782.8699999992</v>
      </c>
      <c r="H244" s="208">
        <f t="shared" si="216"/>
        <v>6486406.9299999997</v>
      </c>
      <c r="I244" s="209"/>
      <c r="J244" s="210"/>
      <c r="K244" s="210">
        <v>311</v>
      </c>
      <c r="L244" s="210"/>
      <c r="M244" s="210"/>
      <c r="N244" s="211"/>
      <c r="O244" s="216" t="s">
        <v>42</v>
      </c>
      <c r="P244" s="212" t="s">
        <v>117</v>
      </c>
      <c r="Q244" s="213">
        <f>Q245+Q253+Q250</f>
        <v>1435000.93</v>
      </c>
      <c r="R244" s="213">
        <f t="shared" ref="R244:AB244" si="246">R245+R253+R250</f>
        <v>-18940</v>
      </c>
      <c r="S244" s="213">
        <f t="shared" si="246"/>
        <v>1416060.93</v>
      </c>
      <c r="T244" s="213">
        <v>945308</v>
      </c>
      <c r="U244" s="213">
        <f t="shared" si="246"/>
        <v>1039000</v>
      </c>
      <c r="V244" s="213">
        <f t="shared" si="246"/>
        <v>1435000.93</v>
      </c>
      <c r="W244" s="213">
        <f t="shared" si="246"/>
        <v>1144473.94</v>
      </c>
      <c r="X244" s="213"/>
      <c r="Y244" s="306"/>
      <c r="Z244" s="213">
        <f t="shared" si="246"/>
        <v>945308</v>
      </c>
      <c r="AA244" s="213">
        <f t="shared" si="246"/>
        <v>1435000.93</v>
      </c>
      <c r="AB244" s="213">
        <f t="shared" si="246"/>
        <v>1471000</v>
      </c>
      <c r="AC244" s="213">
        <f t="shared" ref="AC244:AD244" si="247">AC245+AC253+AC250</f>
        <v>1311975</v>
      </c>
      <c r="AD244" s="213">
        <f t="shared" si="247"/>
        <v>1323123</v>
      </c>
    </row>
    <row r="245" spans="1:33" s="114" customFormat="1" ht="20.25" customHeight="1" x14ac:dyDescent="0.25">
      <c r="A245" s="183" t="s">
        <v>336</v>
      </c>
      <c r="B245" s="183"/>
      <c r="C245" s="183"/>
      <c r="D245" s="198" t="s">
        <v>387</v>
      </c>
      <c r="E245" s="198" t="s">
        <v>388</v>
      </c>
      <c r="F245" s="200">
        <f t="shared" si="214"/>
        <v>2802121.86</v>
      </c>
      <c r="G245" s="200">
        <f t="shared" si="215"/>
        <v>4360903.63</v>
      </c>
      <c r="H245" s="201">
        <f t="shared" si="216"/>
        <v>6383714.9299999997</v>
      </c>
      <c r="I245" s="132"/>
      <c r="J245" s="132"/>
      <c r="K245" s="131"/>
      <c r="L245" s="131">
        <v>3111</v>
      </c>
      <c r="M245" s="131"/>
      <c r="N245" s="132"/>
      <c r="O245" s="12" t="s">
        <v>42</v>
      </c>
      <c r="P245" s="127" t="s">
        <v>118</v>
      </c>
      <c r="Q245" s="133">
        <f t="shared" ref="Q245:AD245" si="248">Q246</f>
        <v>1420000.93</v>
      </c>
      <c r="R245" s="133">
        <f t="shared" si="248"/>
        <v>-18940</v>
      </c>
      <c r="S245" s="133">
        <f t="shared" si="248"/>
        <v>1401060.93</v>
      </c>
      <c r="T245" s="133">
        <v>857616</v>
      </c>
      <c r="U245" s="133">
        <f t="shared" si="248"/>
        <v>953000</v>
      </c>
      <c r="V245" s="133">
        <f t="shared" si="248"/>
        <v>1420000.93</v>
      </c>
      <c r="W245" s="133">
        <f t="shared" si="248"/>
        <v>1130286.7</v>
      </c>
      <c r="X245" s="133"/>
      <c r="Y245" s="307"/>
      <c r="Z245" s="133">
        <f t="shared" si="248"/>
        <v>857616</v>
      </c>
      <c r="AA245" s="133">
        <f t="shared" si="248"/>
        <v>1420000.93</v>
      </c>
      <c r="AB245" s="133">
        <f t="shared" si="248"/>
        <v>1471000</v>
      </c>
      <c r="AC245" s="133">
        <f t="shared" si="248"/>
        <v>1311975</v>
      </c>
      <c r="AD245" s="133">
        <f t="shared" si="248"/>
        <v>1323123</v>
      </c>
      <c r="AG245" s="114">
        <v>1790299.57</v>
      </c>
    </row>
    <row r="246" spans="1:33" s="114" customFormat="1" ht="20.25" customHeight="1" x14ac:dyDescent="0.25">
      <c r="A246" s="183" t="s">
        <v>336</v>
      </c>
      <c r="B246" s="183"/>
      <c r="C246" s="183"/>
      <c r="D246" s="183"/>
      <c r="E246" s="198" t="s">
        <v>388</v>
      </c>
      <c r="F246" s="200">
        <f t="shared" si="214"/>
        <v>2802121.86</v>
      </c>
      <c r="G246" s="200">
        <f t="shared" si="215"/>
        <v>3503287.63</v>
      </c>
      <c r="H246" s="201">
        <f t="shared" si="216"/>
        <v>6383714.9299999997</v>
      </c>
      <c r="I246" s="124"/>
      <c r="J246" s="131"/>
      <c r="K246" s="131"/>
      <c r="L246" s="131"/>
      <c r="M246" s="194">
        <v>31111</v>
      </c>
      <c r="N246" s="195"/>
      <c r="O246" s="196" t="s">
        <v>42</v>
      </c>
      <c r="P246" s="195" t="s">
        <v>257</v>
      </c>
      <c r="Q246" s="197">
        <f>Q247+Q248+Q249</f>
        <v>1420000.93</v>
      </c>
      <c r="R246" s="197">
        <f t="shared" ref="R246:AB246" si="249">R247+R248+R249</f>
        <v>-18940</v>
      </c>
      <c r="S246" s="197">
        <f t="shared" si="249"/>
        <v>1401060.93</v>
      </c>
      <c r="T246" s="197">
        <f t="shared" si="249"/>
        <v>0</v>
      </c>
      <c r="U246" s="197">
        <f t="shared" si="249"/>
        <v>953000</v>
      </c>
      <c r="V246" s="197">
        <f t="shared" si="249"/>
        <v>1420000.93</v>
      </c>
      <c r="W246" s="197">
        <f t="shared" si="249"/>
        <v>1130286.7</v>
      </c>
      <c r="X246" s="197"/>
      <c r="Y246" s="308"/>
      <c r="Z246" s="197">
        <f t="shared" si="249"/>
        <v>857616</v>
      </c>
      <c r="AA246" s="197">
        <f t="shared" si="249"/>
        <v>1420000.93</v>
      </c>
      <c r="AB246" s="197">
        <f t="shared" si="249"/>
        <v>1471000</v>
      </c>
      <c r="AC246" s="197">
        <f t="shared" ref="AC246:AD246" si="250">AC247+AC248+AC249</f>
        <v>1311975</v>
      </c>
      <c r="AD246" s="197">
        <f t="shared" si="250"/>
        <v>1323123</v>
      </c>
      <c r="AG246" s="176">
        <f>AF241-AG245</f>
        <v>9133.3600000003353</v>
      </c>
    </row>
    <row r="247" spans="1:33" s="114" customFormat="1" ht="20.25" customHeight="1" x14ac:dyDescent="0.25">
      <c r="A247" s="183" t="s">
        <v>336</v>
      </c>
      <c r="B247" s="183"/>
      <c r="C247" s="183"/>
      <c r="D247" s="183"/>
      <c r="E247" s="183"/>
      <c r="F247" s="200">
        <f t="shared" si="214"/>
        <v>2676121.86</v>
      </c>
      <c r="G247" s="200">
        <f t="shared" si="215"/>
        <v>3329114.0199999996</v>
      </c>
      <c r="H247" s="201">
        <f t="shared" si="216"/>
        <v>6038320.9399999995</v>
      </c>
      <c r="I247" s="132"/>
      <c r="J247" s="132"/>
      <c r="K247" s="131"/>
      <c r="L247" s="131"/>
      <c r="M247" s="131"/>
      <c r="N247" s="171">
        <v>311110</v>
      </c>
      <c r="O247" s="172" t="s">
        <v>42</v>
      </c>
      <c r="P247" s="173" t="s">
        <v>258</v>
      </c>
      <c r="Q247" s="174">
        <v>1357000.93</v>
      </c>
      <c r="R247" s="174">
        <f>S247-Q247</f>
        <v>-18940</v>
      </c>
      <c r="S247" s="174">
        <f>1083000+89000+10000+25000+150000+0.93-18940</f>
        <v>1338060.93</v>
      </c>
      <c r="T247" s="174"/>
      <c r="U247" s="174">
        <v>912000</v>
      </c>
      <c r="V247" s="174">
        <v>1357000.93</v>
      </c>
      <c r="W247" s="174">
        <v>1060113.0900000001</v>
      </c>
      <c r="X247" s="174"/>
      <c r="Y247" s="309"/>
      <c r="Z247" s="174">
        <v>788222.01</v>
      </c>
      <c r="AA247" s="174">
        <f t="shared" ref="AA247:AA249" si="251">+Q247</f>
        <v>1357000.93</v>
      </c>
      <c r="AB247" s="174">
        <v>1400000</v>
      </c>
      <c r="AC247" s="174">
        <f>1601775-AC248-AC259-AC263-AC265-AC267-AC269-AC273-AC275-AC278</f>
        <v>1240975</v>
      </c>
      <c r="AD247" s="174">
        <f>1612923-AD248-AD259-AD263-AD265-AD267-AD269-AD273-AD275-AD278</f>
        <v>1252123</v>
      </c>
      <c r="AE247" s="176"/>
    </row>
    <row r="248" spans="1:33" s="114" customFormat="1" ht="20.25" customHeight="1" x14ac:dyDescent="0.25">
      <c r="A248" s="183" t="s">
        <v>336</v>
      </c>
      <c r="B248" s="183"/>
      <c r="C248" s="183"/>
      <c r="D248" s="183"/>
      <c r="E248" s="183"/>
      <c r="F248" s="200">
        <f t="shared" si="214"/>
        <v>126000</v>
      </c>
      <c r="G248" s="200">
        <f t="shared" si="215"/>
        <v>163674.38</v>
      </c>
      <c r="H248" s="201">
        <f t="shared" si="216"/>
        <v>309441.96999999997</v>
      </c>
      <c r="I248" s="132"/>
      <c r="J248" s="132"/>
      <c r="K248" s="131"/>
      <c r="L248" s="131"/>
      <c r="M248" s="131"/>
      <c r="N248" s="171">
        <v>311111</v>
      </c>
      <c r="O248" s="172" t="s">
        <v>42</v>
      </c>
      <c r="P248" s="173" t="s">
        <v>123</v>
      </c>
      <c r="Q248" s="174">
        <v>63000</v>
      </c>
      <c r="R248" s="174">
        <f>S248-Q248</f>
        <v>0</v>
      </c>
      <c r="S248" s="174">
        <v>63000</v>
      </c>
      <c r="T248" s="174"/>
      <c r="U248" s="174">
        <v>41000</v>
      </c>
      <c r="V248" s="174">
        <v>63000</v>
      </c>
      <c r="W248" s="174">
        <v>59674.38</v>
      </c>
      <c r="X248" s="174"/>
      <c r="Y248" s="309"/>
      <c r="Z248" s="174">
        <v>33441.97</v>
      </c>
      <c r="AA248" s="174">
        <f t="shared" si="251"/>
        <v>63000</v>
      </c>
      <c r="AB248" s="174">
        <v>71000</v>
      </c>
      <c r="AC248" s="174">
        <v>71000</v>
      </c>
      <c r="AD248" s="174">
        <v>71000</v>
      </c>
      <c r="AE248" s="176"/>
    </row>
    <row r="249" spans="1:33" s="114" customFormat="1" ht="20.25" customHeight="1" x14ac:dyDescent="0.25">
      <c r="A249" s="183" t="s">
        <v>336</v>
      </c>
      <c r="B249" s="183"/>
      <c r="C249" s="183"/>
      <c r="D249" s="183"/>
      <c r="E249" s="183"/>
      <c r="F249" s="200">
        <f t="shared" si="214"/>
        <v>0</v>
      </c>
      <c r="G249" s="200">
        <f t="shared" si="215"/>
        <v>10499.23</v>
      </c>
      <c r="H249" s="201">
        <f t="shared" si="216"/>
        <v>35952.019999999997</v>
      </c>
      <c r="I249" s="132"/>
      <c r="J249" s="132"/>
      <c r="K249" s="131"/>
      <c r="L249" s="131"/>
      <c r="M249" s="131"/>
      <c r="N249" s="171">
        <v>311114</v>
      </c>
      <c r="O249" s="172" t="s">
        <v>42</v>
      </c>
      <c r="P249" s="173" t="s">
        <v>125</v>
      </c>
      <c r="Q249" s="174">
        <v>0</v>
      </c>
      <c r="R249" s="174">
        <f>S249-Q249</f>
        <v>0</v>
      </c>
      <c r="S249" s="174">
        <v>0</v>
      </c>
      <c r="T249" s="174"/>
      <c r="U249" s="174">
        <v>0</v>
      </c>
      <c r="V249" s="174">
        <v>0</v>
      </c>
      <c r="W249" s="174">
        <f>15018.18-4518.95</f>
        <v>10499.23</v>
      </c>
      <c r="X249" s="174"/>
      <c r="Y249" s="309"/>
      <c r="Z249" s="174">
        <v>35952.019999999997</v>
      </c>
      <c r="AA249" s="174">
        <f t="shared" si="251"/>
        <v>0</v>
      </c>
      <c r="AB249" s="174"/>
      <c r="AC249" s="174"/>
      <c r="AD249" s="174"/>
      <c r="AE249" s="176"/>
    </row>
    <row r="250" spans="1:33" s="114" customFormat="1" ht="20.25" hidden="1" customHeight="1" x14ac:dyDescent="0.25">
      <c r="A250" s="183" t="s">
        <v>336</v>
      </c>
      <c r="B250" s="183"/>
      <c r="C250" s="183"/>
      <c r="D250" s="198" t="s">
        <v>387</v>
      </c>
      <c r="E250" s="198" t="s">
        <v>388</v>
      </c>
      <c r="F250" s="200">
        <f t="shared" si="214"/>
        <v>0</v>
      </c>
      <c r="G250" s="200">
        <f t="shared" si="215"/>
        <v>4650</v>
      </c>
      <c r="H250" s="201">
        <f t="shared" si="216"/>
        <v>4650</v>
      </c>
      <c r="I250" s="132"/>
      <c r="J250" s="132"/>
      <c r="K250" s="131"/>
      <c r="L250" s="131">
        <v>3113</v>
      </c>
      <c r="M250" s="131"/>
      <c r="N250" s="132"/>
      <c r="O250" s="12" t="s">
        <v>42</v>
      </c>
      <c r="P250" s="127" t="s">
        <v>126</v>
      </c>
      <c r="Q250" s="133">
        <f t="shared" ref="Q250:AD251" si="252">Q251</f>
        <v>0</v>
      </c>
      <c r="R250" s="133">
        <f t="shared" si="252"/>
        <v>0</v>
      </c>
      <c r="S250" s="133">
        <f t="shared" si="252"/>
        <v>0</v>
      </c>
      <c r="T250" s="133">
        <v>4650</v>
      </c>
      <c r="U250" s="133">
        <f t="shared" si="252"/>
        <v>0</v>
      </c>
      <c r="V250" s="133">
        <f t="shared" si="252"/>
        <v>0</v>
      </c>
      <c r="W250" s="133">
        <f t="shared" si="252"/>
        <v>0</v>
      </c>
      <c r="X250" s="133"/>
      <c r="Y250" s="307"/>
      <c r="Z250" s="133">
        <f t="shared" si="252"/>
        <v>4650</v>
      </c>
      <c r="AA250" s="133">
        <f t="shared" si="252"/>
        <v>0</v>
      </c>
      <c r="AB250" s="133">
        <f t="shared" si="252"/>
        <v>0</v>
      </c>
      <c r="AC250" s="133">
        <f t="shared" si="252"/>
        <v>0</v>
      </c>
      <c r="AD250" s="133">
        <f t="shared" si="252"/>
        <v>0</v>
      </c>
      <c r="AE250" s="176"/>
    </row>
    <row r="251" spans="1:33" s="114" customFormat="1" ht="20.25" hidden="1" customHeight="1" x14ac:dyDescent="0.25">
      <c r="A251" s="183" t="s">
        <v>336</v>
      </c>
      <c r="B251" s="183"/>
      <c r="C251" s="183"/>
      <c r="D251" s="183"/>
      <c r="E251" s="198" t="s">
        <v>388</v>
      </c>
      <c r="F251" s="200">
        <f t="shared" si="214"/>
        <v>0</v>
      </c>
      <c r="G251" s="200">
        <f t="shared" si="215"/>
        <v>0</v>
      </c>
      <c r="H251" s="201">
        <f t="shared" si="216"/>
        <v>4650</v>
      </c>
      <c r="I251" s="124"/>
      <c r="J251" s="131"/>
      <c r="K251" s="131"/>
      <c r="L251" s="131"/>
      <c r="M251" s="194">
        <v>31131</v>
      </c>
      <c r="N251" s="195"/>
      <c r="O251" s="196" t="s">
        <v>42</v>
      </c>
      <c r="P251" s="195" t="s">
        <v>126</v>
      </c>
      <c r="Q251" s="197">
        <f t="shared" si="252"/>
        <v>0</v>
      </c>
      <c r="R251" s="197">
        <f t="shared" si="252"/>
        <v>0</v>
      </c>
      <c r="S251" s="197">
        <f t="shared" si="252"/>
        <v>0</v>
      </c>
      <c r="T251" s="197">
        <f t="shared" si="252"/>
        <v>0</v>
      </c>
      <c r="U251" s="197">
        <f t="shared" si="252"/>
        <v>0</v>
      </c>
      <c r="V251" s="197">
        <f t="shared" si="252"/>
        <v>0</v>
      </c>
      <c r="W251" s="197">
        <f t="shared" si="252"/>
        <v>0</v>
      </c>
      <c r="X251" s="197"/>
      <c r="Y251" s="308"/>
      <c r="Z251" s="197">
        <f t="shared" si="252"/>
        <v>4650</v>
      </c>
      <c r="AA251" s="197">
        <f t="shared" si="252"/>
        <v>0</v>
      </c>
      <c r="AB251" s="197">
        <f t="shared" si="252"/>
        <v>0</v>
      </c>
      <c r="AC251" s="197">
        <f t="shared" si="252"/>
        <v>0</v>
      </c>
      <c r="AD251" s="197">
        <f t="shared" si="252"/>
        <v>0</v>
      </c>
      <c r="AE251" s="176"/>
    </row>
    <row r="252" spans="1:33" s="114" customFormat="1" ht="20.25" hidden="1" customHeight="1" x14ac:dyDescent="0.25">
      <c r="A252" s="183" t="s">
        <v>336</v>
      </c>
      <c r="B252" s="183"/>
      <c r="C252" s="183"/>
      <c r="D252" s="183"/>
      <c r="E252" s="183"/>
      <c r="F252" s="200">
        <f t="shared" si="214"/>
        <v>0</v>
      </c>
      <c r="G252" s="200">
        <f t="shared" si="215"/>
        <v>0</v>
      </c>
      <c r="H252" s="201">
        <f t="shared" si="216"/>
        <v>4650</v>
      </c>
      <c r="I252" s="132"/>
      <c r="J252" s="132"/>
      <c r="K252" s="131"/>
      <c r="L252" s="131"/>
      <c r="M252" s="131"/>
      <c r="N252" s="171">
        <v>311310</v>
      </c>
      <c r="O252" s="172" t="s">
        <v>42</v>
      </c>
      <c r="P252" s="173" t="s">
        <v>126</v>
      </c>
      <c r="Q252" s="174">
        <v>0</v>
      </c>
      <c r="R252" s="174">
        <f>S252-Q252</f>
        <v>0</v>
      </c>
      <c r="S252" s="174">
        <v>0</v>
      </c>
      <c r="T252" s="174"/>
      <c r="U252" s="174">
        <v>0</v>
      </c>
      <c r="V252" s="174">
        <v>0</v>
      </c>
      <c r="W252" s="174">
        <v>0</v>
      </c>
      <c r="X252" s="174"/>
      <c r="Y252" s="309"/>
      <c r="Z252" s="174">
        <v>4650</v>
      </c>
      <c r="AA252" s="174">
        <f>+Q252</f>
        <v>0</v>
      </c>
      <c r="AB252" s="174"/>
      <c r="AC252" s="174"/>
      <c r="AD252" s="174"/>
      <c r="AE252" s="176"/>
    </row>
    <row r="253" spans="1:33" s="114" customFormat="1" ht="20.25" customHeight="1" x14ac:dyDescent="0.25">
      <c r="A253" s="183" t="s">
        <v>336</v>
      </c>
      <c r="B253" s="183"/>
      <c r="C253" s="183"/>
      <c r="D253" s="198" t="s">
        <v>387</v>
      </c>
      <c r="E253" s="198" t="s">
        <v>388</v>
      </c>
      <c r="F253" s="200">
        <f t="shared" si="214"/>
        <v>30000</v>
      </c>
      <c r="G253" s="200">
        <f t="shared" si="215"/>
        <v>198229.24</v>
      </c>
      <c r="H253" s="201">
        <f t="shared" si="216"/>
        <v>98042</v>
      </c>
      <c r="I253" s="132"/>
      <c r="J253" s="132"/>
      <c r="K253" s="131"/>
      <c r="L253" s="131">
        <v>3114</v>
      </c>
      <c r="M253" s="131"/>
      <c r="N253" s="132"/>
      <c r="O253" s="12" t="s">
        <v>42</v>
      </c>
      <c r="P253" s="127" t="s">
        <v>127</v>
      </c>
      <c r="Q253" s="133">
        <f t="shared" ref="Q253:AD254" si="253">Q254</f>
        <v>15000</v>
      </c>
      <c r="R253" s="133">
        <f t="shared" si="253"/>
        <v>0</v>
      </c>
      <c r="S253" s="133">
        <f t="shared" si="253"/>
        <v>15000</v>
      </c>
      <c r="T253" s="133">
        <v>83042</v>
      </c>
      <c r="U253" s="133">
        <f t="shared" si="253"/>
        <v>86000</v>
      </c>
      <c r="V253" s="133">
        <f t="shared" si="253"/>
        <v>15000</v>
      </c>
      <c r="W253" s="133">
        <f t="shared" si="253"/>
        <v>14187.24</v>
      </c>
      <c r="X253" s="133"/>
      <c r="Y253" s="307"/>
      <c r="Z253" s="133">
        <f t="shared" si="253"/>
        <v>83042</v>
      </c>
      <c r="AA253" s="133">
        <f t="shared" si="253"/>
        <v>15000</v>
      </c>
      <c r="AB253" s="133">
        <f t="shared" si="253"/>
        <v>0</v>
      </c>
      <c r="AC253" s="133">
        <f t="shared" si="253"/>
        <v>0</v>
      </c>
      <c r="AD253" s="133">
        <f t="shared" si="253"/>
        <v>0</v>
      </c>
      <c r="AE253" s="176"/>
    </row>
    <row r="254" spans="1:33" s="114" customFormat="1" ht="20.25" customHeight="1" x14ac:dyDescent="0.25">
      <c r="A254" s="183" t="s">
        <v>336</v>
      </c>
      <c r="B254" s="183"/>
      <c r="C254" s="183"/>
      <c r="D254" s="183"/>
      <c r="E254" s="198" t="s">
        <v>388</v>
      </c>
      <c r="F254" s="200">
        <f t="shared" si="214"/>
        <v>30000</v>
      </c>
      <c r="G254" s="200">
        <f t="shared" si="215"/>
        <v>115187.24</v>
      </c>
      <c r="H254" s="201">
        <f t="shared" si="216"/>
        <v>98042</v>
      </c>
      <c r="I254" s="124"/>
      <c r="J254" s="131"/>
      <c r="K254" s="131"/>
      <c r="L254" s="131"/>
      <c r="M254" s="194">
        <v>31141</v>
      </c>
      <c r="N254" s="195"/>
      <c r="O254" s="196" t="s">
        <v>42</v>
      </c>
      <c r="P254" s="195" t="s">
        <v>127</v>
      </c>
      <c r="Q254" s="197">
        <f t="shared" si="253"/>
        <v>15000</v>
      </c>
      <c r="R254" s="197">
        <f t="shared" si="253"/>
        <v>0</v>
      </c>
      <c r="S254" s="197">
        <f t="shared" si="253"/>
        <v>15000</v>
      </c>
      <c r="T254" s="197">
        <f t="shared" si="253"/>
        <v>0</v>
      </c>
      <c r="U254" s="197">
        <f t="shared" si="253"/>
        <v>86000</v>
      </c>
      <c r="V254" s="197">
        <f t="shared" si="253"/>
        <v>15000</v>
      </c>
      <c r="W254" s="197">
        <f t="shared" si="253"/>
        <v>14187.24</v>
      </c>
      <c r="X254" s="197"/>
      <c r="Y254" s="308"/>
      <c r="Z254" s="197">
        <f t="shared" si="253"/>
        <v>83042</v>
      </c>
      <c r="AA254" s="197">
        <f t="shared" si="253"/>
        <v>15000</v>
      </c>
      <c r="AB254" s="197">
        <f t="shared" si="253"/>
        <v>0</v>
      </c>
      <c r="AC254" s="197">
        <f t="shared" si="253"/>
        <v>0</v>
      </c>
      <c r="AD254" s="197">
        <f t="shared" si="253"/>
        <v>0</v>
      </c>
      <c r="AE254" s="176"/>
    </row>
    <row r="255" spans="1:33" s="114" customFormat="1" ht="20.25" customHeight="1" x14ac:dyDescent="0.25">
      <c r="A255" s="183" t="s">
        <v>336</v>
      </c>
      <c r="B255" s="183"/>
      <c r="C255" s="183"/>
      <c r="D255" s="183"/>
      <c r="E255" s="183"/>
      <c r="F255" s="200">
        <f t="shared" si="214"/>
        <v>30000</v>
      </c>
      <c r="G255" s="200">
        <f t="shared" si="215"/>
        <v>115187.24</v>
      </c>
      <c r="H255" s="201">
        <f t="shared" si="216"/>
        <v>98042</v>
      </c>
      <c r="I255" s="132"/>
      <c r="J255" s="132"/>
      <c r="K255" s="131"/>
      <c r="L255" s="131"/>
      <c r="M255" s="131"/>
      <c r="N255" s="171">
        <v>311410</v>
      </c>
      <c r="O255" s="172" t="s">
        <v>42</v>
      </c>
      <c r="P255" s="173" t="s">
        <v>127</v>
      </c>
      <c r="Q255" s="174">
        <v>15000</v>
      </c>
      <c r="R255" s="174">
        <f>S255-Q255</f>
        <v>0</v>
      </c>
      <c r="S255" s="174">
        <v>15000</v>
      </c>
      <c r="T255" s="174"/>
      <c r="U255" s="174">
        <v>86000</v>
      </c>
      <c r="V255" s="174">
        <v>15000</v>
      </c>
      <c r="W255" s="174">
        <f>14204.9-17.66</f>
        <v>14187.24</v>
      </c>
      <c r="X255" s="174"/>
      <c r="Y255" s="309"/>
      <c r="Z255" s="174">
        <v>83042</v>
      </c>
      <c r="AA255" s="174">
        <f>+Q255</f>
        <v>15000</v>
      </c>
      <c r="AB255" s="174"/>
      <c r="AC255" s="174"/>
      <c r="AD255" s="174"/>
      <c r="AE255" s="176"/>
    </row>
    <row r="256" spans="1:33" s="214" customFormat="1" ht="20.25" customHeight="1" x14ac:dyDescent="0.25">
      <c r="A256" s="188" t="s">
        <v>336</v>
      </c>
      <c r="B256" s="188"/>
      <c r="C256" s="215" t="s">
        <v>384</v>
      </c>
      <c r="D256" s="215" t="s">
        <v>387</v>
      </c>
      <c r="E256" s="215" t="s">
        <v>388</v>
      </c>
      <c r="F256" s="207">
        <f t="shared" si="214"/>
        <v>64000</v>
      </c>
      <c r="G256" s="207">
        <f t="shared" si="215"/>
        <v>122013.87</v>
      </c>
      <c r="H256" s="208">
        <f t="shared" si="216"/>
        <v>182987</v>
      </c>
      <c r="I256" s="209"/>
      <c r="J256" s="210"/>
      <c r="K256" s="210">
        <v>312</v>
      </c>
      <c r="L256" s="210"/>
      <c r="M256" s="210"/>
      <c r="N256" s="211"/>
      <c r="O256" s="216" t="s">
        <v>42</v>
      </c>
      <c r="P256" s="212" t="s">
        <v>130</v>
      </c>
      <c r="Q256" s="213">
        <f t="shared" ref="Q256:AD256" si="254">Q257</f>
        <v>32000</v>
      </c>
      <c r="R256" s="213">
        <f t="shared" si="254"/>
        <v>0</v>
      </c>
      <c r="S256" s="213">
        <f t="shared" si="254"/>
        <v>32000</v>
      </c>
      <c r="T256" s="213">
        <v>31587</v>
      </c>
      <c r="U256" s="213">
        <f t="shared" si="254"/>
        <v>31400</v>
      </c>
      <c r="V256" s="213">
        <f t="shared" si="254"/>
        <v>32000</v>
      </c>
      <c r="W256" s="213">
        <f t="shared" si="254"/>
        <v>27026.87</v>
      </c>
      <c r="X256" s="213"/>
      <c r="Y256" s="306"/>
      <c r="Z256" s="213">
        <f t="shared" si="254"/>
        <v>31587</v>
      </c>
      <c r="AA256" s="213">
        <f t="shared" si="254"/>
        <v>32000</v>
      </c>
      <c r="AB256" s="213">
        <f t="shared" si="254"/>
        <v>39800</v>
      </c>
      <c r="AC256" s="213">
        <f t="shared" si="254"/>
        <v>39800</v>
      </c>
      <c r="AD256" s="213">
        <f t="shared" si="254"/>
        <v>39800</v>
      </c>
      <c r="AE256" s="176"/>
    </row>
    <row r="257" spans="1:31" s="114" customFormat="1" ht="20.25" customHeight="1" x14ac:dyDescent="0.25">
      <c r="A257" s="183" t="s">
        <v>336</v>
      </c>
      <c r="B257" s="183"/>
      <c r="C257" s="183"/>
      <c r="D257" s="198" t="s">
        <v>387</v>
      </c>
      <c r="E257" s="198" t="s">
        <v>388</v>
      </c>
      <c r="F257" s="200">
        <f t="shared" si="214"/>
        <v>64000</v>
      </c>
      <c r="G257" s="200">
        <f t="shared" si="215"/>
        <v>122013.87</v>
      </c>
      <c r="H257" s="201">
        <f t="shared" si="216"/>
        <v>182987</v>
      </c>
      <c r="I257" s="132"/>
      <c r="J257" s="132"/>
      <c r="K257" s="131"/>
      <c r="L257" s="131">
        <v>3121</v>
      </c>
      <c r="M257" s="131"/>
      <c r="N257" s="132"/>
      <c r="O257" s="12" t="s">
        <v>42</v>
      </c>
      <c r="P257" s="127" t="s">
        <v>130</v>
      </c>
      <c r="Q257" s="133">
        <f>Q258+Q260+Q268+Q266+Q262+Q264</f>
        <v>32000</v>
      </c>
      <c r="R257" s="133">
        <f t="shared" ref="R257:AB257" si="255">R258+R260+R268+R266+R262+R264</f>
        <v>0</v>
      </c>
      <c r="S257" s="133">
        <f t="shared" si="255"/>
        <v>32000</v>
      </c>
      <c r="T257" s="133">
        <v>31587</v>
      </c>
      <c r="U257" s="133">
        <f t="shared" si="255"/>
        <v>31400</v>
      </c>
      <c r="V257" s="133">
        <f t="shared" si="255"/>
        <v>32000</v>
      </c>
      <c r="W257" s="133">
        <f t="shared" si="255"/>
        <v>27026.87</v>
      </c>
      <c r="X257" s="133"/>
      <c r="Y257" s="307"/>
      <c r="Z257" s="133">
        <f t="shared" si="255"/>
        <v>31587</v>
      </c>
      <c r="AA257" s="133">
        <f t="shared" si="255"/>
        <v>32000</v>
      </c>
      <c r="AB257" s="133">
        <f t="shared" si="255"/>
        <v>39800</v>
      </c>
      <c r="AC257" s="133">
        <f t="shared" ref="AC257:AD257" si="256">AC258+AC260+AC268+AC266+AC262+AC264</f>
        <v>39800</v>
      </c>
      <c r="AD257" s="133">
        <f t="shared" si="256"/>
        <v>39800</v>
      </c>
      <c r="AE257" s="176"/>
    </row>
    <row r="258" spans="1:31" s="114" customFormat="1" ht="20.25" customHeight="1" x14ac:dyDescent="0.25">
      <c r="A258" s="183" t="s">
        <v>336</v>
      </c>
      <c r="B258" s="183"/>
      <c r="C258" s="183"/>
      <c r="D258" s="183"/>
      <c r="E258" s="198" t="s">
        <v>388</v>
      </c>
      <c r="F258" s="200">
        <f t="shared" si="214"/>
        <v>14000</v>
      </c>
      <c r="G258" s="200">
        <f t="shared" si="215"/>
        <v>11505.45</v>
      </c>
      <c r="H258" s="201">
        <f t="shared" si="216"/>
        <v>30557</v>
      </c>
      <c r="I258" s="124"/>
      <c r="J258" s="131"/>
      <c r="K258" s="131"/>
      <c r="L258" s="131"/>
      <c r="M258" s="194">
        <v>31212</v>
      </c>
      <c r="N258" s="195"/>
      <c r="O258" s="196" t="s">
        <v>42</v>
      </c>
      <c r="P258" s="195" t="s">
        <v>131</v>
      </c>
      <c r="Q258" s="197">
        <v>7000</v>
      </c>
      <c r="R258" s="197">
        <f>R259</f>
        <v>0</v>
      </c>
      <c r="S258" s="197">
        <f>S259</f>
        <v>7000</v>
      </c>
      <c r="T258" s="197">
        <f t="shared" ref="T258:AD258" si="257">T259</f>
        <v>0</v>
      </c>
      <c r="U258" s="197">
        <f t="shared" si="257"/>
        <v>2000</v>
      </c>
      <c r="V258" s="197">
        <f t="shared" si="257"/>
        <v>7000</v>
      </c>
      <c r="W258" s="197">
        <f t="shared" si="257"/>
        <v>2505.4499999999998</v>
      </c>
      <c r="X258" s="197"/>
      <c r="Y258" s="308"/>
      <c r="Z258" s="197">
        <f t="shared" si="257"/>
        <v>2557</v>
      </c>
      <c r="AA258" s="197">
        <f t="shared" si="257"/>
        <v>7000</v>
      </c>
      <c r="AB258" s="197">
        <f t="shared" si="257"/>
        <v>7000</v>
      </c>
      <c r="AC258" s="197">
        <f t="shared" si="257"/>
        <v>7000</v>
      </c>
      <c r="AD258" s="197">
        <f t="shared" si="257"/>
        <v>7000</v>
      </c>
      <c r="AE258" s="176"/>
    </row>
    <row r="259" spans="1:31" s="114" customFormat="1" ht="20.25" customHeight="1" x14ac:dyDescent="0.25">
      <c r="A259" s="183" t="s">
        <v>336</v>
      </c>
      <c r="B259" s="183"/>
      <c r="C259" s="183"/>
      <c r="D259" s="183"/>
      <c r="E259" s="183"/>
      <c r="F259" s="200">
        <f t="shared" si="214"/>
        <v>14000</v>
      </c>
      <c r="G259" s="200">
        <f t="shared" si="215"/>
        <v>11505.45</v>
      </c>
      <c r="H259" s="201">
        <f t="shared" si="216"/>
        <v>30557</v>
      </c>
      <c r="I259" s="132"/>
      <c r="J259" s="132"/>
      <c r="K259" s="131"/>
      <c r="L259" s="131"/>
      <c r="M259" s="11"/>
      <c r="N259" s="171">
        <v>312120</v>
      </c>
      <c r="O259" s="172" t="s">
        <v>42</v>
      </c>
      <c r="P259" s="173" t="s">
        <v>131</v>
      </c>
      <c r="Q259" s="174">
        <v>7000</v>
      </c>
      <c r="R259" s="174">
        <f>S259-Q259</f>
        <v>0</v>
      </c>
      <c r="S259" s="174">
        <f>3600+3400</f>
        <v>7000</v>
      </c>
      <c r="T259" s="174"/>
      <c r="U259" s="174">
        <v>2000</v>
      </c>
      <c r="V259" s="174">
        <v>7000</v>
      </c>
      <c r="W259" s="174">
        <v>2505.4499999999998</v>
      </c>
      <c r="X259" s="174"/>
      <c r="Y259" s="309"/>
      <c r="Z259" s="174">
        <v>2557</v>
      </c>
      <c r="AA259" s="174">
        <f>+Q259</f>
        <v>7000</v>
      </c>
      <c r="AB259" s="174">
        <v>7000</v>
      </c>
      <c r="AC259" s="174">
        <v>7000</v>
      </c>
      <c r="AD259" s="174">
        <v>7000</v>
      </c>
      <c r="AE259" s="176"/>
    </row>
    <row r="260" spans="1:31" s="114" customFormat="1" ht="20.25" customHeight="1" x14ac:dyDescent="0.25">
      <c r="A260" s="183" t="s">
        <v>336</v>
      </c>
      <c r="B260" s="183"/>
      <c r="C260" s="183"/>
      <c r="D260" s="183"/>
      <c r="E260" s="198" t="s">
        <v>388</v>
      </c>
      <c r="F260" s="200">
        <f t="shared" si="214"/>
        <v>0</v>
      </c>
      <c r="G260" s="200">
        <f t="shared" si="215"/>
        <v>4400</v>
      </c>
      <c r="H260" s="201">
        <f t="shared" si="216"/>
        <v>4400</v>
      </c>
      <c r="I260" s="124"/>
      <c r="J260" s="131"/>
      <c r="K260" s="131"/>
      <c r="L260" s="131"/>
      <c r="M260" s="194">
        <v>31213</v>
      </c>
      <c r="N260" s="195"/>
      <c r="O260" s="196" t="s">
        <v>42</v>
      </c>
      <c r="P260" s="195" t="s">
        <v>132</v>
      </c>
      <c r="Q260" s="197">
        <v>0</v>
      </c>
      <c r="R260" s="197">
        <f>R261</f>
        <v>0</v>
      </c>
      <c r="S260" s="197">
        <f>S261</f>
        <v>0</v>
      </c>
      <c r="T260" s="197">
        <f t="shared" ref="T260:AD260" si="258">T261</f>
        <v>0</v>
      </c>
      <c r="U260" s="197">
        <f t="shared" si="258"/>
        <v>4400</v>
      </c>
      <c r="V260" s="197">
        <f t="shared" si="258"/>
        <v>0</v>
      </c>
      <c r="W260" s="197">
        <f t="shared" si="258"/>
        <v>0</v>
      </c>
      <c r="X260" s="197"/>
      <c r="Y260" s="308"/>
      <c r="Z260" s="197">
        <f t="shared" si="258"/>
        <v>4400</v>
      </c>
      <c r="AA260" s="197">
        <f t="shared" si="258"/>
        <v>0</v>
      </c>
      <c r="AB260" s="197">
        <f t="shared" si="258"/>
        <v>0</v>
      </c>
      <c r="AC260" s="197">
        <f t="shared" si="258"/>
        <v>0</v>
      </c>
      <c r="AD260" s="197">
        <f t="shared" si="258"/>
        <v>0</v>
      </c>
      <c r="AE260" s="176"/>
    </row>
    <row r="261" spans="1:31" s="114" customFormat="1" ht="20.25" customHeight="1" x14ac:dyDescent="0.25">
      <c r="A261" s="183" t="s">
        <v>336</v>
      </c>
      <c r="B261" s="183"/>
      <c r="C261" s="183"/>
      <c r="D261" s="183"/>
      <c r="E261" s="183"/>
      <c r="F261" s="200">
        <f t="shared" si="214"/>
        <v>0</v>
      </c>
      <c r="G261" s="200">
        <f t="shared" si="215"/>
        <v>4400</v>
      </c>
      <c r="H261" s="201">
        <f t="shared" si="216"/>
        <v>4400</v>
      </c>
      <c r="I261" s="132"/>
      <c r="J261" s="132"/>
      <c r="K261" s="131"/>
      <c r="L261" s="131"/>
      <c r="M261" s="11"/>
      <c r="N261" s="171">
        <v>312130</v>
      </c>
      <c r="O261" s="172" t="s">
        <v>42</v>
      </c>
      <c r="P261" s="173" t="s">
        <v>132</v>
      </c>
      <c r="Q261" s="174">
        <v>0</v>
      </c>
      <c r="R261" s="174">
        <f>S261-Q261</f>
        <v>0</v>
      </c>
      <c r="S261" s="174">
        <v>0</v>
      </c>
      <c r="T261" s="174"/>
      <c r="U261" s="174">
        <v>4400</v>
      </c>
      <c r="V261" s="174">
        <v>0</v>
      </c>
      <c r="W261" s="174">
        <v>0</v>
      </c>
      <c r="X261" s="174"/>
      <c r="Y261" s="309"/>
      <c r="Z261" s="174">
        <v>4400</v>
      </c>
      <c r="AA261" s="174">
        <f>+Q261</f>
        <v>0</v>
      </c>
      <c r="AB261" s="174"/>
      <c r="AC261" s="174"/>
      <c r="AD261" s="174"/>
      <c r="AE261" s="176"/>
    </row>
    <row r="262" spans="1:31" s="114" customFormat="1" ht="20.25" customHeight="1" x14ac:dyDescent="0.25">
      <c r="A262" s="183" t="s">
        <v>336</v>
      </c>
      <c r="B262" s="183"/>
      <c r="C262" s="183"/>
      <c r="D262" s="183"/>
      <c r="E262" s="198" t="s">
        <v>388</v>
      </c>
      <c r="F262" s="200">
        <f t="shared" si="214"/>
        <v>3600</v>
      </c>
      <c r="G262" s="200">
        <f t="shared" si="215"/>
        <v>5000</v>
      </c>
      <c r="H262" s="201">
        <f t="shared" si="216"/>
        <v>11530</v>
      </c>
      <c r="I262" s="124"/>
      <c r="J262" s="131"/>
      <c r="K262" s="131"/>
      <c r="L262" s="131"/>
      <c r="M262" s="194">
        <v>31214</v>
      </c>
      <c r="N262" s="195"/>
      <c r="O262" s="196" t="s">
        <v>42</v>
      </c>
      <c r="P262" s="195" t="s">
        <v>133</v>
      </c>
      <c r="Q262" s="197">
        <f>Q263</f>
        <v>1800</v>
      </c>
      <c r="R262" s="197">
        <f>R263</f>
        <v>0</v>
      </c>
      <c r="S262" s="197">
        <f>S263</f>
        <v>1800</v>
      </c>
      <c r="T262" s="197">
        <f t="shared" ref="T262:AD262" si="259">T263</f>
        <v>0</v>
      </c>
      <c r="U262" s="197">
        <f t="shared" si="259"/>
        <v>1800</v>
      </c>
      <c r="V262" s="197">
        <f t="shared" si="259"/>
        <v>1800</v>
      </c>
      <c r="W262" s="197">
        <f t="shared" si="259"/>
        <v>1400</v>
      </c>
      <c r="X262" s="197"/>
      <c r="Y262" s="308"/>
      <c r="Z262" s="197">
        <f t="shared" si="259"/>
        <v>1330</v>
      </c>
      <c r="AA262" s="197">
        <f t="shared" si="259"/>
        <v>1800</v>
      </c>
      <c r="AB262" s="197">
        <f t="shared" si="259"/>
        <v>2800</v>
      </c>
      <c r="AC262" s="197">
        <f t="shared" si="259"/>
        <v>2800</v>
      </c>
      <c r="AD262" s="197">
        <f t="shared" si="259"/>
        <v>2800</v>
      </c>
      <c r="AE262" s="176"/>
    </row>
    <row r="263" spans="1:31" s="114" customFormat="1" ht="20.25" customHeight="1" x14ac:dyDescent="0.25">
      <c r="A263" s="183" t="s">
        <v>336</v>
      </c>
      <c r="B263" s="183"/>
      <c r="C263" s="183"/>
      <c r="D263" s="183"/>
      <c r="E263" s="183"/>
      <c r="F263" s="200">
        <f t="shared" si="214"/>
        <v>3600</v>
      </c>
      <c r="G263" s="200">
        <f t="shared" si="215"/>
        <v>5000</v>
      </c>
      <c r="H263" s="201">
        <f t="shared" si="216"/>
        <v>11530</v>
      </c>
      <c r="I263" s="132"/>
      <c r="J263" s="132"/>
      <c r="K263" s="131"/>
      <c r="L263" s="131"/>
      <c r="M263" s="11"/>
      <c r="N263" s="171">
        <v>312140</v>
      </c>
      <c r="O263" s="172" t="s">
        <v>42</v>
      </c>
      <c r="P263" s="173" t="s">
        <v>133</v>
      </c>
      <c r="Q263" s="174">
        <v>1800</v>
      </c>
      <c r="R263" s="174">
        <f>S263-Q263</f>
        <v>0</v>
      </c>
      <c r="S263" s="174">
        <v>1800</v>
      </c>
      <c r="T263" s="174"/>
      <c r="U263" s="174">
        <v>1800</v>
      </c>
      <c r="V263" s="174">
        <v>1800</v>
      </c>
      <c r="W263" s="174">
        <v>1400</v>
      </c>
      <c r="X263" s="174"/>
      <c r="Y263" s="309"/>
      <c r="Z263" s="174">
        <v>1330</v>
      </c>
      <c r="AA263" s="174">
        <f>+Q263</f>
        <v>1800</v>
      </c>
      <c r="AB263" s="174">
        <v>2800</v>
      </c>
      <c r="AC263" s="174">
        <v>2800</v>
      </c>
      <c r="AD263" s="174">
        <v>2800</v>
      </c>
      <c r="AE263" s="176"/>
    </row>
    <row r="264" spans="1:31" s="114" customFormat="1" ht="20.25" hidden="1" customHeight="1" x14ac:dyDescent="0.25">
      <c r="A264" s="183" t="s">
        <v>336</v>
      </c>
      <c r="B264" s="183"/>
      <c r="C264" s="183"/>
      <c r="D264" s="183"/>
      <c r="E264" s="198" t="s">
        <v>388</v>
      </c>
      <c r="F264" s="200">
        <f t="shared" si="214"/>
        <v>0</v>
      </c>
      <c r="G264" s="200">
        <f t="shared" si="215"/>
        <v>0</v>
      </c>
      <c r="H264" s="201">
        <f t="shared" si="216"/>
        <v>0</v>
      </c>
      <c r="I264" s="124"/>
      <c r="J264" s="131"/>
      <c r="K264" s="131"/>
      <c r="L264" s="131"/>
      <c r="M264" s="194">
        <v>31215</v>
      </c>
      <c r="N264" s="195"/>
      <c r="O264" s="196" t="s">
        <v>42</v>
      </c>
      <c r="P264" s="195" t="s">
        <v>134</v>
      </c>
      <c r="Q264" s="197">
        <f>+Q265</f>
        <v>0</v>
      </c>
      <c r="R264" s="197">
        <f t="shared" ref="R264:AD264" si="260">+R265</f>
        <v>0</v>
      </c>
      <c r="S264" s="197">
        <f t="shared" si="260"/>
        <v>0</v>
      </c>
      <c r="T264" s="197">
        <f t="shared" si="260"/>
        <v>0</v>
      </c>
      <c r="U264" s="197">
        <f t="shared" si="260"/>
        <v>0</v>
      </c>
      <c r="V264" s="197">
        <f t="shared" si="260"/>
        <v>0</v>
      </c>
      <c r="W264" s="197">
        <f t="shared" si="260"/>
        <v>0</v>
      </c>
      <c r="X264" s="197"/>
      <c r="Y264" s="308"/>
      <c r="Z264" s="197">
        <f t="shared" si="260"/>
        <v>0</v>
      </c>
      <c r="AA264" s="197">
        <f t="shared" si="260"/>
        <v>0</v>
      </c>
      <c r="AB264" s="197">
        <f t="shared" si="260"/>
        <v>0</v>
      </c>
      <c r="AC264" s="197">
        <f t="shared" si="260"/>
        <v>0</v>
      </c>
      <c r="AD264" s="197">
        <f t="shared" si="260"/>
        <v>0</v>
      </c>
      <c r="AE264" s="176"/>
    </row>
    <row r="265" spans="1:31" s="114" customFormat="1" ht="20.25" hidden="1" customHeight="1" x14ac:dyDescent="0.25">
      <c r="A265" s="183" t="s">
        <v>336</v>
      </c>
      <c r="B265" s="183"/>
      <c r="C265" s="183"/>
      <c r="D265" s="183"/>
      <c r="E265" s="183"/>
      <c r="F265" s="200">
        <f t="shared" si="214"/>
        <v>0</v>
      </c>
      <c r="G265" s="200">
        <f t="shared" si="215"/>
        <v>0</v>
      </c>
      <c r="H265" s="201">
        <f t="shared" si="216"/>
        <v>0</v>
      </c>
      <c r="I265" s="132"/>
      <c r="J265" s="132"/>
      <c r="K265" s="131"/>
      <c r="L265" s="131"/>
      <c r="M265" s="11"/>
      <c r="N265" s="171">
        <v>312150</v>
      </c>
      <c r="O265" s="172" t="s">
        <v>42</v>
      </c>
      <c r="P265" s="173" t="s">
        <v>134</v>
      </c>
      <c r="Q265" s="174"/>
      <c r="R265" s="174"/>
      <c r="S265" s="174"/>
      <c r="T265" s="174"/>
      <c r="U265" s="174">
        <v>0</v>
      </c>
      <c r="V265" s="174">
        <v>0</v>
      </c>
      <c r="W265" s="174">
        <v>0</v>
      </c>
      <c r="X265" s="174"/>
      <c r="Y265" s="309"/>
      <c r="Z265" s="174"/>
      <c r="AA265" s="174">
        <f>+Q265</f>
        <v>0</v>
      </c>
      <c r="AB265" s="174"/>
      <c r="AC265" s="174"/>
      <c r="AD265" s="174"/>
      <c r="AE265" s="176"/>
    </row>
    <row r="266" spans="1:31" s="114" customFormat="1" ht="20.25" customHeight="1" x14ac:dyDescent="0.25">
      <c r="A266" s="183" t="s">
        <v>336</v>
      </c>
      <c r="B266" s="183"/>
      <c r="C266" s="183"/>
      <c r="D266" s="183"/>
      <c r="E266" s="198" t="s">
        <v>388</v>
      </c>
      <c r="F266" s="200">
        <f t="shared" si="214"/>
        <v>20400</v>
      </c>
      <c r="G266" s="200">
        <f t="shared" si="215"/>
        <v>30600</v>
      </c>
      <c r="H266" s="201">
        <f t="shared" si="216"/>
        <v>66200</v>
      </c>
      <c r="I266" s="124"/>
      <c r="J266" s="131"/>
      <c r="K266" s="131"/>
      <c r="L266" s="131"/>
      <c r="M266" s="194">
        <v>31216</v>
      </c>
      <c r="N266" s="195"/>
      <c r="O266" s="196" t="s">
        <v>42</v>
      </c>
      <c r="P266" s="195" t="s">
        <v>135</v>
      </c>
      <c r="Q266" s="197">
        <f t="shared" ref="Q266:AD266" si="261">Q267</f>
        <v>10200</v>
      </c>
      <c r="R266" s="197">
        <f t="shared" si="261"/>
        <v>0</v>
      </c>
      <c r="S266" s="197">
        <f t="shared" si="261"/>
        <v>10200</v>
      </c>
      <c r="T266" s="197">
        <f t="shared" si="261"/>
        <v>0</v>
      </c>
      <c r="U266" s="197">
        <f t="shared" si="261"/>
        <v>10200</v>
      </c>
      <c r="V266" s="197">
        <f t="shared" si="261"/>
        <v>10200</v>
      </c>
      <c r="W266" s="197">
        <f t="shared" si="261"/>
        <v>10200</v>
      </c>
      <c r="X266" s="197"/>
      <c r="Y266" s="308"/>
      <c r="Z266" s="197">
        <f t="shared" si="261"/>
        <v>11000</v>
      </c>
      <c r="AA266" s="197">
        <f t="shared" si="261"/>
        <v>10200</v>
      </c>
      <c r="AB266" s="197">
        <f t="shared" si="261"/>
        <v>15000</v>
      </c>
      <c r="AC266" s="197">
        <f t="shared" si="261"/>
        <v>15000</v>
      </c>
      <c r="AD266" s="197">
        <f t="shared" si="261"/>
        <v>15000</v>
      </c>
      <c r="AE266" s="176"/>
    </row>
    <row r="267" spans="1:31" s="114" customFormat="1" ht="20.25" customHeight="1" x14ac:dyDescent="0.25">
      <c r="A267" s="183" t="s">
        <v>336</v>
      </c>
      <c r="B267" s="183"/>
      <c r="C267" s="183"/>
      <c r="D267" s="183"/>
      <c r="E267" s="183"/>
      <c r="F267" s="200">
        <f t="shared" si="214"/>
        <v>20400</v>
      </c>
      <c r="G267" s="200">
        <f t="shared" si="215"/>
        <v>30600</v>
      </c>
      <c r="H267" s="201">
        <f t="shared" si="216"/>
        <v>66200</v>
      </c>
      <c r="I267" s="132"/>
      <c r="J267" s="132"/>
      <c r="K267" s="131"/>
      <c r="L267" s="131"/>
      <c r="M267" s="11"/>
      <c r="N267" s="171">
        <v>312160</v>
      </c>
      <c r="O267" s="172" t="s">
        <v>42</v>
      </c>
      <c r="P267" s="173" t="s">
        <v>135</v>
      </c>
      <c r="Q267" s="174">
        <v>10200</v>
      </c>
      <c r="R267" s="174">
        <f>S267-Q267</f>
        <v>0</v>
      </c>
      <c r="S267" s="174">
        <v>10200</v>
      </c>
      <c r="T267" s="174"/>
      <c r="U267" s="174">
        <v>10200</v>
      </c>
      <c r="V267" s="174">
        <v>10200</v>
      </c>
      <c r="W267" s="174">
        <v>10200</v>
      </c>
      <c r="X267" s="174"/>
      <c r="Y267" s="309"/>
      <c r="Z267" s="174">
        <v>11000</v>
      </c>
      <c r="AA267" s="174">
        <f>+Q267</f>
        <v>10200</v>
      </c>
      <c r="AB267" s="174">
        <v>15000</v>
      </c>
      <c r="AC267" s="174">
        <v>15000</v>
      </c>
      <c r="AD267" s="174">
        <v>15000</v>
      </c>
      <c r="AE267" s="176"/>
    </row>
    <row r="268" spans="1:31" s="114" customFormat="1" ht="20.25" customHeight="1" x14ac:dyDescent="0.25">
      <c r="A268" s="183" t="s">
        <v>336</v>
      </c>
      <c r="B268" s="183"/>
      <c r="C268" s="183"/>
      <c r="D268" s="183"/>
      <c r="E268" s="198" t="s">
        <v>388</v>
      </c>
      <c r="F268" s="200">
        <f t="shared" si="214"/>
        <v>26000</v>
      </c>
      <c r="G268" s="200">
        <f t="shared" si="215"/>
        <v>38921.42</v>
      </c>
      <c r="H268" s="201">
        <f t="shared" si="216"/>
        <v>70300</v>
      </c>
      <c r="I268" s="124"/>
      <c r="J268" s="131"/>
      <c r="K268" s="131"/>
      <c r="L268" s="131"/>
      <c r="M268" s="194">
        <v>31219</v>
      </c>
      <c r="N268" s="195"/>
      <c r="O268" s="196" t="s">
        <v>42</v>
      </c>
      <c r="P268" s="195" t="s">
        <v>136</v>
      </c>
      <c r="Q268" s="197">
        <f>Q269</f>
        <v>13000</v>
      </c>
      <c r="R268" s="197">
        <f>R269</f>
        <v>0</v>
      </c>
      <c r="S268" s="197">
        <f>S269</f>
        <v>13000</v>
      </c>
      <c r="T268" s="197">
        <f t="shared" ref="T268:AD268" si="262">T269</f>
        <v>0</v>
      </c>
      <c r="U268" s="197">
        <f t="shared" si="262"/>
        <v>13000</v>
      </c>
      <c r="V268" s="197">
        <f t="shared" si="262"/>
        <v>13000</v>
      </c>
      <c r="W268" s="197">
        <f t="shared" si="262"/>
        <v>12921.42</v>
      </c>
      <c r="X268" s="197"/>
      <c r="Y268" s="308"/>
      <c r="Z268" s="197">
        <f t="shared" si="262"/>
        <v>12300</v>
      </c>
      <c r="AA268" s="197">
        <f t="shared" si="262"/>
        <v>13000</v>
      </c>
      <c r="AB268" s="197">
        <f t="shared" si="262"/>
        <v>15000</v>
      </c>
      <c r="AC268" s="197">
        <f t="shared" si="262"/>
        <v>15000</v>
      </c>
      <c r="AD268" s="197">
        <f t="shared" si="262"/>
        <v>15000</v>
      </c>
      <c r="AE268" s="176"/>
    </row>
    <row r="269" spans="1:31" s="114" customFormat="1" ht="20.25" customHeight="1" x14ac:dyDescent="0.25">
      <c r="A269" s="183" t="s">
        <v>336</v>
      </c>
      <c r="B269" s="183"/>
      <c r="C269" s="183"/>
      <c r="D269" s="183"/>
      <c r="E269" s="183"/>
      <c r="F269" s="200">
        <f t="shared" si="214"/>
        <v>26000</v>
      </c>
      <c r="G269" s="200">
        <f t="shared" si="215"/>
        <v>38921.42</v>
      </c>
      <c r="H269" s="201">
        <f t="shared" si="216"/>
        <v>70300</v>
      </c>
      <c r="I269" s="132"/>
      <c r="J269" s="132"/>
      <c r="K269" s="131"/>
      <c r="L269" s="131"/>
      <c r="M269" s="11"/>
      <c r="N269" s="171">
        <v>312190</v>
      </c>
      <c r="O269" s="172" t="s">
        <v>42</v>
      </c>
      <c r="P269" s="173" t="s">
        <v>137</v>
      </c>
      <c r="Q269" s="174">
        <v>13000</v>
      </c>
      <c r="R269" s="174">
        <f>S269-Q269</f>
        <v>0</v>
      </c>
      <c r="S269" s="174">
        <v>13000</v>
      </c>
      <c r="T269" s="174"/>
      <c r="U269" s="174">
        <v>13000</v>
      </c>
      <c r="V269" s="174">
        <v>13000</v>
      </c>
      <c r="W269" s="240">
        <v>12921.42</v>
      </c>
      <c r="X269" s="174"/>
      <c r="Y269" s="309"/>
      <c r="Z269" s="174">
        <v>12300</v>
      </c>
      <c r="AA269" s="174">
        <f>+Q269</f>
        <v>13000</v>
      </c>
      <c r="AB269" s="174">
        <v>15000</v>
      </c>
      <c r="AC269" s="174">
        <v>15000</v>
      </c>
      <c r="AD269" s="174">
        <v>15000</v>
      </c>
      <c r="AE269" s="176"/>
    </row>
    <row r="270" spans="1:31" s="214" customFormat="1" ht="20.25" customHeight="1" x14ac:dyDescent="0.25">
      <c r="A270" s="188" t="s">
        <v>336</v>
      </c>
      <c r="B270" s="188"/>
      <c r="C270" s="215" t="s">
        <v>384</v>
      </c>
      <c r="D270" s="215" t="s">
        <v>387</v>
      </c>
      <c r="E270" s="215" t="s">
        <v>388</v>
      </c>
      <c r="F270" s="207">
        <f t="shared" ref="F270:F333" si="263">+Q270+R270+S270</f>
        <v>481550</v>
      </c>
      <c r="G270" s="207">
        <f t="shared" ref="G270:G333" si="264">+T270+U270+V270+W270+X270+Y270</f>
        <v>757418.87</v>
      </c>
      <c r="H270" s="208">
        <f t="shared" ref="H270:H333" si="265">+Z270+AA270+AB270+AC270+AD270</f>
        <v>1200370</v>
      </c>
      <c r="I270" s="209"/>
      <c r="J270" s="210"/>
      <c r="K270" s="210">
        <v>313</v>
      </c>
      <c r="L270" s="210"/>
      <c r="M270" s="210"/>
      <c r="N270" s="211"/>
      <c r="O270" s="216" t="s">
        <v>42</v>
      </c>
      <c r="P270" s="212" t="s">
        <v>138</v>
      </c>
      <c r="Q270" s="213">
        <f>Q271+Q276</f>
        <v>243900</v>
      </c>
      <c r="R270" s="213">
        <f>R271+R276</f>
        <v>-3125</v>
      </c>
      <c r="S270" s="213">
        <f>S271+S276</f>
        <v>240775</v>
      </c>
      <c r="T270" s="213">
        <v>156470</v>
      </c>
      <c r="U270" s="213">
        <f t="shared" ref="U270:AB270" si="266">U271+U276</f>
        <v>172000</v>
      </c>
      <c r="V270" s="213">
        <f t="shared" si="266"/>
        <v>243900</v>
      </c>
      <c r="W270" s="213">
        <f t="shared" si="266"/>
        <v>185048.87</v>
      </c>
      <c r="X270" s="213"/>
      <c r="Y270" s="306"/>
      <c r="Z270" s="213">
        <f t="shared" si="266"/>
        <v>156470</v>
      </c>
      <c r="AA270" s="213">
        <f t="shared" si="266"/>
        <v>243900</v>
      </c>
      <c r="AB270" s="213">
        <f t="shared" si="266"/>
        <v>300000</v>
      </c>
      <c r="AC270" s="213">
        <f t="shared" ref="AC270:AD270" si="267">AC271+AC276</f>
        <v>250000</v>
      </c>
      <c r="AD270" s="213">
        <f t="shared" si="267"/>
        <v>250000</v>
      </c>
      <c r="AE270" s="176"/>
    </row>
    <row r="271" spans="1:31" s="114" customFormat="1" ht="20.25" customHeight="1" x14ac:dyDescent="0.25">
      <c r="A271" s="183" t="s">
        <v>336</v>
      </c>
      <c r="B271" s="183"/>
      <c r="C271" s="183"/>
      <c r="D271" s="198" t="s">
        <v>387</v>
      </c>
      <c r="E271" s="198" t="s">
        <v>388</v>
      </c>
      <c r="F271" s="200">
        <f t="shared" si="263"/>
        <v>481550</v>
      </c>
      <c r="G271" s="200">
        <f t="shared" si="264"/>
        <v>757418.87</v>
      </c>
      <c r="H271" s="201">
        <f t="shared" si="265"/>
        <v>1200370</v>
      </c>
      <c r="I271" s="132"/>
      <c r="J271" s="132"/>
      <c r="K271" s="131"/>
      <c r="L271" s="131">
        <v>3132</v>
      </c>
      <c r="M271" s="131"/>
      <c r="N271" s="132"/>
      <c r="O271" s="12" t="s">
        <v>42</v>
      </c>
      <c r="P271" s="127" t="s">
        <v>139</v>
      </c>
      <c r="Q271" s="133">
        <f>Q272+Q274</f>
        <v>243900</v>
      </c>
      <c r="R271" s="133">
        <f>R272+R274</f>
        <v>-3125</v>
      </c>
      <c r="S271" s="133">
        <f>S272+S274</f>
        <v>240775</v>
      </c>
      <c r="T271" s="133">
        <v>156470</v>
      </c>
      <c r="U271" s="133">
        <f t="shared" ref="U271:AB271" si="268">U272+U274</f>
        <v>172000</v>
      </c>
      <c r="V271" s="133">
        <f t="shared" si="268"/>
        <v>243900</v>
      </c>
      <c r="W271" s="133">
        <f t="shared" si="268"/>
        <v>185048.87</v>
      </c>
      <c r="X271" s="133"/>
      <c r="Y271" s="307"/>
      <c r="Z271" s="133">
        <f t="shared" si="268"/>
        <v>156470</v>
      </c>
      <c r="AA271" s="133">
        <f t="shared" si="268"/>
        <v>243900</v>
      </c>
      <c r="AB271" s="133">
        <f t="shared" si="268"/>
        <v>300000</v>
      </c>
      <c r="AC271" s="133">
        <f t="shared" ref="AC271:AD271" si="269">AC272+AC274</f>
        <v>250000</v>
      </c>
      <c r="AD271" s="133">
        <f t="shared" si="269"/>
        <v>250000</v>
      </c>
      <c r="AE271" s="176"/>
    </row>
    <row r="272" spans="1:31" s="114" customFormat="1" ht="20.25" customHeight="1" x14ac:dyDescent="0.25">
      <c r="A272" s="183" t="s">
        <v>336</v>
      </c>
      <c r="B272" s="183"/>
      <c r="C272" s="183"/>
      <c r="D272" s="183"/>
      <c r="E272" s="198" t="s">
        <v>388</v>
      </c>
      <c r="F272" s="200">
        <f t="shared" si="263"/>
        <v>481550</v>
      </c>
      <c r="G272" s="200">
        <f t="shared" si="264"/>
        <v>600948.87</v>
      </c>
      <c r="H272" s="201">
        <f t="shared" si="265"/>
        <v>1200370</v>
      </c>
      <c r="I272" s="124"/>
      <c r="J272" s="131"/>
      <c r="K272" s="131"/>
      <c r="L272" s="131"/>
      <c r="M272" s="194">
        <v>31321</v>
      </c>
      <c r="N272" s="195"/>
      <c r="O272" s="196" t="s">
        <v>42</v>
      </c>
      <c r="P272" s="195" t="s">
        <v>139</v>
      </c>
      <c r="Q272" s="197">
        <f>Q273</f>
        <v>243900</v>
      </c>
      <c r="R272" s="197">
        <f>R273</f>
        <v>-3125</v>
      </c>
      <c r="S272" s="197">
        <f>S273</f>
        <v>240775</v>
      </c>
      <c r="T272" s="197">
        <f t="shared" ref="T272:AD272" si="270">T273</f>
        <v>0</v>
      </c>
      <c r="U272" s="197">
        <f t="shared" si="270"/>
        <v>172000</v>
      </c>
      <c r="V272" s="197">
        <f t="shared" si="270"/>
        <v>243900</v>
      </c>
      <c r="W272" s="197">
        <f t="shared" si="270"/>
        <v>185048.87</v>
      </c>
      <c r="X272" s="197"/>
      <c r="Y272" s="308"/>
      <c r="Z272" s="197">
        <f t="shared" si="270"/>
        <v>156470</v>
      </c>
      <c r="AA272" s="197">
        <f t="shared" si="270"/>
        <v>243900</v>
      </c>
      <c r="AB272" s="197">
        <f t="shared" si="270"/>
        <v>300000</v>
      </c>
      <c r="AC272" s="197">
        <f t="shared" si="270"/>
        <v>250000</v>
      </c>
      <c r="AD272" s="197">
        <f t="shared" si="270"/>
        <v>250000</v>
      </c>
      <c r="AE272" s="176"/>
    </row>
    <row r="273" spans="1:31" s="114" customFormat="1" ht="20.25" customHeight="1" x14ac:dyDescent="0.25">
      <c r="A273" s="183" t="s">
        <v>336</v>
      </c>
      <c r="B273" s="183"/>
      <c r="C273" s="183"/>
      <c r="D273" s="183"/>
      <c r="E273" s="183"/>
      <c r="F273" s="200">
        <f t="shared" si="263"/>
        <v>481550</v>
      </c>
      <c r="G273" s="200">
        <f t="shared" si="264"/>
        <v>600948.87</v>
      </c>
      <c r="H273" s="201">
        <f t="shared" si="265"/>
        <v>1200370</v>
      </c>
      <c r="I273" s="132"/>
      <c r="J273" s="132"/>
      <c r="K273" s="131"/>
      <c r="L273" s="131"/>
      <c r="M273" s="131"/>
      <c r="N273" s="171">
        <v>313210</v>
      </c>
      <c r="O273" s="172" t="s">
        <v>42</v>
      </c>
      <c r="P273" s="173" t="s">
        <v>139</v>
      </c>
      <c r="Q273" s="174">
        <v>243900</v>
      </c>
      <c r="R273" s="174">
        <f>S273-Q273</f>
        <v>-3125</v>
      </c>
      <c r="S273" s="174">
        <f>203000-9100+2000+49000+2000-6000-25000+28000-3125</f>
        <v>240775</v>
      </c>
      <c r="T273" s="174"/>
      <c r="U273" s="174">
        <v>172000</v>
      </c>
      <c r="V273" s="174">
        <v>243900</v>
      </c>
      <c r="W273" s="174">
        <v>185048.87</v>
      </c>
      <c r="X273" s="174"/>
      <c r="Y273" s="309"/>
      <c r="Z273" s="174">
        <v>156470</v>
      </c>
      <c r="AA273" s="174">
        <f>+Q273</f>
        <v>243900</v>
      </c>
      <c r="AB273" s="174">
        <v>300000</v>
      </c>
      <c r="AC273" s="174">
        <v>250000</v>
      </c>
      <c r="AD273" s="174">
        <v>250000</v>
      </c>
      <c r="AE273" s="176"/>
    </row>
    <row r="274" spans="1:31" s="114" customFormat="1" ht="20.25" hidden="1" customHeight="1" x14ac:dyDescent="0.25">
      <c r="A274" s="183" t="s">
        <v>336</v>
      </c>
      <c r="B274" s="183"/>
      <c r="C274" s="183"/>
      <c r="D274" s="183"/>
      <c r="E274" s="198" t="s">
        <v>388</v>
      </c>
      <c r="F274" s="200">
        <f t="shared" si="263"/>
        <v>0</v>
      </c>
      <c r="G274" s="200">
        <f t="shared" si="264"/>
        <v>0</v>
      </c>
      <c r="H274" s="201">
        <f t="shared" si="265"/>
        <v>0</v>
      </c>
      <c r="I274" s="124"/>
      <c r="J274" s="131"/>
      <c r="K274" s="131"/>
      <c r="L274" s="131"/>
      <c r="M274" s="194">
        <v>31322</v>
      </c>
      <c r="N274" s="195"/>
      <c r="O274" s="196" t="s">
        <v>42</v>
      </c>
      <c r="P274" s="195" t="s">
        <v>259</v>
      </c>
      <c r="Q274" s="197">
        <f>Q275</f>
        <v>0</v>
      </c>
      <c r="R274" s="197">
        <f>R275</f>
        <v>0</v>
      </c>
      <c r="S274" s="197">
        <f>S275</f>
        <v>0</v>
      </c>
      <c r="T274" s="197">
        <f t="shared" ref="T274:AD274" si="271">T275</f>
        <v>0</v>
      </c>
      <c r="U274" s="197">
        <f t="shared" si="271"/>
        <v>0</v>
      </c>
      <c r="V274" s="197">
        <f t="shared" si="271"/>
        <v>0</v>
      </c>
      <c r="W274" s="197">
        <f t="shared" si="271"/>
        <v>0</v>
      </c>
      <c r="X274" s="197"/>
      <c r="Y274" s="308"/>
      <c r="Z274" s="197">
        <f t="shared" si="271"/>
        <v>0</v>
      </c>
      <c r="AA274" s="197">
        <f t="shared" si="271"/>
        <v>0</v>
      </c>
      <c r="AB274" s="197">
        <f t="shared" si="271"/>
        <v>0</v>
      </c>
      <c r="AC274" s="197">
        <f t="shared" si="271"/>
        <v>0</v>
      </c>
      <c r="AD274" s="197">
        <f t="shared" si="271"/>
        <v>0</v>
      </c>
      <c r="AE274" s="176"/>
    </row>
    <row r="275" spans="1:31" s="114" customFormat="1" ht="20.25" hidden="1" customHeight="1" x14ac:dyDescent="0.25">
      <c r="A275" s="183" t="s">
        <v>336</v>
      </c>
      <c r="B275" s="183"/>
      <c r="C275" s="183"/>
      <c r="D275" s="183"/>
      <c r="E275" s="183"/>
      <c r="F275" s="200">
        <f t="shared" si="263"/>
        <v>0</v>
      </c>
      <c r="G275" s="200">
        <f t="shared" si="264"/>
        <v>0</v>
      </c>
      <c r="H275" s="201">
        <f t="shared" si="265"/>
        <v>0</v>
      </c>
      <c r="I275" s="132"/>
      <c r="J275" s="132"/>
      <c r="K275" s="131"/>
      <c r="L275" s="131"/>
      <c r="M275" s="131"/>
      <c r="N275" s="171">
        <v>313220</v>
      </c>
      <c r="O275" s="172" t="s">
        <v>42</v>
      </c>
      <c r="P275" s="173" t="s">
        <v>259</v>
      </c>
      <c r="Q275" s="174">
        <v>0</v>
      </c>
      <c r="R275" s="174">
        <f>S275-Q275</f>
        <v>0</v>
      </c>
      <c r="S275" s="174">
        <v>0</v>
      </c>
      <c r="T275" s="174"/>
      <c r="U275" s="174">
        <v>0</v>
      </c>
      <c r="V275" s="174">
        <v>0</v>
      </c>
      <c r="W275" s="174"/>
      <c r="X275" s="174"/>
      <c r="Y275" s="309"/>
      <c r="Z275" s="174"/>
      <c r="AA275" s="174">
        <f>+Q275</f>
        <v>0</v>
      </c>
      <c r="AB275" s="174"/>
      <c r="AC275" s="174"/>
      <c r="AD275" s="174"/>
      <c r="AE275" s="176"/>
    </row>
    <row r="276" spans="1:31" s="114" customFormat="1" ht="20.25" hidden="1" customHeight="1" x14ac:dyDescent="0.25">
      <c r="A276" s="183" t="s">
        <v>336</v>
      </c>
      <c r="B276" s="183"/>
      <c r="C276" s="183"/>
      <c r="D276" s="198" t="s">
        <v>387</v>
      </c>
      <c r="E276" s="198" t="s">
        <v>388</v>
      </c>
      <c r="F276" s="200">
        <f t="shared" si="263"/>
        <v>0</v>
      </c>
      <c r="G276" s="200">
        <f t="shared" si="264"/>
        <v>0</v>
      </c>
      <c r="H276" s="201">
        <f t="shared" si="265"/>
        <v>0</v>
      </c>
      <c r="I276" s="132"/>
      <c r="J276" s="132"/>
      <c r="K276" s="131"/>
      <c r="L276" s="131">
        <v>3133</v>
      </c>
      <c r="M276" s="131"/>
      <c r="N276" s="132"/>
      <c r="O276" s="12" t="s">
        <v>42</v>
      </c>
      <c r="P276" s="127" t="s">
        <v>260</v>
      </c>
      <c r="Q276" s="133">
        <f t="shared" ref="Q276:AD277" si="272">Q277</f>
        <v>0</v>
      </c>
      <c r="R276" s="133">
        <f t="shared" si="272"/>
        <v>0</v>
      </c>
      <c r="S276" s="133">
        <f t="shared" si="272"/>
        <v>0</v>
      </c>
      <c r="T276" s="133">
        <f t="shared" si="272"/>
        <v>0</v>
      </c>
      <c r="U276" s="133">
        <f t="shared" si="272"/>
        <v>0</v>
      </c>
      <c r="V276" s="133">
        <f t="shared" si="272"/>
        <v>0</v>
      </c>
      <c r="W276" s="133">
        <f t="shared" si="272"/>
        <v>0</v>
      </c>
      <c r="X276" s="133"/>
      <c r="Y276" s="307"/>
      <c r="Z276" s="133">
        <f t="shared" si="272"/>
        <v>0</v>
      </c>
      <c r="AA276" s="133">
        <f t="shared" si="272"/>
        <v>0</v>
      </c>
      <c r="AB276" s="133">
        <f t="shared" si="272"/>
        <v>0</v>
      </c>
      <c r="AC276" s="133">
        <f t="shared" si="272"/>
        <v>0</v>
      </c>
      <c r="AD276" s="133">
        <f t="shared" si="272"/>
        <v>0</v>
      </c>
      <c r="AE276" s="176"/>
    </row>
    <row r="277" spans="1:31" s="114" customFormat="1" ht="20.25" hidden="1" customHeight="1" x14ac:dyDescent="0.25">
      <c r="A277" s="183" t="s">
        <v>336</v>
      </c>
      <c r="B277" s="183"/>
      <c r="C277" s="183"/>
      <c r="D277" s="183"/>
      <c r="E277" s="198" t="s">
        <v>388</v>
      </c>
      <c r="F277" s="200">
        <f t="shared" si="263"/>
        <v>0</v>
      </c>
      <c r="G277" s="200">
        <f t="shared" si="264"/>
        <v>0</v>
      </c>
      <c r="H277" s="201">
        <f t="shared" si="265"/>
        <v>0</v>
      </c>
      <c r="I277" s="124"/>
      <c r="J277" s="131"/>
      <c r="K277" s="131"/>
      <c r="L277" s="131"/>
      <c r="M277" s="194">
        <v>31332</v>
      </c>
      <c r="N277" s="195"/>
      <c r="O277" s="196" t="s">
        <v>42</v>
      </c>
      <c r="P277" s="195" t="s">
        <v>260</v>
      </c>
      <c r="Q277" s="197">
        <f>Q278</f>
        <v>0</v>
      </c>
      <c r="R277" s="197">
        <f>R278</f>
        <v>0</v>
      </c>
      <c r="S277" s="197">
        <f>S278</f>
        <v>0</v>
      </c>
      <c r="T277" s="197">
        <f t="shared" si="272"/>
        <v>0</v>
      </c>
      <c r="U277" s="197">
        <f t="shared" si="272"/>
        <v>0</v>
      </c>
      <c r="V277" s="197">
        <f t="shared" si="272"/>
        <v>0</v>
      </c>
      <c r="W277" s="197">
        <f t="shared" si="272"/>
        <v>0</v>
      </c>
      <c r="X277" s="197"/>
      <c r="Y277" s="308"/>
      <c r="Z277" s="197">
        <f t="shared" si="272"/>
        <v>0</v>
      </c>
      <c r="AA277" s="197">
        <f t="shared" si="272"/>
        <v>0</v>
      </c>
      <c r="AB277" s="197">
        <f t="shared" si="272"/>
        <v>0</v>
      </c>
      <c r="AC277" s="197">
        <f t="shared" si="272"/>
        <v>0</v>
      </c>
      <c r="AD277" s="197">
        <f t="shared" si="272"/>
        <v>0</v>
      </c>
      <c r="AE277" s="176"/>
    </row>
    <row r="278" spans="1:31" s="114" customFormat="1" ht="20.25" hidden="1" customHeight="1" x14ac:dyDescent="0.25">
      <c r="A278" s="183" t="s">
        <v>336</v>
      </c>
      <c r="B278" s="183"/>
      <c r="C278" s="183"/>
      <c r="D278" s="183"/>
      <c r="E278" s="183"/>
      <c r="F278" s="200">
        <f t="shared" si="263"/>
        <v>0</v>
      </c>
      <c r="G278" s="200">
        <f t="shared" si="264"/>
        <v>0</v>
      </c>
      <c r="H278" s="201">
        <f t="shared" si="265"/>
        <v>0</v>
      </c>
      <c r="I278" s="132"/>
      <c r="J278" s="132"/>
      <c r="K278" s="131"/>
      <c r="L278" s="131"/>
      <c r="M278" s="131"/>
      <c r="N278" s="171">
        <v>313320</v>
      </c>
      <c r="O278" s="172" t="s">
        <v>42</v>
      </c>
      <c r="P278" s="173" t="s">
        <v>260</v>
      </c>
      <c r="Q278" s="174">
        <v>0</v>
      </c>
      <c r="R278" s="174">
        <f>S278-Q278</f>
        <v>0</v>
      </c>
      <c r="S278" s="174">
        <v>0</v>
      </c>
      <c r="T278" s="174"/>
      <c r="U278" s="174">
        <v>0</v>
      </c>
      <c r="V278" s="174">
        <v>0</v>
      </c>
      <c r="W278" s="174"/>
      <c r="X278" s="174"/>
      <c r="Y278" s="309"/>
      <c r="Z278" s="174"/>
      <c r="AA278" s="174">
        <f>+Q278</f>
        <v>0</v>
      </c>
      <c r="AB278" s="174"/>
      <c r="AC278" s="174"/>
      <c r="AD278" s="174"/>
      <c r="AE278" s="176"/>
    </row>
    <row r="279" spans="1:31" s="187" customFormat="1" ht="20.25" customHeight="1" x14ac:dyDescent="0.25">
      <c r="A279" s="183" t="s">
        <v>336</v>
      </c>
      <c r="B279" s="198" t="s">
        <v>352</v>
      </c>
      <c r="C279" s="198" t="s">
        <v>384</v>
      </c>
      <c r="D279" s="198" t="s">
        <v>387</v>
      </c>
      <c r="E279" s="198" t="s">
        <v>388</v>
      </c>
      <c r="F279" s="200">
        <f t="shared" si="263"/>
        <v>1474886</v>
      </c>
      <c r="G279" s="200">
        <f t="shared" si="264"/>
        <v>1620270.507446676</v>
      </c>
      <c r="H279" s="201">
        <f t="shared" si="265"/>
        <v>1931363.12</v>
      </c>
      <c r="I279" s="263"/>
      <c r="J279" s="263">
        <v>32</v>
      </c>
      <c r="K279" s="263"/>
      <c r="L279" s="263"/>
      <c r="M279" s="263"/>
      <c r="N279" s="263"/>
      <c r="O279" s="303" t="s">
        <v>42</v>
      </c>
      <c r="P279" s="264" t="s">
        <v>7</v>
      </c>
      <c r="Q279" s="265">
        <f>Q280+Q301+Q338+Q406+Q402</f>
        <v>741600</v>
      </c>
      <c r="R279" s="265">
        <f t="shared" ref="R279:AB279" si="273">R280+R301+R338+R406+R402</f>
        <v>-4157</v>
      </c>
      <c r="S279" s="265">
        <f t="shared" si="273"/>
        <v>737443</v>
      </c>
      <c r="T279" s="265">
        <v>241636</v>
      </c>
      <c r="U279" s="265">
        <f t="shared" si="273"/>
        <v>257600</v>
      </c>
      <c r="V279" s="265">
        <f t="shared" si="273"/>
        <v>741600</v>
      </c>
      <c r="W279" s="265">
        <f t="shared" si="273"/>
        <v>379226.43000000005</v>
      </c>
      <c r="X279" s="265">
        <f>W279/T279*100</f>
        <v>156.94119667599199</v>
      </c>
      <c r="Y279" s="260">
        <f>W279/V279*100</f>
        <v>51.136250000000004</v>
      </c>
      <c r="Z279" s="186">
        <f t="shared" si="273"/>
        <v>241636.12</v>
      </c>
      <c r="AA279" s="186">
        <f t="shared" si="273"/>
        <v>741600</v>
      </c>
      <c r="AB279" s="186">
        <f t="shared" si="273"/>
        <v>447300</v>
      </c>
      <c r="AC279" s="186">
        <f t="shared" ref="AC279:AD279" si="274">AC280+AC301+AC338+AC406+AC402</f>
        <v>240000</v>
      </c>
      <c r="AD279" s="186">
        <f t="shared" si="274"/>
        <v>260827</v>
      </c>
      <c r="AE279" s="176"/>
    </row>
    <row r="280" spans="1:31" s="214" customFormat="1" ht="20.25" customHeight="1" x14ac:dyDescent="0.25">
      <c r="A280" s="188" t="s">
        <v>336</v>
      </c>
      <c r="B280" s="188"/>
      <c r="C280" s="215" t="s">
        <v>384</v>
      </c>
      <c r="D280" s="215" t="s">
        <v>387</v>
      </c>
      <c r="E280" s="215" t="s">
        <v>388</v>
      </c>
      <c r="F280" s="207">
        <f t="shared" si="263"/>
        <v>63000</v>
      </c>
      <c r="G280" s="207">
        <f t="shared" si="264"/>
        <v>123433.14</v>
      </c>
      <c r="H280" s="208">
        <f t="shared" si="265"/>
        <v>131976</v>
      </c>
      <c r="I280" s="209"/>
      <c r="J280" s="210"/>
      <c r="K280" s="210">
        <v>321</v>
      </c>
      <c r="L280" s="210"/>
      <c r="M280" s="210"/>
      <c r="N280" s="211"/>
      <c r="O280" s="216" t="s">
        <v>42</v>
      </c>
      <c r="P280" s="212" t="s">
        <v>140</v>
      </c>
      <c r="Q280" s="213">
        <f>Q290+Q295+Q281</f>
        <v>31500</v>
      </c>
      <c r="R280" s="213">
        <f t="shared" ref="R280:AB280" si="275">R290+R295+R281</f>
        <v>0</v>
      </c>
      <c r="S280" s="213">
        <f t="shared" si="275"/>
        <v>31500</v>
      </c>
      <c r="T280" s="213">
        <v>33976</v>
      </c>
      <c r="U280" s="213">
        <f t="shared" si="275"/>
        <v>29000</v>
      </c>
      <c r="V280" s="213">
        <f t="shared" si="275"/>
        <v>31500</v>
      </c>
      <c r="W280" s="213">
        <f t="shared" si="275"/>
        <v>28957.14</v>
      </c>
      <c r="X280" s="213"/>
      <c r="Y280" s="306"/>
      <c r="Z280" s="213">
        <f t="shared" si="275"/>
        <v>33976</v>
      </c>
      <c r="AA280" s="213">
        <f t="shared" si="275"/>
        <v>31500</v>
      </c>
      <c r="AB280" s="213">
        <f t="shared" si="275"/>
        <v>31000</v>
      </c>
      <c r="AC280" s="213">
        <f t="shared" ref="AC280:AD280" si="276">AC290+AC295+AC281</f>
        <v>15000</v>
      </c>
      <c r="AD280" s="213">
        <f t="shared" si="276"/>
        <v>20500</v>
      </c>
      <c r="AE280" s="176"/>
    </row>
    <row r="281" spans="1:31" s="114" customFormat="1" ht="20.25" customHeight="1" x14ac:dyDescent="0.25">
      <c r="A281" s="183" t="s">
        <v>336</v>
      </c>
      <c r="B281" s="183"/>
      <c r="C281" s="183"/>
      <c r="D281" s="198" t="s">
        <v>387</v>
      </c>
      <c r="E281" s="198" t="s">
        <v>388</v>
      </c>
      <c r="F281" s="200">
        <f t="shared" si="263"/>
        <v>0</v>
      </c>
      <c r="G281" s="200">
        <f t="shared" si="264"/>
        <v>0</v>
      </c>
      <c r="H281" s="201">
        <f t="shared" si="265"/>
        <v>0</v>
      </c>
      <c r="I281" s="132"/>
      <c r="J281" s="132"/>
      <c r="K281" s="131"/>
      <c r="L281" s="131">
        <v>3211</v>
      </c>
      <c r="M281" s="136"/>
      <c r="N281" s="137"/>
      <c r="O281" s="12" t="s">
        <v>42</v>
      </c>
      <c r="P281" s="127" t="s">
        <v>141</v>
      </c>
      <c r="Q281" s="133">
        <f>Q282+Q284+Q286+Q288</f>
        <v>0</v>
      </c>
      <c r="R281" s="133">
        <f>R282+R284+R286+R288</f>
        <v>0</v>
      </c>
      <c r="S281" s="133">
        <f>S282+S284+S286+S288</f>
        <v>0</v>
      </c>
      <c r="T281" s="133">
        <f t="shared" ref="T281:AB281" si="277">T282+T284+T286+T288</f>
        <v>0</v>
      </c>
      <c r="U281" s="133">
        <f t="shared" si="277"/>
        <v>0</v>
      </c>
      <c r="V281" s="133">
        <f t="shared" si="277"/>
        <v>0</v>
      </c>
      <c r="W281" s="133">
        <f t="shared" si="277"/>
        <v>0</v>
      </c>
      <c r="X281" s="133"/>
      <c r="Y281" s="307"/>
      <c r="Z281" s="133">
        <f t="shared" si="277"/>
        <v>0</v>
      </c>
      <c r="AA281" s="133">
        <f t="shared" si="277"/>
        <v>0</v>
      </c>
      <c r="AB281" s="133">
        <f t="shared" si="277"/>
        <v>0</v>
      </c>
      <c r="AC281" s="133">
        <f t="shared" ref="AC281:AD281" si="278">AC282+AC284+AC286+AC288</f>
        <v>0</v>
      </c>
      <c r="AD281" s="133">
        <f t="shared" si="278"/>
        <v>0</v>
      </c>
      <c r="AE281" s="176"/>
    </row>
    <row r="282" spans="1:31" s="114" customFormat="1" ht="20.25" hidden="1" customHeight="1" x14ac:dyDescent="0.25">
      <c r="A282" s="183" t="s">
        <v>336</v>
      </c>
      <c r="B282" s="183"/>
      <c r="C282" s="183"/>
      <c r="D282" s="183"/>
      <c r="E282" s="198" t="s">
        <v>388</v>
      </c>
      <c r="F282" s="200">
        <f t="shared" si="263"/>
        <v>0</v>
      </c>
      <c r="G282" s="200">
        <f t="shared" si="264"/>
        <v>0</v>
      </c>
      <c r="H282" s="201">
        <f t="shared" si="265"/>
        <v>0</v>
      </c>
      <c r="I282" s="124"/>
      <c r="J282" s="131"/>
      <c r="K282" s="131"/>
      <c r="L282" s="131"/>
      <c r="M282" s="194">
        <v>32111</v>
      </c>
      <c r="N282" s="195"/>
      <c r="O282" s="196" t="s">
        <v>42</v>
      </c>
      <c r="P282" s="195" t="s">
        <v>142</v>
      </c>
      <c r="Q282" s="197">
        <f>Q283</f>
        <v>0</v>
      </c>
      <c r="R282" s="197">
        <f>R283</f>
        <v>0</v>
      </c>
      <c r="S282" s="197">
        <f>S283</f>
        <v>0</v>
      </c>
      <c r="T282" s="197">
        <f t="shared" ref="T282:AD282" si="279">T283</f>
        <v>0</v>
      </c>
      <c r="U282" s="197">
        <f t="shared" si="279"/>
        <v>0</v>
      </c>
      <c r="V282" s="197">
        <f t="shared" si="279"/>
        <v>0</v>
      </c>
      <c r="W282" s="197">
        <f t="shared" si="279"/>
        <v>0</v>
      </c>
      <c r="X282" s="197"/>
      <c r="Y282" s="308"/>
      <c r="Z282" s="197">
        <f t="shared" si="279"/>
        <v>0</v>
      </c>
      <c r="AA282" s="197">
        <f t="shared" si="279"/>
        <v>0</v>
      </c>
      <c r="AB282" s="197">
        <f t="shared" si="279"/>
        <v>0</v>
      </c>
      <c r="AC282" s="197">
        <f t="shared" si="279"/>
        <v>0</v>
      </c>
      <c r="AD282" s="197">
        <f t="shared" si="279"/>
        <v>0</v>
      </c>
      <c r="AE282" s="176"/>
    </row>
    <row r="283" spans="1:31" s="114" customFormat="1" ht="20.25" hidden="1" customHeight="1" x14ac:dyDescent="0.25">
      <c r="A283" s="183" t="s">
        <v>336</v>
      </c>
      <c r="B283" s="183"/>
      <c r="C283" s="183"/>
      <c r="D283" s="183"/>
      <c r="E283" s="183"/>
      <c r="F283" s="200">
        <f t="shared" si="263"/>
        <v>0</v>
      </c>
      <c r="G283" s="200">
        <f t="shared" si="264"/>
        <v>0</v>
      </c>
      <c r="H283" s="201">
        <f t="shared" si="265"/>
        <v>0</v>
      </c>
      <c r="I283" s="132"/>
      <c r="J283" s="132"/>
      <c r="K283" s="131"/>
      <c r="L283" s="131"/>
      <c r="M283" s="131"/>
      <c r="N283" s="171">
        <v>321110</v>
      </c>
      <c r="O283" s="172" t="s">
        <v>42</v>
      </c>
      <c r="P283" s="173" t="s">
        <v>142</v>
      </c>
      <c r="Q283" s="174">
        <v>0</v>
      </c>
      <c r="R283" s="174">
        <v>0</v>
      </c>
      <c r="S283" s="174">
        <f>Q283+R283</f>
        <v>0</v>
      </c>
      <c r="T283" s="174"/>
      <c r="U283" s="174">
        <v>0</v>
      </c>
      <c r="V283" s="174">
        <v>0</v>
      </c>
      <c r="W283" s="174"/>
      <c r="X283" s="174"/>
      <c r="Y283" s="309"/>
      <c r="Z283" s="174"/>
      <c r="AA283" s="174">
        <f>+Q283</f>
        <v>0</v>
      </c>
      <c r="AB283" s="174"/>
      <c r="AC283" s="174"/>
      <c r="AD283" s="174"/>
      <c r="AE283" s="176"/>
    </row>
    <row r="284" spans="1:31" s="114" customFormat="1" ht="20.25" hidden="1" customHeight="1" x14ac:dyDescent="0.25">
      <c r="A284" s="183" t="s">
        <v>336</v>
      </c>
      <c r="B284" s="183"/>
      <c r="C284" s="183"/>
      <c r="D284" s="183"/>
      <c r="E284" s="198" t="s">
        <v>388</v>
      </c>
      <c r="F284" s="200">
        <f t="shared" si="263"/>
        <v>0</v>
      </c>
      <c r="G284" s="200">
        <f t="shared" si="264"/>
        <v>0</v>
      </c>
      <c r="H284" s="201">
        <f t="shared" si="265"/>
        <v>0</v>
      </c>
      <c r="I284" s="124"/>
      <c r="J284" s="131"/>
      <c r="K284" s="131"/>
      <c r="L284" s="131"/>
      <c r="M284" s="194">
        <v>32113</v>
      </c>
      <c r="N284" s="195"/>
      <c r="O284" s="196" t="s">
        <v>42</v>
      </c>
      <c r="P284" s="195" t="s">
        <v>143</v>
      </c>
      <c r="Q284" s="197">
        <f>Q285</f>
        <v>0</v>
      </c>
      <c r="R284" s="197">
        <f>R285</f>
        <v>0</v>
      </c>
      <c r="S284" s="197">
        <f>S285</f>
        <v>0</v>
      </c>
      <c r="T284" s="197">
        <f t="shared" ref="T284:AD284" si="280">T285</f>
        <v>0</v>
      </c>
      <c r="U284" s="197">
        <f t="shared" si="280"/>
        <v>0</v>
      </c>
      <c r="V284" s="197">
        <f t="shared" si="280"/>
        <v>0</v>
      </c>
      <c r="W284" s="197">
        <f t="shared" si="280"/>
        <v>0</v>
      </c>
      <c r="X284" s="197"/>
      <c r="Y284" s="308"/>
      <c r="Z284" s="197">
        <f t="shared" si="280"/>
        <v>0</v>
      </c>
      <c r="AA284" s="197">
        <f t="shared" si="280"/>
        <v>0</v>
      </c>
      <c r="AB284" s="197">
        <f t="shared" si="280"/>
        <v>0</v>
      </c>
      <c r="AC284" s="197">
        <f t="shared" si="280"/>
        <v>0</v>
      </c>
      <c r="AD284" s="197">
        <f t="shared" si="280"/>
        <v>0</v>
      </c>
      <c r="AE284" s="176"/>
    </row>
    <row r="285" spans="1:31" s="114" customFormat="1" ht="20.25" hidden="1" customHeight="1" x14ac:dyDescent="0.25">
      <c r="A285" s="183" t="s">
        <v>336</v>
      </c>
      <c r="B285" s="183"/>
      <c r="C285" s="183"/>
      <c r="D285" s="183"/>
      <c r="E285" s="183"/>
      <c r="F285" s="200">
        <f t="shared" si="263"/>
        <v>0</v>
      </c>
      <c r="G285" s="200">
        <f t="shared" si="264"/>
        <v>0</v>
      </c>
      <c r="H285" s="201">
        <f t="shared" si="265"/>
        <v>0</v>
      </c>
      <c r="I285" s="132"/>
      <c r="J285" s="132"/>
      <c r="K285" s="131"/>
      <c r="L285" s="131"/>
      <c r="M285" s="131"/>
      <c r="N285" s="171">
        <v>321130</v>
      </c>
      <c r="O285" s="172" t="s">
        <v>42</v>
      </c>
      <c r="P285" s="173" t="s">
        <v>143</v>
      </c>
      <c r="Q285" s="174">
        <v>0</v>
      </c>
      <c r="R285" s="174">
        <v>0</v>
      </c>
      <c r="S285" s="174">
        <f>Q285+R285</f>
        <v>0</v>
      </c>
      <c r="T285" s="174"/>
      <c r="U285" s="174">
        <v>0</v>
      </c>
      <c r="V285" s="174">
        <v>0</v>
      </c>
      <c r="W285" s="174"/>
      <c r="X285" s="174"/>
      <c r="Y285" s="309"/>
      <c r="Z285" s="174"/>
      <c r="AA285" s="174">
        <f>+Q285</f>
        <v>0</v>
      </c>
      <c r="AB285" s="174"/>
      <c r="AC285" s="174"/>
      <c r="AD285" s="174"/>
      <c r="AE285" s="176"/>
    </row>
    <row r="286" spans="1:31" s="114" customFormat="1" ht="20.25" hidden="1" customHeight="1" x14ac:dyDescent="0.25">
      <c r="A286" s="183" t="s">
        <v>336</v>
      </c>
      <c r="B286" s="183"/>
      <c r="C286" s="183"/>
      <c r="D286" s="183"/>
      <c r="E286" s="198" t="s">
        <v>388</v>
      </c>
      <c r="F286" s="200">
        <f t="shared" si="263"/>
        <v>0</v>
      </c>
      <c r="G286" s="200">
        <f t="shared" si="264"/>
        <v>0</v>
      </c>
      <c r="H286" s="201">
        <f t="shared" si="265"/>
        <v>0</v>
      </c>
      <c r="I286" s="124"/>
      <c r="J286" s="131"/>
      <c r="K286" s="131"/>
      <c r="L286" s="131"/>
      <c r="M286" s="194">
        <v>32115</v>
      </c>
      <c r="N286" s="195"/>
      <c r="O286" s="196" t="s">
        <v>42</v>
      </c>
      <c r="P286" s="195" t="s">
        <v>144</v>
      </c>
      <c r="Q286" s="197">
        <f>Q287</f>
        <v>0</v>
      </c>
      <c r="R286" s="197">
        <f>R287</f>
        <v>0</v>
      </c>
      <c r="S286" s="197">
        <f>S287</f>
        <v>0</v>
      </c>
      <c r="T286" s="197">
        <f t="shared" ref="T286:AD286" si="281">T287</f>
        <v>0</v>
      </c>
      <c r="U286" s="197">
        <f t="shared" si="281"/>
        <v>0</v>
      </c>
      <c r="V286" s="197">
        <f t="shared" si="281"/>
        <v>0</v>
      </c>
      <c r="W286" s="197">
        <f t="shared" si="281"/>
        <v>0</v>
      </c>
      <c r="X286" s="197"/>
      <c r="Y286" s="308"/>
      <c r="Z286" s="197">
        <f t="shared" si="281"/>
        <v>0</v>
      </c>
      <c r="AA286" s="197">
        <f t="shared" si="281"/>
        <v>0</v>
      </c>
      <c r="AB286" s="197">
        <f t="shared" si="281"/>
        <v>0</v>
      </c>
      <c r="AC286" s="197">
        <f t="shared" si="281"/>
        <v>0</v>
      </c>
      <c r="AD286" s="197">
        <f t="shared" si="281"/>
        <v>0</v>
      </c>
      <c r="AE286" s="176"/>
    </row>
    <row r="287" spans="1:31" s="114" customFormat="1" ht="20.25" hidden="1" customHeight="1" x14ac:dyDescent="0.25">
      <c r="A287" s="183" t="s">
        <v>336</v>
      </c>
      <c r="B287" s="183"/>
      <c r="C287" s="183"/>
      <c r="D287" s="183"/>
      <c r="E287" s="183"/>
      <c r="F287" s="200">
        <f t="shared" si="263"/>
        <v>0</v>
      </c>
      <c r="G287" s="200">
        <f t="shared" si="264"/>
        <v>0</v>
      </c>
      <c r="H287" s="201">
        <f t="shared" si="265"/>
        <v>0</v>
      </c>
      <c r="I287" s="132"/>
      <c r="J287" s="132"/>
      <c r="K287" s="131"/>
      <c r="L287" s="131"/>
      <c r="M287" s="131"/>
      <c r="N287" s="171">
        <v>321150</v>
      </c>
      <c r="O287" s="172" t="s">
        <v>42</v>
      </c>
      <c r="P287" s="173" t="s">
        <v>144</v>
      </c>
      <c r="Q287" s="174">
        <v>0</v>
      </c>
      <c r="R287" s="174">
        <v>0</v>
      </c>
      <c r="S287" s="174">
        <f>Q287+R287</f>
        <v>0</v>
      </c>
      <c r="T287" s="174"/>
      <c r="U287" s="174">
        <v>0</v>
      </c>
      <c r="V287" s="174">
        <v>0</v>
      </c>
      <c r="W287" s="174"/>
      <c r="X287" s="174"/>
      <c r="Y287" s="309"/>
      <c r="Z287" s="174"/>
      <c r="AA287" s="174">
        <f>+Q287</f>
        <v>0</v>
      </c>
      <c r="AB287" s="174"/>
      <c r="AC287" s="174"/>
      <c r="AD287" s="174"/>
      <c r="AE287" s="176"/>
    </row>
    <row r="288" spans="1:31" s="114" customFormat="1" ht="20.25" hidden="1" customHeight="1" x14ac:dyDescent="0.25">
      <c r="A288" s="183" t="s">
        <v>336</v>
      </c>
      <c r="B288" s="183"/>
      <c r="C288" s="183"/>
      <c r="D288" s="183"/>
      <c r="E288" s="198" t="s">
        <v>388</v>
      </c>
      <c r="F288" s="200">
        <f t="shared" si="263"/>
        <v>0</v>
      </c>
      <c r="G288" s="200">
        <f t="shared" si="264"/>
        <v>0</v>
      </c>
      <c r="H288" s="201">
        <f t="shared" si="265"/>
        <v>0</v>
      </c>
      <c r="I288" s="124"/>
      <c r="J288" s="131"/>
      <c r="K288" s="131"/>
      <c r="L288" s="131"/>
      <c r="M288" s="194">
        <v>32119</v>
      </c>
      <c r="N288" s="195"/>
      <c r="O288" s="196" t="s">
        <v>42</v>
      </c>
      <c r="P288" s="195" t="s">
        <v>145</v>
      </c>
      <c r="Q288" s="197">
        <f>Q289</f>
        <v>0</v>
      </c>
      <c r="R288" s="197">
        <f>R289</f>
        <v>0</v>
      </c>
      <c r="S288" s="197">
        <f>S289</f>
        <v>0</v>
      </c>
      <c r="T288" s="197">
        <f t="shared" ref="T288:AD288" si="282">T289</f>
        <v>0</v>
      </c>
      <c r="U288" s="197">
        <f t="shared" si="282"/>
        <v>0</v>
      </c>
      <c r="V288" s="197">
        <f t="shared" si="282"/>
        <v>0</v>
      </c>
      <c r="W288" s="197">
        <f t="shared" si="282"/>
        <v>0</v>
      </c>
      <c r="X288" s="197"/>
      <c r="Y288" s="308"/>
      <c r="Z288" s="197">
        <f t="shared" si="282"/>
        <v>0</v>
      </c>
      <c r="AA288" s="197">
        <f t="shared" si="282"/>
        <v>0</v>
      </c>
      <c r="AB288" s="197">
        <f t="shared" si="282"/>
        <v>0</v>
      </c>
      <c r="AC288" s="197">
        <f t="shared" si="282"/>
        <v>0</v>
      </c>
      <c r="AD288" s="197">
        <f t="shared" si="282"/>
        <v>0</v>
      </c>
      <c r="AE288" s="176"/>
    </row>
    <row r="289" spans="1:31" s="114" customFormat="1" ht="20.25" hidden="1" customHeight="1" x14ac:dyDescent="0.25">
      <c r="A289" s="183" t="s">
        <v>336</v>
      </c>
      <c r="B289" s="183"/>
      <c r="C289" s="183"/>
      <c r="D289" s="183"/>
      <c r="E289" s="183"/>
      <c r="F289" s="200">
        <f t="shared" si="263"/>
        <v>0</v>
      </c>
      <c r="G289" s="200">
        <f t="shared" si="264"/>
        <v>0</v>
      </c>
      <c r="H289" s="201">
        <f t="shared" si="265"/>
        <v>0</v>
      </c>
      <c r="I289" s="132"/>
      <c r="J289" s="132"/>
      <c r="K289" s="131"/>
      <c r="L289" s="131"/>
      <c r="M289" s="131"/>
      <c r="N289" s="171">
        <v>321190</v>
      </c>
      <c r="O289" s="172" t="s">
        <v>42</v>
      </c>
      <c r="P289" s="173" t="s">
        <v>145</v>
      </c>
      <c r="Q289" s="174">
        <v>0</v>
      </c>
      <c r="R289" s="174">
        <v>0</v>
      </c>
      <c r="S289" s="174">
        <f>Q289+R289</f>
        <v>0</v>
      </c>
      <c r="T289" s="174"/>
      <c r="U289" s="174">
        <v>0</v>
      </c>
      <c r="V289" s="174">
        <v>0</v>
      </c>
      <c r="W289" s="174"/>
      <c r="X289" s="174"/>
      <c r="Y289" s="309"/>
      <c r="Z289" s="174"/>
      <c r="AA289" s="174">
        <f>+Q289</f>
        <v>0</v>
      </c>
      <c r="AB289" s="174"/>
      <c r="AC289" s="174"/>
      <c r="AD289" s="174"/>
      <c r="AE289" s="176"/>
    </row>
    <row r="290" spans="1:31" s="114" customFormat="1" ht="20.25" customHeight="1" x14ac:dyDescent="0.25">
      <c r="A290" s="183" t="s">
        <v>336</v>
      </c>
      <c r="B290" s="183"/>
      <c r="C290" s="183"/>
      <c r="D290" s="198" t="s">
        <v>387</v>
      </c>
      <c r="E290" s="198" t="s">
        <v>388</v>
      </c>
      <c r="F290" s="200">
        <f t="shared" si="263"/>
        <v>63000</v>
      </c>
      <c r="G290" s="200">
        <f t="shared" si="264"/>
        <v>123433.14</v>
      </c>
      <c r="H290" s="201">
        <f t="shared" si="265"/>
        <v>131976</v>
      </c>
      <c r="I290" s="132"/>
      <c r="J290" s="132"/>
      <c r="K290" s="131"/>
      <c r="L290" s="131">
        <v>3212</v>
      </c>
      <c r="M290" s="136"/>
      <c r="N290" s="137"/>
      <c r="O290" s="12" t="s">
        <v>42</v>
      </c>
      <c r="P290" s="127" t="s">
        <v>146</v>
      </c>
      <c r="Q290" s="133">
        <f>Q291+Q293</f>
        <v>31500</v>
      </c>
      <c r="R290" s="133">
        <f>R291+R293</f>
        <v>0</v>
      </c>
      <c r="S290" s="133">
        <f>S291+S293</f>
        <v>31500</v>
      </c>
      <c r="T290" s="133">
        <v>33976</v>
      </c>
      <c r="U290" s="133">
        <f t="shared" ref="U290:AB290" si="283">U291+U293</f>
        <v>29000</v>
      </c>
      <c r="V290" s="133">
        <f t="shared" si="283"/>
        <v>31500</v>
      </c>
      <c r="W290" s="133">
        <f t="shared" si="283"/>
        <v>28957.14</v>
      </c>
      <c r="X290" s="133"/>
      <c r="Y290" s="307"/>
      <c r="Z290" s="133">
        <f t="shared" si="283"/>
        <v>33976</v>
      </c>
      <c r="AA290" s="133">
        <f t="shared" si="283"/>
        <v>31500</v>
      </c>
      <c r="AB290" s="133">
        <f t="shared" si="283"/>
        <v>31000</v>
      </c>
      <c r="AC290" s="133">
        <f t="shared" ref="AC290:AD290" si="284">AC291+AC293</f>
        <v>15000</v>
      </c>
      <c r="AD290" s="133">
        <f t="shared" si="284"/>
        <v>20500</v>
      </c>
      <c r="AE290" s="176"/>
    </row>
    <row r="291" spans="1:31" s="114" customFormat="1" ht="20.25" customHeight="1" x14ac:dyDescent="0.25">
      <c r="A291" s="183" t="s">
        <v>336</v>
      </c>
      <c r="B291" s="183"/>
      <c r="C291" s="183"/>
      <c r="D291" s="183"/>
      <c r="E291" s="198" t="s">
        <v>388</v>
      </c>
      <c r="F291" s="200">
        <f t="shared" si="263"/>
        <v>44000</v>
      </c>
      <c r="G291" s="200">
        <f t="shared" si="264"/>
        <v>68028.429999999993</v>
      </c>
      <c r="H291" s="201">
        <f t="shared" si="265"/>
        <v>95756</v>
      </c>
      <c r="I291" s="124"/>
      <c r="J291" s="131"/>
      <c r="K291" s="131"/>
      <c r="L291" s="131"/>
      <c r="M291" s="194">
        <v>32121</v>
      </c>
      <c r="N291" s="195"/>
      <c r="O291" s="196" t="s">
        <v>42</v>
      </c>
      <c r="P291" s="195" t="s">
        <v>147</v>
      </c>
      <c r="Q291" s="197">
        <f>Q292</f>
        <v>22000</v>
      </c>
      <c r="R291" s="197">
        <f>R292</f>
        <v>0</v>
      </c>
      <c r="S291" s="197">
        <f>S292</f>
        <v>22000</v>
      </c>
      <c r="T291" s="197">
        <f t="shared" ref="T291:AD291" si="285">T292</f>
        <v>0</v>
      </c>
      <c r="U291" s="197">
        <f t="shared" si="285"/>
        <v>25000</v>
      </c>
      <c r="V291" s="197">
        <f t="shared" si="285"/>
        <v>22000</v>
      </c>
      <c r="W291" s="197">
        <f t="shared" si="285"/>
        <v>21028.43</v>
      </c>
      <c r="X291" s="197"/>
      <c r="Y291" s="308"/>
      <c r="Z291" s="197">
        <f t="shared" si="285"/>
        <v>25756</v>
      </c>
      <c r="AA291" s="197">
        <f t="shared" si="285"/>
        <v>22000</v>
      </c>
      <c r="AB291" s="197">
        <f t="shared" si="285"/>
        <v>23000</v>
      </c>
      <c r="AC291" s="197">
        <f t="shared" si="285"/>
        <v>10000</v>
      </c>
      <c r="AD291" s="197">
        <f t="shared" si="285"/>
        <v>15000</v>
      </c>
      <c r="AE291" s="176"/>
    </row>
    <row r="292" spans="1:31" s="114" customFormat="1" ht="20.25" customHeight="1" x14ac:dyDescent="0.25">
      <c r="A292" s="183" t="s">
        <v>336</v>
      </c>
      <c r="B292" s="183"/>
      <c r="C292" s="183"/>
      <c r="D292" s="183"/>
      <c r="E292" s="183"/>
      <c r="F292" s="200">
        <f t="shared" si="263"/>
        <v>44000</v>
      </c>
      <c r="G292" s="200">
        <f t="shared" si="264"/>
        <v>68028.429999999993</v>
      </c>
      <c r="H292" s="201">
        <f t="shared" si="265"/>
        <v>95756</v>
      </c>
      <c r="I292" s="132"/>
      <c r="J292" s="132"/>
      <c r="K292" s="131"/>
      <c r="L292" s="131"/>
      <c r="M292" s="131"/>
      <c r="N292" s="171">
        <v>321210</v>
      </c>
      <c r="O292" s="172" t="s">
        <v>42</v>
      </c>
      <c r="P292" s="173" t="s">
        <v>147</v>
      </c>
      <c r="Q292" s="174">
        <v>22000</v>
      </c>
      <c r="R292" s="174">
        <f>S292-Q292</f>
        <v>0</v>
      </c>
      <c r="S292" s="174">
        <v>22000</v>
      </c>
      <c r="T292" s="174"/>
      <c r="U292" s="174">
        <v>25000</v>
      </c>
      <c r="V292" s="174">
        <v>22000</v>
      </c>
      <c r="W292" s="174">
        <v>21028.43</v>
      </c>
      <c r="X292" s="174"/>
      <c r="Y292" s="309"/>
      <c r="Z292" s="174">
        <v>25756</v>
      </c>
      <c r="AA292" s="174">
        <f>+Q292</f>
        <v>22000</v>
      </c>
      <c r="AB292" s="174">
        <v>23000</v>
      </c>
      <c r="AC292" s="174">
        <v>10000</v>
      </c>
      <c r="AD292" s="174">
        <v>15000</v>
      </c>
      <c r="AE292" s="176"/>
    </row>
    <row r="293" spans="1:31" s="114" customFormat="1" ht="20.25" customHeight="1" x14ac:dyDescent="0.25">
      <c r="A293" s="183" t="s">
        <v>336</v>
      </c>
      <c r="B293" s="183"/>
      <c r="C293" s="183"/>
      <c r="D293" s="183"/>
      <c r="E293" s="198" t="s">
        <v>388</v>
      </c>
      <c r="F293" s="200">
        <f t="shared" si="263"/>
        <v>19000</v>
      </c>
      <c r="G293" s="200">
        <f t="shared" si="264"/>
        <v>21428.71</v>
      </c>
      <c r="H293" s="201">
        <f t="shared" si="265"/>
        <v>36220</v>
      </c>
      <c r="I293" s="124"/>
      <c r="J293" s="131"/>
      <c r="K293" s="131"/>
      <c r="L293" s="131"/>
      <c r="M293" s="194">
        <v>32123</v>
      </c>
      <c r="N293" s="195"/>
      <c r="O293" s="196" t="s">
        <v>42</v>
      </c>
      <c r="P293" s="195" t="s">
        <v>261</v>
      </c>
      <c r="Q293" s="197">
        <f>Q294</f>
        <v>9500</v>
      </c>
      <c r="R293" s="197">
        <f>R294</f>
        <v>0</v>
      </c>
      <c r="S293" s="197">
        <f>S294</f>
        <v>9500</v>
      </c>
      <c r="T293" s="197">
        <f t="shared" ref="T293:AD293" si="286">T294</f>
        <v>0</v>
      </c>
      <c r="U293" s="197">
        <f t="shared" si="286"/>
        <v>4000</v>
      </c>
      <c r="V293" s="197">
        <f t="shared" si="286"/>
        <v>9500</v>
      </c>
      <c r="W293" s="197">
        <f t="shared" si="286"/>
        <v>7928.71</v>
      </c>
      <c r="X293" s="197"/>
      <c r="Y293" s="308"/>
      <c r="Z293" s="197">
        <f t="shared" si="286"/>
        <v>8220</v>
      </c>
      <c r="AA293" s="197">
        <f t="shared" si="286"/>
        <v>9500</v>
      </c>
      <c r="AB293" s="197">
        <f t="shared" si="286"/>
        <v>8000</v>
      </c>
      <c r="AC293" s="197">
        <f t="shared" si="286"/>
        <v>5000</v>
      </c>
      <c r="AD293" s="197">
        <f t="shared" si="286"/>
        <v>5500</v>
      </c>
      <c r="AE293" s="176"/>
    </row>
    <row r="294" spans="1:31" s="114" customFormat="1" ht="20.25" customHeight="1" x14ac:dyDescent="0.25">
      <c r="A294" s="183" t="s">
        <v>336</v>
      </c>
      <c r="B294" s="183"/>
      <c r="C294" s="183"/>
      <c r="D294" s="183"/>
      <c r="E294" s="183"/>
      <c r="F294" s="200">
        <f t="shared" si="263"/>
        <v>19000</v>
      </c>
      <c r="G294" s="200">
        <f t="shared" si="264"/>
        <v>21428.71</v>
      </c>
      <c r="H294" s="201">
        <f t="shared" si="265"/>
        <v>36220</v>
      </c>
      <c r="I294" s="132"/>
      <c r="J294" s="132"/>
      <c r="K294" s="131"/>
      <c r="L294" s="131"/>
      <c r="M294" s="131"/>
      <c r="N294" s="171">
        <v>321230</v>
      </c>
      <c r="O294" s="172" t="s">
        <v>42</v>
      </c>
      <c r="P294" s="173" t="s">
        <v>261</v>
      </c>
      <c r="Q294" s="174">
        <v>9500</v>
      </c>
      <c r="R294" s="174">
        <f>S294-Q294</f>
        <v>0</v>
      </c>
      <c r="S294" s="174">
        <v>9500</v>
      </c>
      <c r="T294" s="174"/>
      <c r="U294" s="174">
        <v>4000</v>
      </c>
      <c r="V294" s="174">
        <v>9500</v>
      </c>
      <c r="W294" s="174">
        <v>7928.71</v>
      </c>
      <c r="X294" s="174"/>
      <c r="Y294" s="309"/>
      <c r="Z294" s="174">
        <v>8220</v>
      </c>
      <c r="AA294" s="174">
        <f>+Q294</f>
        <v>9500</v>
      </c>
      <c r="AB294" s="174">
        <v>8000</v>
      </c>
      <c r="AC294" s="174">
        <v>5000</v>
      </c>
      <c r="AD294" s="174">
        <v>5500</v>
      </c>
      <c r="AE294" s="176"/>
    </row>
    <row r="295" spans="1:31" s="114" customFormat="1" ht="20.25" hidden="1" customHeight="1" x14ac:dyDescent="0.25">
      <c r="A295" s="183" t="s">
        <v>336</v>
      </c>
      <c r="B295" s="183"/>
      <c r="C295" s="183"/>
      <c r="D295" s="198" t="s">
        <v>387</v>
      </c>
      <c r="E295" s="198" t="s">
        <v>388</v>
      </c>
      <c r="F295" s="200">
        <f t="shared" si="263"/>
        <v>0</v>
      </c>
      <c r="G295" s="200">
        <f t="shared" si="264"/>
        <v>0</v>
      </c>
      <c r="H295" s="201">
        <f t="shared" si="265"/>
        <v>0</v>
      </c>
      <c r="I295" s="132"/>
      <c r="J295" s="132"/>
      <c r="K295" s="131"/>
      <c r="L295" s="131">
        <v>3213</v>
      </c>
      <c r="M295" s="136"/>
      <c r="N295" s="137"/>
      <c r="O295" s="12" t="s">
        <v>42</v>
      </c>
      <c r="P295" s="127" t="s">
        <v>149</v>
      </c>
      <c r="Q295" s="133">
        <f>Q296+Q299</f>
        <v>0</v>
      </c>
      <c r="R295" s="133">
        <f t="shared" ref="R295:AB295" si="287">R296+R299</f>
        <v>0</v>
      </c>
      <c r="S295" s="133">
        <f t="shared" si="287"/>
        <v>0</v>
      </c>
      <c r="T295" s="133">
        <f t="shared" si="287"/>
        <v>0</v>
      </c>
      <c r="U295" s="133">
        <f t="shared" si="287"/>
        <v>0</v>
      </c>
      <c r="V295" s="133">
        <f t="shared" si="287"/>
        <v>0</v>
      </c>
      <c r="W295" s="133">
        <f t="shared" si="287"/>
        <v>0</v>
      </c>
      <c r="X295" s="133"/>
      <c r="Y295" s="307"/>
      <c r="Z295" s="133">
        <f t="shared" si="287"/>
        <v>0</v>
      </c>
      <c r="AA295" s="133">
        <f t="shared" si="287"/>
        <v>0</v>
      </c>
      <c r="AB295" s="133">
        <f t="shared" si="287"/>
        <v>0</v>
      </c>
      <c r="AC295" s="133">
        <f t="shared" ref="AC295:AD295" si="288">AC296+AC299</f>
        <v>0</v>
      </c>
      <c r="AD295" s="133">
        <f t="shared" si="288"/>
        <v>0</v>
      </c>
      <c r="AE295" s="176"/>
    </row>
    <row r="296" spans="1:31" s="114" customFormat="1" ht="20.25" hidden="1" customHeight="1" x14ac:dyDescent="0.25">
      <c r="A296" s="183" t="s">
        <v>336</v>
      </c>
      <c r="B296" s="183"/>
      <c r="C296" s="183"/>
      <c r="D296" s="183"/>
      <c r="E296" s="198" t="s">
        <v>388</v>
      </c>
      <c r="F296" s="200">
        <f t="shared" si="263"/>
        <v>0</v>
      </c>
      <c r="G296" s="200">
        <f t="shared" si="264"/>
        <v>0</v>
      </c>
      <c r="H296" s="201">
        <f t="shared" si="265"/>
        <v>0</v>
      </c>
      <c r="I296" s="124"/>
      <c r="J296" s="131"/>
      <c r="K296" s="131"/>
      <c r="L296" s="131"/>
      <c r="M296" s="194">
        <v>32131</v>
      </c>
      <c r="N296" s="195"/>
      <c r="O296" s="196" t="s">
        <v>42</v>
      </c>
      <c r="P296" s="195" t="s">
        <v>150</v>
      </c>
      <c r="Q296" s="197">
        <f t="shared" ref="Q296:S296" si="289">Q297+Q298</f>
        <v>0</v>
      </c>
      <c r="R296" s="197">
        <f t="shared" si="289"/>
        <v>0</v>
      </c>
      <c r="S296" s="197">
        <f t="shared" si="289"/>
        <v>0</v>
      </c>
      <c r="T296" s="197">
        <f t="shared" ref="T296:AB296" si="290">T297+T298</f>
        <v>0</v>
      </c>
      <c r="U296" s="197">
        <f t="shared" si="290"/>
        <v>0</v>
      </c>
      <c r="V296" s="197">
        <f t="shared" si="290"/>
        <v>0</v>
      </c>
      <c r="W296" s="197">
        <f t="shared" si="290"/>
        <v>0</v>
      </c>
      <c r="X296" s="197"/>
      <c r="Y296" s="308"/>
      <c r="Z296" s="197">
        <f t="shared" si="290"/>
        <v>0</v>
      </c>
      <c r="AA296" s="197">
        <f t="shared" si="290"/>
        <v>0</v>
      </c>
      <c r="AB296" s="197">
        <f t="shared" si="290"/>
        <v>0</v>
      </c>
      <c r="AC296" s="197">
        <f t="shared" ref="AC296:AD296" si="291">AC297+AC298</f>
        <v>0</v>
      </c>
      <c r="AD296" s="197">
        <f t="shared" si="291"/>
        <v>0</v>
      </c>
      <c r="AE296" s="176"/>
    </row>
    <row r="297" spans="1:31" s="114" customFormat="1" ht="20.25" hidden="1" customHeight="1" x14ac:dyDescent="0.25">
      <c r="A297" s="183" t="s">
        <v>336</v>
      </c>
      <c r="B297" s="183"/>
      <c r="C297" s="183"/>
      <c r="D297" s="183"/>
      <c r="E297" s="183"/>
      <c r="F297" s="200">
        <f t="shared" si="263"/>
        <v>0</v>
      </c>
      <c r="G297" s="200">
        <f t="shared" si="264"/>
        <v>0</v>
      </c>
      <c r="H297" s="201">
        <f t="shared" si="265"/>
        <v>0</v>
      </c>
      <c r="I297" s="132"/>
      <c r="J297" s="132"/>
      <c r="K297" s="136"/>
      <c r="L297" s="136"/>
      <c r="M297" s="11"/>
      <c r="N297" s="171">
        <v>321310</v>
      </c>
      <c r="O297" s="172" t="s">
        <v>42</v>
      </c>
      <c r="P297" s="173" t="s">
        <v>262</v>
      </c>
      <c r="Q297" s="174">
        <v>0</v>
      </c>
      <c r="R297" s="174">
        <f>S297-Q297</f>
        <v>0</v>
      </c>
      <c r="S297" s="174">
        <v>0</v>
      </c>
      <c r="T297" s="174"/>
      <c r="U297" s="174">
        <v>0</v>
      </c>
      <c r="V297" s="174">
        <v>0</v>
      </c>
      <c r="W297" s="174"/>
      <c r="X297" s="174"/>
      <c r="Y297" s="309"/>
      <c r="Z297" s="174"/>
      <c r="AA297" s="174">
        <f t="shared" ref="AA297:AA298" si="292">+Q297</f>
        <v>0</v>
      </c>
      <c r="AB297" s="174"/>
      <c r="AC297" s="174"/>
      <c r="AD297" s="174"/>
      <c r="AE297" s="176"/>
    </row>
    <row r="298" spans="1:31" s="114" customFormat="1" ht="20.25" hidden="1" customHeight="1" x14ac:dyDescent="0.25">
      <c r="A298" s="183" t="s">
        <v>336</v>
      </c>
      <c r="B298" s="183"/>
      <c r="C298" s="183"/>
      <c r="D298" s="183"/>
      <c r="E298" s="183"/>
      <c r="F298" s="200">
        <f t="shared" si="263"/>
        <v>0</v>
      </c>
      <c r="G298" s="200">
        <f t="shared" si="264"/>
        <v>0</v>
      </c>
      <c r="H298" s="201">
        <f t="shared" si="265"/>
        <v>0</v>
      </c>
      <c r="I298" s="132"/>
      <c r="J298" s="132"/>
      <c r="K298" s="136"/>
      <c r="L298" s="136"/>
      <c r="M298" s="11"/>
      <c r="N298" s="171">
        <v>321311</v>
      </c>
      <c r="O298" s="172" t="s">
        <v>42</v>
      </c>
      <c r="P298" s="173" t="s">
        <v>263</v>
      </c>
      <c r="Q298" s="174">
        <v>0</v>
      </c>
      <c r="R298" s="174">
        <f>S298-Q298</f>
        <v>0</v>
      </c>
      <c r="S298" s="174">
        <v>0</v>
      </c>
      <c r="T298" s="174"/>
      <c r="U298" s="174">
        <v>0</v>
      </c>
      <c r="V298" s="174">
        <v>0</v>
      </c>
      <c r="W298" s="174"/>
      <c r="X298" s="174"/>
      <c r="Y298" s="309"/>
      <c r="Z298" s="174"/>
      <c r="AA298" s="174">
        <f t="shared" si="292"/>
        <v>0</v>
      </c>
      <c r="AB298" s="174"/>
      <c r="AC298" s="174"/>
      <c r="AD298" s="174"/>
      <c r="AE298" s="176"/>
    </row>
    <row r="299" spans="1:31" s="114" customFormat="1" ht="20.25" hidden="1" customHeight="1" x14ac:dyDescent="0.25">
      <c r="A299" s="183" t="s">
        <v>336</v>
      </c>
      <c r="B299" s="183"/>
      <c r="C299" s="183"/>
      <c r="D299" s="183"/>
      <c r="E299" s="198" t="s">
        <v>388</v>
      </c>
      <c r="F299" s="200">
        <f t="shared" si="263"/>
        <v>0</v>
      </c>
      <c r="G299" s="200">
        <f t="shared" si="264"/>
        <v>0</v>
      </c>
      <c r="H299" s="201">
        <f t="shared" si="265"/>
        <v>0</v>
      </c>
      <c r="I299" s="124"/>
      <c r="J299" s="131"/>
      <c r="K299" s="131"/>
      <c r="L299" s="131"/>
      <c r="M299" s="194">
        <v>32132</v>
      </c>
      <c r="N299" s="195"/>
      <c r="O299" s="196" t="s">
        <v>42</v>
      </c>
      <c r="P299" s="195" t="s">
        <v>153</v>
      </c>
      <c r="Q299" s="197">
        <f>+Q300</f>
        <v>0</v>
      </c>
      <c r="R299" s="197">
        <f t="shared" ref="R299:AD299" si="293">+R300</f>
        <v>0</v>
      </c>
      <c r="S299" s="197">
        <f t="shared" si="293"/>
        <v>0</v>
      </c>
      <c r="T299" s="197">
        <f t="shared" si="293"/>
        <v>0</v>
      </c>
      <c r="U299" s="197">
        <f t="shared" si="293"/>
        <v>0</v>
      </c>
      <c r="V299" s="197">
        <f t="shared" si="293"/>
        <v>0</v>
      </c>
      <c r="W299" s="197">
        <f t="shared" si="293"/>
        <v>0</v>
      </c>
      <c r="X299" s="197"/>
      <c r="Y299" s="308"/>
      <c r="Z299" s="197">
        <f t="shared" si="293"/>
        <v>0</v>
      </c>
      <c r="AA299" s="197">
        <f t="shared" si="293"/>
        <v>0</v>
      </c>
      <c r="AB299" s="197">
        <f t="shared" si="293"/>
        <v>0</v>
      </c>
      <c r="AC299" s="197">
        <f t="shared" si="293"/>
        <v>0</v>
      </c>
      <c r="AD299" s="197">
        <f t="shared" si="293"/>
        <v>0</v>
      </c>
      <c r="AE299" s="176"/>
    </row>
    <row r="300" spans="1:31" s="114" customFormat="1" ht="20.25" hidden="1" customHeight="1" x14ac:dyDescent="0.25">
      <c r="A300" s="183" t="s">
        <v>336</v>
      </c>
      <c r="B300" s="183"/>
      <c r="C300" s="183"/>
      <c r="D300" s="183"/>
      <c r="E300" s="183"/>
      <c r="F300" s="200">
        <f t="shared" si="263"/>
        <v>0</v>
      </c>
      <c r="G300" s="200">
        <f t="shared" si="264"/>
        <v>0</v>
      </c>
      <c r="H300" s="201">
        <f t="shared" si="265"/>
        <v>0</v>
      </c>
      <c r="I300" s="132"/>
      <c r="J300" s="132"/>
      <c r="K300" s="136"/>
      <c r="L300" s="136"/>
      <c r="M300" s="11"/>
      <c r="N300" s="171">
        <v>321320</v>
      </c>
      <c r="O300" s="172" t="s">
        <v>42</v>
      </c>
      <c r="P300" s="173" t="s">
        <v>153</v>
      </c>
      <c r="Q300" s="174"/>
      <c r="R300" s="174"/>
      <c r="S300" s="174"/>
      <c r="T300" s="174"/>
      <c r="U300" s="174">
        <v>0</v>
      </c>
      <c r="V300" s="174">
        <v>0</v>
      </c>
      <c r="W300" s="174">
        <v>0</v>
      </c>
      <c r="X300" s="174"/>
      <c r="Y300" s="309"/>
      <c r="Z300" s="174"/>
      <c r="AA300" s="174">
        <f>+Q300</f>
        <v>0</v>
      </c>
      <c r="AB300" s="174"/>
      <c r="AC300" s="174"/>
      <c r="AD300" s="174"/>
      <c r="AE300" s="176"/>
    </row>
    <row r="301" spans="1:31" s="214" customFormat="1" ht="20.25" customHeight="1" x14ac:dyDescent="0.25">
      <c r="A301" s="188" t="s">
        <v>336</v>
      </c>
      <c r="B301" s="188"/>
      <c r="C301" s="215" t="s">
        <v>384</v>
      </c>
      <c r="D301" s="215" t="s">
        <v>387</v>
      </c>
      <c r="E301" s="215" t="s">
        <v>388</v>
      </c>
      <c r="F301" s="207">
        <f t="shared" si="263"/>
        <v>1011686</v>
      </c>
      <c r="G301" s="207">
        <f t="shared" si="264"/>
        <v>1201374.94</v>
      </c>
      <c r="H301" s="208">
        <f t="shared" si="265"/>
        <v>1339767.1200000001</v>
      </c>
      <c r="I301" s="209"/>
      <c r="J301" s="210"/>
      <c r="K301" s="210">
        <v>322</v>
      </c>
      <c r="L301" s="210"/>
      <c r="M301" s="210"/>
      <c r="N301" s="211"/>
      <c r="O301" s="216" t="s">
        <v>42</v>
      </c>
      <c r="P301" s="212" t="s">
        <v>154</v>
      </c>
      <c r="Q301" s="213">
        <f>Q302+Q314+Q319+Q327+Q330+Q335</f>
        <v>525000</v>
      </c>
      <c r="R301" s="213">
        <f t="shared" ref="R301:AB301" si="294">R302+R314+R319+R327+R330+R335</f>
        <v>-19157</v>
      </c>
      <c r="S301" s="213">
        <f t="shared" si="294"/>
        <v>505843</v>
      </c>
      <c r="T301" s="213">
        <v>194540</v>
      </c>
      <c r="U301" s="213">
        <f t="shared" si="294"/>
        <v>222000</v>
      </c>
      <c r="V301" s="213">
        <f t="shared" si="294"/>
        <v>525000</v>
      </c>
      <c r="W301" s="213">
        <f t="shared" si="294"/>
        <v>259834.94</v>
      </c>
      <c r="X301" s="213"/>
      <c r="Y301" s="306"/>
      <c r="Z301" s="213">
        <f t="shared" si="294"/>
        <v>194540.12</v>
      </c>
      <c r="AA301" s="213">
        <f t="shared" si="294"/>
        <v>525000</v>
      </c>
      <c r="AB301" s="213">
        <f t="shared" si="294"/>
        <v>314300</v>
      </c>
      <c r="AC301" s="213">
        <f t="shared" ref="AC301:AD301" si="295">AC302+AC314+AC319+AC327+AC330+AC335</f>
        <v>148300</v>
      </c>
      <c r="AD301" s="213">
        <f t="shared" si="295"/>
        <v>157627</v>
      </c>
      <c r="AE301" s="176"/>
    </row>
    <row r="302" spans="1:31" s="114" customFormat="1" ht="20.25" customHeight="1" x14ac:dyDescent="0.25">
      <c r="A302" s="183" t="s">
        <v>336</v>
      </c>
      <c r="B302" s="183"/>
      <c r="C302" s="183"/>
      <c r="D302" s="198" t="s">
        <v>387</v>
      </c>
      <c r="E302" s="198" t="s">
        <v>388</v>
      </c>
      <c r="F302" s="200">
        <f t="shared" si="263"/>
        <v>29390</v>
      </c>
      <c r="G302" s="200">
        <f t="shared" si="264"/>
        <v>31580.53</v>
      </c>
      <c r="H302" s="201">
        <f t="shared" si="265"/>
        <v>52831</v>
      </c>
      <c r="I302" s="132"/>
      <c r="J302" s="132"/>
      <c r="K302" s="131"/>
      <c r="L302" s="131">
        <v>3221</v>
      </c>
      <c r="M302" s="131"/>
      <c r="N302" s="132"/>
      <c r="O302" s="12" t="s">
        <v>42</v>
      </c>
      <c r="P302" s="127" t="s">
        <v>155</v>
      </c>
      <c r="Q302" s="133">
        <f>Q303+Q306+Q308+Q310+Q312</f>
        <v>15000</v>
      </c>
      <c r="R302" s="133">
        <f t="shared" ref="R302:AB302" si="296">R303+R306+R308+R310+R312</f>
        <v>-305</v>
      </c>
      <c r="S302" s="133">
        <f t="shared" si="296"/>
        <v>14695</v>
      </c>
      <c r="T302" s="133">
        <v>5831</v>
      </c>
      <c r="U302" s="133">
        <f t="shared" si="296"/>
        <v>3000</v>
      </c>
      <c r="V302" s="133">
        <f t="shared" si="296"/>
        <v>15000</v>
      </c>
      <c r="W302" s="133">
        <f t="shared" si="296"/>
        <v>7749.53</v>
      </c>
      <c r="X302" s="133"/>
      <c r="Y302" s="307"/>
      <c r="Z302" s="133">
        <f t="shared" si="296"/>
        <v>5831</v>
      </c>
      <c r="AA302" s="133">
        <f t="shared" si="296"/>
        <v>15000</v>
      </c>
      <c r="AB302" s="133">
        <f t="shared" si="296"/>
        <v>12000</v>
      </c>
      <c r="AC302" s="133">
        <f t="shared" ref="AC302:AD302" si="297">AC303+AC306+AC308+AC310+AC312</f>
        <v>10000</v>
      </c>
      <c r="AD302" s="133">
        <f t="shared" si="297"/>
        <v>10000</v>
      </c>
      <c r="AE302" s="176"/>
    </row>
    <row r="303" spans="1:31" s="114" customFormat="1" ht="20.25" customHeight="1" x14ac:dyDescent="0.25">
      <c r="A303" s="183" t="s">
        <v>336</v>
      </c>
      <c r="B303" s="183"/>
      <c r="C303" s="183"/>
      <c r="D303" s="183"/>
      <c r="E303" s="198" t="s">
        <v>388</v>
      </c>
      <c r="F303" s="200">
        <f t="shared" si="263"/>
        <v>15390</v>
      </c>
      <c r="G303" s="200">
        <f t="shared" si="264"/>
        <v>16519.53</v>
      </c>
      <c r="H303" s="201">
        <f t="shared" si="265"/>
        <v>26000</v>
      </c>
      <c r="I303" s="124"/>
      <c r="J303" s="131"/>
      <c r="K303" s="131"/>
      <c r="L303" s="131"/>
      <c r="M303" s="194">
        <v>32211</v>
      </c>
      <c r="N303" s="195"/>
      <c r="O303" s="196" t="s">
        <v>42</v>
      </c>
      <c r="P303" s="195" t="s">
        <v>156</v>
      </c>
      <c r="Q303" s="197">
        <f>Q304+Q305</f>
        <v>8000</v>
      </c>
      <c r="R303" s="197">
        <f t="shared" ref="R303:AB303" si="298">R304+R305</f>
        <v>-305</v>
      </c>
      <c r="S303" s="197">
        <f t="shared" si="298"/>
        <v>7695</v>
      </c>
      <c r="T303" s="197">
        <f t="shared" si="298"/>
        <v>0</v>
      </c>
      <c r="U303" s="197">
        <f t="shared" si="298"/>
        <v>3000</v>
      </c>
      <c r="V303" s="197">
        <f t="shared" si="298"/>
        <v>8000</v>
      </c>
      <c r="W303" s="197">
        <f t="shared" si="298"/>
        <v>5519.53</v>
      </c>
      <c r="X303" s="197"/>
      <c r="Y303" s="308"/>
      <c r="Z303" s="197">
        <f t="shared" si="298"/>
        <v>2500</v>
      </c>
      <c r="AA303" s="197">
        <f t="shared" si="298"/>
        <v>8000</v>
      </c>
      <c r="AB303" s="197">
        <f t="shared" si="298"/>
        <v>6500</v>
      </c>
      <c r="AC303" s="197">
        <f t="shared" ref="AC303:AD303" si="299">AC304+AC305</f>
        <v>4500</v>
      </c>
      <c r="AD303" s="197">
        <f t="shared" si="299"/>
        <v>4500</v>
      </c>
      <c r="AE303" s="176"/>
    </row>
    <row r="304" spans="1:31" s="114" customFormat="1" ht="20.25" customHeight="1" x14ac:dyDescent="0.25">
      <c r="A304" s="183" t="s">
        <v>336</v>
      </c>
      <c r="B304" s="183"/>
      <c r="C304" s="183"/>
      <c r="D304" s="183"/>
      <c r="E304" s="183"/>
      <c r="F304" s="200">
        <f t="shared" si="263"/>
        <v>12698</v>
      </c>
      <c r="G304" s="200">
        <f t="shared" si="264"/>
        <v>12016.73</v>
      </c>
      <c r="H304" s="201">
        <f t="shared" si="265"/>
        <v>19500</v>
      </c>
      <c r="I304" s="132"/>
      <c r="J304" s="132"/>
      <c r="K304" s="131"/>
      <c r="L304" s="131"/>
      <c r="M304" s="11"/>
      <c r="N304" s="171">
        <v>322110</v>
      </c>
      <c r="O304" s="172" t="s">
        <v>42</v>
      </c>
      <c r="P304" s="173" t="s">
        <v>156</v>
      </c>
      <c r="Q304" s="174">
        <v>6500</v>
      </c>
      <c r="R304" s="174">
        <f>S304-Q304</f>
        <v>-151</v>
      </c>
      <c r="S304" s="174">
        <f>6500-151</f>
        <v>6349</v>
      </c>
      <c r="T304" s="174"/>
      <c r="U304" s="174">
        <v>2000</v>
      </c>
      <c r="V304" s="174">
        <v>6500</v>
      </c>
      <c r="W304" s="174">
        <v>3516.73</v>
      </c>
      <c r="X304" s="174"/>
      <c r="Y304" s="309"/>
      <c r="Z304" s="174">
        <v>1500</v>
      </c>
      <c r="AA304" s="174">
        <f t="shared" ref="AA304:AA305" si="300">+Q304</f>
        <v>6500</v>
      </c>
      <c r="AB304" s="174">
        <v>4500</v>
      </c>
      <c r="AC304" s="174">
        <v>3500</v>
      </c>
      <c r="AD304" s="174">
        <v>3500</v>
      </c>
      <c r="AE304" s="176"/>
    </row>
    <row r="305" spans="1:31" s="114" customFormat="1" ht="20.25" customHeight="1" x14ac:dyDescent="0.25">
      <c r="A305" s="183" t="s">
        <v>336</v>
      </c>
      <c r="B305" s="183"/>
      <c r="C305" s="183"/>
      <c r="D305" s="183"/>
      <c r="E305" s="183"/>
      <c r="F305" s="200">
        <f t="shared" si="263"/>
        <v>2692</v>
      </c>
      <c r="G305" s="200">
        <f t="shared" si="264"/>
        <v>4502.8</v>
      </c>
      <c r="H305" s="201">
        <f t="shared" si="265"/>
        <v>6500</v>
      </c>
      <c r="I305" s="132"/>
      <c r="J305" s="132"/>
      <c r="K305" s="131"/>
      <c r="L305" s="131"/>
      <c r="M305" s="11"/>
      <c r="N305" s="171">
        <v>322111</v>
      </c>
      <c r="O305" s="172" t="s">
        <v>42</v>
      </c>
      <c r="P305" s="173" t="s">
        <v>264</v>
      </c>
      <c r="Q305" s="174">
        <v>1500</v>
      </c>
      <c r="R305" s="174">
        <f>S305-Q305</f>
        <v>-154</v>
      </c>
      <c r="S305" s="174">
        <f>1500-154</f>
        <v>1346</v>
      </c>
      <c r="T305" s="174"/>
      <c r="U305" s="174">
        <v>1000</v>
      </c>
      <c r="V305" s="174">
        <v>1500</v>
      </c>
      <c r="W305" s="174">
        <v>2002.8</v>
      </c>
      <c r="X305" s="174"/>
      <c r="Y305" s="309"/>
      <c r="Z305" s="174">
        <v>1000</v>
      </c>
      <c r="AA305" s="174">
        <f t="shared" si="300"/>
        <v>1500</v>
      </c>
      <c r="AB305" s="174">
        <v>2000</v>
      </c>
      <c r="AC305" s="174">
        <v>1000</v>
      </c>
      <c r="AD305" s="174">
        <v>1000</v>
      </c>
      <c r="AE305" s="176"/>
    </row>
    <row r="306" spans="1:31" s="114" customFormat="1" ht="20.25" customHeight="1" x14ac:dyDescent="0.25">
      <c r="A306" s="183" t="s">
        <v>336</v>
      </c>
      <c r="B306" s="183"/>
      <c r="C306" s="183"/>
      <c r="D306" s="183"/>
      <c r="E306" s="198" t="s">
        <v>388</v>
      </c>
      <c r="F306" s="200">
        <f t="shared" si="263"/>
        <v>0</v>
      </c>
      <c r="G306" s="200">
        <f t="shared" si="264"/>
        <v>0</v>
      </c>
      <c r="H306" s="201">
        <f t="shared" si="265"/>
        <v>0</v>
      </c>
      <c r="I306" s="124"/>
      <c r="J306" s="131"/>
      <c r="K306" s="131"/>
      <c r="L306" s="131"/>
      <c r="M306" s="194">
        <v>32212</v>
      </c>
      <c r="N306" s="195"/>
      <c r="O306" s="196" t="s">
        <v>42</v>
      </c>
      <c r="P306" s="195" t="s">
        <v>163</v>
      </c>
      <c r="Q306" s="197">
        <f>+Q307</f>
        <v>0</v>
      </c>
      <c r="R306" s="197">
        <f t="shared" ref="R306:AD306" si="301">+R307</f>
        <v>0</v>
      </c>
      <c r="S306" s="197">
        <f t="shared" si="301"/>
        <v>0</v>
      </c>
      <c r="T306" s="197">
        <f t="shared" si="301"/>
        <v>0</v>
      </c>
      <c r="U306" s="197">
        <f t="shared" si="301"/>
        <v>0</v>
      </c>
      <c r="V306" s="197">
        <f t="shared" si="301"/>
        <v>0</v>
      </c>
      <c r="W306" s="197">
        <f t="shared" si="301"/>
        <v>0</v>
      </c>
      <c r="X306" s="197"/>
      <c r="Y306" s="308"/>
      <c r="Z306" s="197">
        <f t="shared" si="301"/>
        <v>0</v>
      </c>
      <c r="AA306" s="197">
        <f t="shared" si="301"/>
        <v>0</v>
      </c>
      <c r="AB306" s="197">
        <f t="shared" si="301"/>
        <v>0</v>
      </c>
      <c r="AC306" s="197">
        <f t="shared" si="301"/>
        <v>0</v>
      </c>
      <c r="AD306" s="197">
        <f t="shared" si="301"/>
        <v>0</v>
      </c>
      <c r="AE306" s="176"/>
    </row>
    <row r="307" spans="1:31" s="114" customFormat="1" ht="20.25" customHeight="1" x14ac:dyDescent="0.25">
      <c r="A307" s="183" t="s">
        <v>336</v>
      </c>
      <c r="B307" s="183"/>
      <c r="C307" s="183"/>
      <c r="D307" s="183"/>
      <c r="E307" s="183"/>
      <c r="F307" s="200">
        <f t="shared" si="263"/>
        <v>0</v>
      </c>
      <c r="G307" s="200">
        <f t="shared" si="264"/>
        <v>0</v>
      </c>
      <c r="H307" s="201">
        <f t="shared" si="265"/>
        <v>0</v>
      </c>
      <c r="I307" s="132"/>
      <c r="J307" s="132"/>
      <c r="K307" s="131"/>
      <c r="L307" s="131"/>
      <c r="M307" s="11"/>
      <c r="N307" s="171">
        <v>322120</v>
      </c>
      <c r="O307" s="172" t="s">
        <v>42</v>
      </c>
      <c r="P307" s="173" t="s">
        <v>163</v>
      </c>
      <c r="Q307" s="174"/>
      <c r="R307" s="174"/>
      <c r="S307" s="174"/>
      <c r="T307" s="174"/>
      <c r="U307" s="174">
        <v>0</v>
      </c>
      <c r="V307" s="174">
        <v>0</v>
      </c>
      <c r="W307" s="174">
        <v>0</v>
      </c>
      <c r="X307" s="174"/>
      <c r="Y307" s="309"/>
      <c r="Z307" s="174"/>
      <c r="AA307" s="174">
        <f>+Q307</f>
        <v>0</v>
      </c>
      <c r="AB307" s="174"/>
      <c r="AC307" s="174"/>
      <c r="AD307" s="174"/>
      <c r="AE307" s="176"/>
    </row>
    <row r="308" spans="1:31" s="114" customFormat="1" ht="20.25" customHeight="1" x14ac:dyDescent="0.25">
      <c r="A308" s="183" t="s">
        <v>336</v>
      </c>
      <c r="B308" s="183"/>
      <c r="C308" s="183"/>
      <c r="D308" s="183"/>
      <c r="E308" s="198" t="s">
        <v>388</v>
      </c>
      <c r="F308" s="200">
        <f t="shared" si="263"/>
        <v>4000</v>
      </c>
      <c r="G308" s="200">
        <f t="shared" si="264"/>
        <v>2630</v>
      </c>
      <c r="H308" s="201">
        <f t="shared" si="265"/>
        <v>7300</v>
      </c>
      <c r="I308" s="124"/>
      <c r="J308" s="131"/>
      <c r="K308" s="131"/>
      <c r="L308" s="131"/>
      <c r="M308" s="194">
        <v>32214</v>
      </c>
      <c r="N308" s="195"/>
      <c r="O308" s="196" t="s">
        <v>42</v>
      </c>
      <c r="P308" s="195" t="s">
        <v>164</v>
      </c>
      <c r="Q308" s="197">
        <f t="shared" ref="Q308:AD308" si="302">Q309</f>
        <v>2000</v>
      </c>
      <c r="R308" s="197">
        <f t="shared" si="302"/>
        <v>0</v>
      </c>
      <c r="S308" s="197">
        <f t="shared" si="302"/>
        <v>2000</v>
      </c>
      <c r="T308" s="197">
        <f t="shared" si="302"/>
        <v>0</v>
      </c>
      <c r="U308" s="197">
        <f t="shared" si="302"/>
        <v>0</v>
      </c>
      <c r="V308" s="197">
        <f t="shared" si="302"/>
        <v>2000</v>
      </c>
      <c r="W308" s="197">
        <f t="shared" si="302"/>
        <v>630</v>
      </c>
      <c r="X308" s="197"/>
      <c r="Y308" s="308"/>
      <c r="Z308" s="197">
        <f t="shared" si="302"/>
        <v>800</v>
      </c>
      <c r="AA308" s="197">
        <f t="shared" si="302"/>
        <v>2000</v>
      </c>
      <c r="AB308" s="197">
        <f t="shared" si="302"/>
        <v>1500</v>
      </c>
      <c r="AC308" s="197">
        <f t="shared" si="302"/>
        <v>1500</v>
      </c>
      <c r="AD308" s="197">
        <f t="shared" si="302"/>
        <v>1500</v>
      </c>
      <c r="AE308" s="176"/>
    </row>
    <row r="309" spans="1:31" s="114" customFormat="1" ht="20.25" customHeight="1" x14ac:dyDescent="0.25">
      <c r="A309" s="183" t="s">
        <v>336</v>
      </c>
      <c r="B309" s="183"/>
      <c r="C309" s="183"/>
      <c r="D309" s="183"/>
      <c r="E309" s="183"/>
      <c r="F309" s="200">
        <f t="shared" si="263"/>
        <v>4000</v>
      </c>
      <c r="G309" s="200">
        <f t="shared" si="264"/>
        <v>2630</v>
      </c>
      <c r="H309" s="201">
        <f t="shared" si="265"/>
        <v>7300</v>
      </c>
      <c r="I309" s="132"/>
      <c r="J309" s="132"/>
      <c r="K309" s="131"/>
      <c r="L309" s="131"/>
      <c r="M309" s="11"/>
      <c r="N309" s="171">
        <v>322140</v>
      </c>
      <c r="O309" s="172" t="s">
        <v>42</v>
      </c>
      <c r="P309" s="173" t="s">
        <v>164</v>
      </c>
      <c r="Q309" s="174">
        <v>2000</v>
      </c>
      <c r="R309" s="174">
        <f>S309-Q309</f>
        <v>0</v>
      </c>
      <c r="S309" s="174">
        <v>2000</v>
      </c>
      <c r="T309" s="174"/>
      <c r="U309" s="174">
        <v>0</v>
      </c>
      <c r="V309" s="174">
        <v>2000</v>
      </c>
      <c r="W309" s="174">
        <v>630</v>
      </c>
      <c r="X309" s="174"/>
      <c r="Y309" s="309"/>
      <c r="Z309" s="174">
        <v>800</v>
      </c>
      <c r="AA309" s="174">
        <f>+Q309</f>
        <v>2000</v>
      </c>
      <c r="AB309" s="174">
        <v>1500</v>
      </c>
      <c r="AC309" s="174">
        <v>1500</v>
      </c>
      <c r="AD309" s="174">
        <v>1500</v>
      </c>
      <c r="AE309" s="176"/>
    </row>
    <row r="310" spans="1:31" s="114" customFormat="1" ht="20.25" customHeight="1" x14ac:dyDescent="0.25">
      <c r="A310" s="183" t="s">
        <v>336</v>
      </c>
      <c r="B310" s="183"/>
      <c r="C310" s="183"/>
      <c r="D310" s="183"/>
      <c r="E310" s="198" t="s">
        <v>388</v>
      </c>
      <c r="F310" s="200">
        <f t="shared" si="263"/>
        <v>10000</v>
      </c>
      <c r="G310" s="200">
        <f t="shared" si="264"/>
        <v>6600</v>
      </c>
      <c r="H310" s="201">
        <f t="shared" si="265"/>
        <v>19531</v>
      </c>
      <c r="I310" s="124"/>
      <c r="J310" s="131"/>
      <c r="K310" s="131"/>
      <c r="L310" s="131"/>
      <c r="M310" s="194">
        <v>32216</v>
      </c>
      <c r="N310" s="195"/>
      <c r="O310" s="196" t="s">
        <v>42</v>
      </c>
      <c r="P310" s="195" t="s">
        <v>165</v>
      </c>
      <c r="Q310" s="197">
        <f t="shared" ref="Q310:AD310" si="303">Q311</f>
        <v>5000</v>
      </c>
      <c r="R310" s="197">
        <f t="shared" si="303"/>
        <v>0</v>
      </c>
      <c r="S310" s="197">
        <f t="shared" si="303"/>
        <v>5000</v>
      </c>
      <c r="T310" s="197">
        <f t="shared" si="303"/>
        <v>0</v>
      </c>
      <c r="U310" s="197">
        <f t="shared" si="303"/>
        <v>0</v>
      </c>
      <c r="V310" s="197">
        <f t="shared" si="303"/>
        <v>5000</v>
      </c>
      <c r="W310" s="197">
        <f t="shared" si="303"/>
        <v>1600</v>
      </c>
      <c r="X310" s="197"/>
      <c r="Y310" s="308"/>
      <c r="Z310" s="197">
        <f t="shared" si="303"/>
        <v>2531</v>
      </c>
      <c r="AA310" s="197">
        <f t="shared" si="303"/>
        <v>5000</v>
      </c>
      <c r="AB310" s="197">
        <f t="shared" si="303"/>
        <v>4000</v>
      </c>
      <c r="AC310" s="197">
        <f t="shared" si="303"/>
        <v>4000</v>
      </c>
      <c r="AD310" s="197">
        <f t="shared" si="303"/>
        <v>4000</v>
      </c>
      <c r="AE310" s="176"/>
    </row>
    <row r="311" spans="1:31" s="114" customFormat="1" ht="20.25" customHeight="1" x14ac:dyDescent="0.25">
      <c r="A311" s="183" t="s">
        <v>336</v>
      </c>
      <c r="B311" s="183"/>
      <c r="C311" s="183"/>
      <c r="D311" s="183"/>
      <c r="E311" s="183"/>
      <c r="F311" s="200">
        <f t="shared" si="263"/>
        <v>10000</v>
      </c>
      <c r="G311" s="200">
        <f t="shared" si="264"/>
        <v>6600</v>
      </c>
      <c r="H311" s="201">
        <f t="shared" si="265"/>
        <v>19531</v>
      </c>
      <c r="I311" s="132"/>
      <c r="J311" s="132"/>
      <c r="K311" s="131"/>
      <c r="L311" s="131"/>
      <c r="M311" s="11"/>
      <c r="N311" s="171">
        <v>322160</v>
      </c>
      <c r="O311" s="172" t="s">
        <v>42</v>
      </c>
      <c r="P311" s="173" t="s">
        <v>165</v>
      </c>
      <c r="Q311" s="174">
        <v>5000</v>
      </c>
      <c r="R311" s="174">
        <f>S311-Q311</f>
        <v>0</v>
      </c>
      <c r="S311" s="174">
        <v>5000</v>
      </c>
      <c r="T311" s="174"/>
      <c r="U311" s="174">
        <v>0</v>
      </c>
      <c r="V311" s="174">
        <v>5000</v>
      </c>
      <c r="W311" s="174">
        <v>1600</v>
      </c>
      <c r="X311" s="174"/>
      <c r="Y311" s="309"/>
      <c r="Z311" s="174">
        <v>2531</v>
      </c>
      <c r="AA311" s="174">
        <f>+Q311</f>
        <v>5000</v>
      </c>
      <c r="AB311" s="174">
        <v>4000</v>
      </c>
      <c r="AC311" s="174">
        <v>4000</v>
      </c>
      <c r="AD311" s="174">
        <v>4000</v>
      </c>
      <c r="AE311" s="176"/>
    </row>
    <row r="312" spans="1:31" s="114" customFormat="1" ht="20.25" customHeight="1" x14ac:dyDescent="0.25">
      <c r="A312" s="183" t="s">
        <v>336</v>
      </c>
      <c r="B312" s="183"/>
      <c r="C312" s="183"/>
      <c r="D312" s="183"/>
      <c r="E312" s="198" t="s">
        <v>388</v>
      </c>
      <c r="F312" s="200">
        <f t="shared" si="263"/>
        <v>0</v>
      </c>
      <c r="G312" s="200">
        <f t="shared" si="264"/>
        <v>0</v>
      </c>
      <c r="H312" s="201">
        <f t="shared" si="265"/>
        <v>0</v>
      </c>
      <c r="I312" s="124"/>
      <c r="J312" s="131"/>
      <c r="K312" s="131"/>
      <c r="L312" s="131"/>
      <c r="M312" s="194">
        <v>32219</v>
      </c>
      <c r="N312" s="195"/>
      <c r="O312" s="196" t="s">
        <v>42</v>
      </c>
      <c r="P312" s="195" t="s">
        <v>166</v>
      </c>
      <c r="Q312" s="197">
        <f>+Q313</f>
        <v>0</v>
      </c>
      <c r="R312" s="197">
        <f t="shared" ref="R312:AD312" si="304">+R313</f>
        <v>0</v>
      </c>
      <c r="S312" s="197">
        <f t="shared" si="304"/>
        <v>0</v>
      </c>
      <c r="T312" s="197">
        <f t="shared" si="304"/>
        <v>0</v>
      </c>
      <c r="U312" s="197">
        <f t="shared" si="304"/>
        <v>0</v>
      </c>
      <c r="V312" s="197">
        <f t="shared" si="304"/>
        <v>0</v>
      </c>
      <c r="W312" s="197">
        <f t="shared" si="304"/>
        <v>0</v>
      </c>
      <c r="X312" s="197"/>
      <c r="Y312" s="308"/>
      <c r="Z312" s="197">
        <f t="shared" si="304"/>
        <v>0</v>
      </c>
      <c r="AA312" s="197">
        <f t="shared" si="304"/>
        <v>0</v>
      </c>
      <c r="AB312" s="197">
        <f t="shared" si="304"/>
        <v>0</v>
      </c>
      <c r="AC312" s="197">
        <f t="shared" si="304"/>
        <v>0</v>
      </c>
      <c r="AD312" s="197">
        <f t="shared" si="304"/>
        <v>0</v>
      </c>
      <c r="AE312" s="176"/>
    </row>
    <row r="313" spans="1:31" s="114" customFormat="1" ht="20.25" customHeight="1" x14ac:dyDescent="0.25">
      <c r="A313" s="183" t="s">
        <v>336</v>
      </c>
      <c r="B313" s="183"/>
      <c r="C313" s="183"/>
      <c r="D313" s="183"/>
      <c r="E313" s="183"/>
      <c r="F313" s="200">
        <f t="shared" si="263"/>
        <v>0</v>
      </c>
      <c r="G313" s="200">
        <f t="shared" si="264"/>
        <v>0</v>
      </c>
      <c r="H313" s="201">
        <f t="shared" si="265"/>
        <v>0</v>
      </c>
      <c r="I313" s="132"/>
      <c r="J313" s="132"/>
      <c r="K313" s="131"/>
      <c r="L313" s="131"/>
      <c r="M313" s="11"/>
      <c r="N313" s="171">
        <v>322190</v>
      </c>
      <c r="O313" s="172" t="s">
        <v>42</v>
      </c>
      <c r="P313" s="173" t="s">
        <v>166</v>
      </c>
      <c r="Q313" s="174"/>
      <c r="R313" s="174"/>
      <c r="S313" s="174"/>
      <c r="T313" s="174"/>
      <c r="U313" s="174">
        <v>0</v>
      </c>
      <c r="V313" s="174">
        <v>0</v>
      </c>
      <c r="W313" s="174">
        <v>0</v>
      </c>
      <c r="X313" s="174"/>
      <c r="Y313" s="309"/>
      <c r="Z313" s="174"/>
      <c r="AA313" s="174">
        <f>+Q313</f>
        <v>0</v>
      </c>
      <c r="AB313" s="174"/>
      <c r="AC313" s="174"/>
      <c r="AD313" s="174"/>
      <c r="AE313" s="176"/>
    </row>
    <row r="314" spans="1:31" s="114" customFormat="1" ht="20.25" customHeight="1" x14ac:dyDescent="0.25">
      <c r="A314" s="183" t="s">
        <v>336</v>
      </c>
      <c r="B314" s="183"/>
      <c r="C314" s="183"/>
      <c r="D314" s="198" t="s">
        <v>387</v>
      </c>
      <c r="E314" s="198" t="s">
        <v>388</v>
      </c>
      <c r="F314" s="200">
        <f t="shared" si="263"/>
        <v>913620</v>
      </c>
      <c r="G314" s="200">
        <f t="shared" si="264"/>
        <v>1107761.4099999999</v>
      </c>
      <c r="H314" s="201">
        <f t="shared" si="265"/>
        <v>1190006.1200000001</v>
      </c>
      <c r="I314" s="132"/>
      <c r="J314" s="132"/>
      <c r="K314" s="131"/>
      <c r="L314" s="131">
        <v>3222</v>
      </c>
      <c r="M314" s="131"/>
      <c r="N314" s="132"/>
      <c r="O314" s="12" t="s">
        <v>42</v>
      </c>
      <c r="P314" s="127" t="s">
        <v>167</v>
      </c>
      <c r="Q314" s="133">
        <f>Q315+Q317</f>
        <v>474000</v>
      </c>
      <c r="R314" s="133">
        <f>R315+R317</f>
        <v>-17190</v>
      </c>
      <c r="S314" s="133">
        <f>S315+S317</f>
        <v>456810</v>
      </c>
      <c r="T314" s="133">
        <v>184679</v>
      </c>
      <c r="U314" s="133">
        <f t="shared" ref="U314:AB314" si="305">U315+U317</f>
        <v>219000</v>
      </c>
      <c r="V314" s="133">
        <f t="shared" si="305"/>
        <v>474000</v>
      </c>
      <c r="W314" s="133">
        <f t="shared" si="305"/>
        <v>230082.41</v>
      </c>
      <c r="X314" s="133"/>
      <c r="Y314" s="307"/>
      <c r="Z314" s="133">
        <f t="shared" si="305"/>
        <v>184679.12</v>
      </c>
      <c r="AA314" s="133">
        <f t="shared" si="305"/>
        <v>474000</v>
      </c>
      <c r="AB314" s="133">
        <f t="shared" si="305"/>
        <v>282000</v>
      </c>
      <c r="AC314" s="133">
        <f t="shared" ref="AC314:AD314" si="306">AC315+AC317</f>
        <v>120000</v>
      </c>
      <c r="AD314" s="133">
        <f t="shared" si="306"/>
        <v>129327</v>
      </c>
      <c r="AE314" s="176"/>
    </row>
    <row r="315" spans="1:31" s="114" customFormat="1" ht="20.25" customHeight="1" x14ac:dyDescent="0.25">
      <c r="A315" s="183" t="s">
        <v>336</v>
      </c>
      <c r="B315" s="183"/>
      <c r="C315" s="183"/>
      <c r="D315" s="183"/>
      <c r="E315" s="198" t="s">
        <v>388</v>
      </c>
      <c r="F315" s="200">
        <f t="shared" si="263"/>
        <v>734000</v>
      </c>
      <c r="G315" s="200">
        <f t="shared" si="264"/>
        <v>733931.39</v>
      </c>
      <c r="H315" s="201">
        <f t="shared" si="265"/>
        <v>935958.12</v>
      </c>
      <c r="I315" s="124"/>
      <c r="J315" s="131"/>
      <c r="K315" s="131"/>
      <c r="L315" s="131"/>
      <c r="M315" s="194">
        <v>32221</v>
      </c>
      <c r="N315" s="195"/>
      <c r="O315" s="196" t="s">
        <v>42</v>
      </c>
      <c r="P315" s="195" t="s">
        <v>168</v>
      </c>
      <c r="Q315" s="197">
        <f>Q316</f>
        <v>382000</v>
      </c>
      <c r="R315" s="197">
        <f>R316</f>
        <v>-15000</v>
      </c>
      <c r="S315" s="197">
        <f>S316</f>
        <v>367000</v>
      </c>
      <c r="T315" s="197">
        <f t="shared" ref="T315:AD315" si="307">T316</f>
        <v>0</v>
      </c>
      <c r="U315" s="197">
        <f t="shared" si="307"/>
        <v>182000</v>
      </c>
      <c r="V315" s="197">
        <f t="shared" si="307"/>
        <v>382000</v>
      </c>
      <c r="W315" s="197">
        <f t="shared" si="307"/>
        <v>169931.39</v>
      </c>
      <c r="X315" s="197"/>
      <c r="Y315" s="308"/>
      <c r="Z315" s="197">
        <f t="shared" si="307"/>
        <v>154631.12</v>
      </c>
      <c r="AA315" s="197">
        <f t="shared" si="307"/>
        <v>382000</v>
      </c>
      <c r="AB315" s="197">
        <f t="shared" si="307"/>
        <v>210000</v>
      </c>
      <c r="AC315" s="197">
        <f t="shared" si="307"/>
        <v>90000</v>
      </c>
      <c r="AD315" s="197">
        <f t="shared" si="307"/>
        <v>99327</v>
      </c>
      <c r="AE315" s="176"/>
    </row>
    <row r="316" spans="1:31" s="114" customFormat="1" ht="20.25" customHeight="1" x14ac:dyDescent="0.25">
      <c r="A316" s="183" t="s">
        <v>336</v>
      </c>
      <c r="B316" s="183"/>
      <c r="C316" s="183"/>
      <c r="D316" s="183"/>
      <c r="E316" s="183"/>
      <c r="F316" s="200">
        <f t="shared" si="263"/>
        <v>734000</v>
      </c>
      <c r="G316" s="200">
        <f t="shared" si="264"/>
        <v>733931.39</v>
      </c>
      <c r="H316" s="201">
        <f t="shared" si="265"/>
        <v>935958.12</v>
      </c>
      <c r="I316" s="132"/>
      <c r="J316" s="132"/>
      <c r="K316" s="131"/>
      <c r="L316" s="131"/>
      <c r="M316" s="11"/>
      <c r="N316" s="171">
        <v>322210</v>
      </c>
      <c r="O316" s="172" t="s">
        <v>42</v>
      </c>
      <c r="P316" s="173" t="s">
        <v>168</v>
      </c>
      <c r="Q316" s="174">
        <v>382000</v>
      </c>
      <c r="R316" s="174">
        <f>S316-Q316</f>
        <v>-15000</v>
      </c>
      <c r="S316" s="174">
        <f>282000+100000-15000</f>
        <v>367000</v>
      </c>
      <c r="T316" s="174"/>
      <c r="U316" s="174">
        <v>182000</v>
      </c>
      <c r="V316" s="174">
        <v>382000</v>
      </c>
      <c r="W316" s="174">
        <f>170000-30000+2000+200+2000+300+1000+17431.39+7000</f>
        <v>169931.39</v>
      </c>
      <c r="X316" s="174"/>
      <c r="Y316" s="309"/>
      <c r="Z316" s="174">
        <v>154631.12</v>
      </c>
      <c r="AA316" s="174">
        <f>+Q316</f>
        <v>382000</v>
      </c>
      <c r="AB316" s="174">
        <v>210000</v>
      </c>
      <c r="AC316" s="174">
        <v>90000</v>
      </c>
      <c r="AD316" s="174">
        <f>110000-10673</f>
        <v>99327</v>
      </c>
      <c r="AE316" s="176"/>
    </row>
    <row r="317" spans="1:31" s="114" customFormat="1" ht="20.25" customHeight="1" x14ac:dyDescent="0.25">
      <c r="A317" s="183" t="s">
        <v>336</v>
      </c>
      <c r="B317" s="183"/>
      <c r="C317" s="183"/>
      <c r="D317" s="183"/>
      <c r="E317" s="198" t="s">
        <v>388</v>
      </c>
      <c r="F317" s="200">
        <f t="shared" si="263"/>
        <v>179620</v>
      </c>
      <c r="G317" s="200">
        <f t="shared" si="264"/>
        <v>189151.02</v>
      </c>
      <c r="H317" s="201">
        <f t="shared" si="265"/>
        <v>254048</v>
      </c>
      <c r="I317" s="124"/>
      <c r="J317" s="131"/>
      <c r="K317" s="131"/>
      <c r="L317" s="131"/>
      <c r="M317" s="194">
        <v>32222</v>
      </c>
      <c r="N317" s="195"/>
      <c r="O317" s="196" t="s">
        <v>42</v>
      </c>
      <c r="P317" s="195" t="s">
        <v>170</v>
      </c>
      <c r="Q317" s="197">
        <f>Q318</f>
        <v>92000</v>
      </c>
      <c r="R317" s="197">
        <f>R318</f>
        <v>-2190</v>
      </c>
      <c r="S317" s="197">
        <f>S318</f>
        <v>89810</v>
      </c>
      <c r="T317" s="197">
        <f t="shared" ref="T317:AD317" si="308">T318</f>
        <v>0</v>
      </c>
      <c r="U317" s="197">
        <f t="shared" si="308"/>
        <v>37000</v>
      </c>
      <c r="V317" s="197">
        <f t="shared" si="308"/>
        <v>92000</v>
      </c>
      <c r="W317" s="197">
        <f t="shared" si="308"/>
        <v>60151.02</v>
      </c>
      <c r="X317" s="197"/>
      <c r="Y317" s="308"/>
      <c r="Z317" s="197">
        <f t="shared" si="308"/>
        <v>30048</v>
      </c>
      <c r="AA317" s="197">
        <f t="shared" si="308"/>
        <v>92000</v>
      </c>
      <c r="AB317" s="197">
        <f t="shared" si="308"/>
        <v>72000</v>
      </c>
      <c r="AC317" s="197">
        <f t="shared" si="308"/>
        <v>30000</v>
      </c>
      <c r="AD317" s="197">
        <f t="shared" si="308"/>
        <v>30000</v>
      </c>
      <c r="AE317" s="176"/>
    </row>
    <row r="318" spans="1:31" s="114" customFormat="1" ht="20.25" customHeight="1" x14ac:dyDescent="0.25">
      <c r="A318" s="183" t="s">
        <v>336</v>
      </c>
      <c r="B318" s="183"/>
      <c r="C318" s="183"/>
      <c r="D318" s="183"/>
      <c r="E318" s="183"/>
      <c r="F318" s="200">
        <f t="shared" si="263"/>
        <v>179620</v>
      </c>
      <c r="G318" s="200">
        <f t="shared" si="264"/>
        <v>189151.02</v>
      </c>
      <c r="H318" s="201">
        <f t="shared" si="265"/>
        <v>254048</v>
      </c>
      <c r="I318" s="132"/>
      <c r="J318" s="132"/>
      <c r="K318" s="131"/>
      <c r="L318" s="131"/>
      <c r="M318" s="11"/>
      <c r="N318" s="171">
        <v>322220</v>
      </c>
      <c r="O318" s="172" t="s">
        <v>42</v>
      </c>
      <c r="P318" s="173" t="s">
        <v>170</v>
      </c>
      <c r="Q318" s="174">
        <v>92000</v>
      </c>
      <c r="R318" s="174">
        <f>S318-Q318</f>
        <v>-2190</v>
      </c>
      <c r="S318" s="174">
        <f>92000-2190</f>
        <v>89810</v>
      </c>
      <c r="T318" s="174"/>
      <c r="U318" s="174">
        <v>37000</v>
      </c>
      <c r="V318" s="174">
        <v>92000</v>
      </c>
      <c r="W318" s="174">
        <f>56000-15000+2000+15000+2151.02</f>
        <v>60151.02</v>
      </c>
      <c r="X318" s="174"/>
      <c r="Y318" s="309"/>
      <c r="Z318" s="174">
        <v>30048</v>
      </c>
      <c r="AA318" s="174">
        <f>+Q318</f>
        <v>92000</v>
      </c>
      <c r="AB318" s="174">
        <v>72000</v>
      </c>
      <c r="AC318" s="174">
        <v>30000</v>
      </c>
      <c r="AD318" s="174">
        <v>30000</v>
      </c>
      <c r="AE318" s="176"/>
    </row>
    <row r="319" spans="1:31" s="114" customFormat="1" ht="20.25" customHeight="1" x14ac:dyDescent="0.25">
      <c r="A319" s="183" t="s">
        <v>336</v>
      </c>
      <c r="B319" s="183"/>
      <c r="C319" s="183"/>
      <c r="D319" s="198" t="s">
        <v>387</v>
      </c>
      <c r="E319" s="198" t="s">
        <v>388</v>
      </c>
      <c r="F319" s="200">
        <f t="shared" si="263"/>
        <v>56676</v>
      </c>
      <c r="G319" s="200">
        <f t="shared" si="264"/>
        <v>51830</v>
      </c>
      <c r="H319" s="201">
        <f t="shared" si="265"/>
        <v>78030</v>
      </c>
      <c r="I319" s="132"/>
      <c r="J319" s="132"/>
      <c r="K319" s="131"/>
      <c r="L319" s="131">
        <v>3223</v>
      </c>
      <c r="M319" s="131"/>
      <c r="N319" s="132"/>
      <c r="O319" s="12" t="s">
        <v>42</v>
      </c>
      <c r="P319" s="127" t="s">
        <v>173</v>
      </c>
      <c r="Q319" s="133">
        <f t="shared" ref="Q319:S319" si="309">Q320+Q323+Q325</f>
        <v>30000</v>
      </c>
      <c r="R319" s="133">
        <f t="shared" si="309"/>
        <v>-1662</v>
      </c>
      <c r="S319" s="133">
        <f t="shared" si="309"/>
        <v>28338</v>
      </c>
      <c r="T319" s="133">
        <v>4030</v>
      </c>
      <c r="U319" s="133">
        <f t="shared" ref="U319:AB319" si="310">U320+U323+U325</f>
        <v>0</v>
      </c>
      <c r="V319" s="133">
        <f t="shared" si="310"/>
        <v>30000</v>
      </c>
      <c r="W319" s="133">
        <f t="shared" si="310"/>
        <v>17800</v>
      </c>
      <c r="X319" s="133"/>
      <c r="Y319" s="307"/>
      <c r="Z319" s="133">
        <f t="shared" si="310"/>
        <v>4030</v>
      </c>
      <c r="AA319" s="133">
        <f t="shared" si="310"/>
        <v>30000</v>
      </c>
      <c r="AB319" s="133">
        <f t="shared" si="310"/>
        <v>16000</v>
      </c>
      <c r="AC319" s="133">
        <f t="shared" ref="AC319:AD319" si="311">AC320+AC323+AC325</f>
        <v>14000</v>
      </c>
      <c r="AD319" s="133">
        <f t="shared" si="311"/>
        <v>14000</v>
      </c>
      <c r="AE319" s="176"/>
    </row>
    <row r="320" spans="1:31" s="114" customFormat="1" ht="20.25" customHeight="1" x14ac:dyDescent="0.25">
      <c r="A320" s="183" t="s">
        <v>336</v>
      </c>
      <c r="B320" s="183"/>
      <c r="C320" s="183"/>
      <c r="D320" s="183"/>
      <c r="E320" s="198" t="s">
        <v>388</v>
      </c>
      <c r="F320" s="200">
        <f t="shared" si="263"/>
        <v>25600</v>
      </c>
      <c r="G320" s="200">
        <f t="shared" si="264"/>
        <v>23000</v>
      </c>
      <c r="H320" s="201">
        <f t="shared" si="265"/>
        <v>41300</v>
      </c>
      <c r="I320" s="124"/>
      <c r="J320" s="131"/>
      <c r="K320" s="131"/>
      <c r="L320" s="131"/>
      <c r="M320" s="194">
        <v>32231</v>
      </c>
      <c r="N320" s="195"/>
      <c r="O320" s="196" t="s">
        <v>42</v>
      </c>
      <c r="P320" s="195" t="s">
        <v>174</v>
      </c>
      <c r="Q320" s="197">
        <f t="shared" ref="Q320:S320" si="312">Q321+Q322</f>
        <v>14000</v>
      </c>
      <c r="R320" s="197">
        <f t="shared" si="312"/>
        <v>-1200</v>
      </c>
      <c r="S320" s="197">
        <f t="shared" si="312"/>
        <v>12800</v>
      </c>
      <c r="T320" s="197">
        <f t="shared" ref="T320:AB320" si="313">T321+T322</f>
        <v>0</v>
      </c>
      <c r="U320" s="197">
        <f t="shared" si="313"/>
        <v>0</v>
      </c>
      <c r="V320" s="197">
        <f t="shared" si="313"/>
        <v>14000</v>
      </c>
      <c r="W320" s="197">
        <f t="shared" si="313"/>
        <v>9000</v>
      </c>
      <c r="X320" s="197"/>
      <c r="Y320" s="308"/>
      <c r="Z320" s="197">
        <f t="shared" si="313"/>
        <v>2800</v>
      </c>
      <c r="AA320" s="197">
        <f t="shared" si="313"/>
        <v>14000</v>
      </c>
      <c r="AB320" s="197">
        <f t="shared" si="313"/>
        <v>9500</v>
      </c>
      <c r="AC320" s="197">
        <f t="shared" ref="AC320:AD320" si="314">AC321+AC322</f>
        <v>7500</v>
      </c>
      <c r="AD320" s="197">
        <f t="shared" si="314"/>
        <v>7500</v>
      </c>
      <c r="AE320" s="176"/>
    </row>
    <row r="321" spans="1:31" s="114" customFormat="1" ht="20.25" customHeight="1" x14ac:dyDescent="0.25">
      <c r="A321" s="183" t="s">
        <v>336</v>
      </c>
      <c r="B321" s="183"/>
      <c r="C321" s="183"/>
      <c r="D321" s="183"/>
      <c r="E321" s="183"/>
      <c r="F321" s="200">
        <f t="shared" si="263"/>
        <v>9400</v>
      </c>
      <c r="G321" s="200">
        <f t="shared" si="264"/>
        <v>7000</v>
      </c>
      <c r="H321" s="201">
        <f t="shared" si="265"/>
        <v>13900</v>
      </c>
      <c r="I321" s="132"/>
      <c r="J321" s="132"/>
      <c r="K321" s="131"/>
      <c r="L321" s="131"/>
      <c r="M321" s="11"/>
      <c r="N321" s="171">
        <v>322310</v>
      </c>
      <c r="O321" s="172" t="s">
        <v>42</v>
      </c>
      <c r="P321" s="173" t="s">
        <v>174</v>
      </c>
      <c r="Q321" s="174">
        <v>5000</v>
      </c>
      <c r="R321" s="174">
        <f>S321-Q321</f>
        <v>-300</v>
      </c>
      <c r="S321" s="174">
        <f>5000-300</f>
        <v>4700</v>
      </c>
      <c r="T321" s="174"/>
      <c r="U321" s="174">
        <v>0</v>
      </c>
      <c r="V321" s="174">
        <v>5000</v>
      </c>
      <c r="W321" s="174">
        <v>2000</v>
      </c>
      <c r="X321" s="174"/>
      <c r="Y321" s="309"/>
      <c r="Z321" s="174">
        <v>1400</v>
      </c>
      <c r="AA321" s="174">
        <f t="shared" ref="AA321:AA322" si="315">+Q321</f>
        <v>5000</v>
      </c>
      <c r="AB321" s="174">
        <v>2500</v>
      </c>
      <c r="AC321" s="174">
        <v>2500</v>
      </c>
      <c r="AD321" s="174">
        <v>2500</v>
      </c>
      <c r="AE321" s="176"/>
    </row>
    <row r="322" spans="1:31" s="114" customFormat="1" ht="20.25" customHeight="1" x14ac:dyDescent="0.25">
      <c r="A322" s="183" t="s">
        <v>336</v>
      </c>
      <c r="B322" s="183"/>
      <c r="C322" s="183"/>
      <c r="D322" s="183"/>
      <c r="E322" s="183"/>
      <c r="F322" s="200">
        <f t="shared" si="263"/>
        <v>16200</v>
      </c>
      <c r="G322" s="200">
        <f t="shared" si="264"/>
        <v>16000</v>
      </c>
      <c r="H322" s="201">
        <f t="shared" si="265"/>
        <v>27400</v>
      </c>
      <c r="I322" s="132"/>
      <c r="J322" s="132"/>
      <c r="K322" s="131"/>
      <c r="L322" s="131"/>
      <c r="M322" s="11"/>
      <c r="N322" s="171">
        <v>322311</v>
      </c>
      <c r="O322" s="172" t="s">
        <v>42</v>
      </c>
      <c r="P322" s="173" t="s">
        <v>265</v>
      </c>
      <c r="Q322" s="174">
        <v>9000</v>
      </c>
      <c r="R322" s="174">
        <f>S322-Q322</f>
        <v>-900</v>
      </c>
      <c r="S322" s="174">
        <f>9000-900</f>
        <v>8100</v>
      </c>
      <c r="T322" s="174"/>
      <c r="U322" s="174">
        <v>0</v>
      </c>
      <c r="V322" s="174">
        <v>9000</v>
      </c>
      <c r="W322" s="174">
        <v>7000</v>
      </c>
      <c r="X322" s="174"/>
      <c r="Y322" s="309"/>
      <c r="Z322" s="174">
        <v>1400</v>
      </c>
      <c r="AA322" s="174">
        <f t="shared" si="315"/>
        <v>9000</v>
      </c>
      <c r="AB322" s="174">
        <v>7000</v>
      </c>
      <c r="AC322" s="174">
        <v>5000</v>
      </c>
      <c r="AD322" s="174">
        <v>5000</v>
      </c>
      <c r="AE322" s="176"/>
    </row>
    <row r="323" spans="1:31" s="114" customFormat="1" ht="20.25" customHeight="1" x14ac:dyDescent="0.25">
      <c r="A323" s="183" t="s">
        <v>336</v>
      </c>
      <c r="B323" s="183"/>
      <c r="C323" s="183"/>
      <c r="D323" s="183"/>
      <c r="E323" s="198" t="s">
        <v>388</v>
      </c>
      <c r="F323" s="200">
        <f t="shared" si="263"/>
        <v>19076</v>
      </c>
      <c r="G323" s="200">
        <f t="shared" si="264"/>
        <v>13800</v>
      </c>
      <c r="H323" s="201">
        <f t="shared" si="265"/>
        <v>18430</v>
      </c>
      <c r="I323" s="124"/>
      <c r="J323" s="131"/>
      <c r="K323" s="131"/>
      <c r="L323" s="131"/>
      <c r="M323" s="194">
        <v>32233</v>
      </c>
      <c r="N323" s="195"/>
      <c r="O323" s="196" t="s">
        <v>42</v>
      </c>
      <c r="P323" s="195" t="s">
        <v>176</v>
      </c>
      <c r="Q323" s="197">
        <f t="shared" ref="Q323:AD323" si="316">Q324</f>
        <v>10000</v>
      </c>
      <c r="R323" s="197">
        <f t="shared" si="316"/>
        <v>-462</v>
      </c>
      <c r="S323" s="197">
        <f t="shared" si="316"/>
        <v>9538</v>
      </c>
      <c r="T323" s="197">
        <f t="shared" si="316"/>
        <v>0</v>
      </c>
      <c r="U323" s="197">
        <f t="shared" si="316"/>
        <v>0</v>
      </c>
      <c r="V323" s="197">
        <f t="shared" si="316"/>
        <v>10000</v>
      </c>
      <c r="W323" s="197">
        <f t="shared" si="316"/>
        <v>3800</v>
      </c>
      <c r="X323" s="197"/>
      <c r="Y323" s="308"/>
      <c r="Z323" s="197">
        <f t="shared" si="316"/>
        <v>930</v>
      </c>
      <c r="AA323" s="197">
        <f t="shared" si="316"/>
        <v>10000</v>
      </c>
      <c r="AB323" s="197">
        <f t="shared" si="316"/>
        <v>2500</v>
      </c>
      <c r="AC323" s="197">
        <f t="shared" si="316"/>
        <v>2500</v>
      </c>
      <c r="AD323" s="197">
        <f t="shared" si="316"/>
        <v>2500</v>
      </c>
      <c r="AE323" s="176"/>
    </row>
    <row r="324" spans="1:31" s="114" customFormat="1" ht="20.25" customHeight="1" x14ac:dyDescent="0.25">
      <c r="A324" s="183" t="s">
        <v>336</v>
      </c>
      <c r="B324" s="183"/>
      <c r="C324" s="183"/>
      <c r="D324" s="183"/>
      <c r="E324" s="183"/>
      <c r="F324" s="200">
        <f t="shared" si="263"/>
        <v>19076</v>
      </c>
      <c r="G324" s="200">
        <f t="shared" si="264"/>
        <v>13800</v>
      </c>
      <c r="H324" s="201">
        <f t="shared" si="265"/>
        <v>18430</v>
      </c>
      <c r="I324" s="132"/>
      <c r="J324" s="132"/>
      <c r="K324" s="131"/>
      <c r="L324" s="131"/>
      <c r="M324" s="11"/>
      <c r="N324" s="171">
        <v>322330</v>
      </c>
      <c r="O324" s="172" t="s">
        <v>42</v>
      </c>
      <c r="P324" s="173" t="s">
        <v>176</v>
      </c>
      <c r="Q324" s="174">
        <v>10000</v>
      </c>
      <c r="R324" s="174">
        <f>S324-Q324</f>
        <v>-462</v>
      </c>
      <c r="S324" s="174">
        <f>10000-462</f>
        <v>9538</v>
      </c>
      <c r="T324" s="174"/>
      <c r="U324" s="174">
        <v>0</v>
      </c>
      <c r="V324" s="174">
        <v>10000</v>
      </c>
      <c r="W324" s="174">
        <v>3800</v>
      </c>
      <c r="X324" s="174"/>
      <c r="Y324" s="309"/>
      <c r="Z324" s="174">
        <v>930</v>
      </c>
      <c r="AA324" s="174">
        <f>+Q324</f>
        <v>10000</v>
      </c>
      <c r="AB324" s="174">
        <v>2500</v>
      </c>
      <c r="AC324" s="174">
        <v>2500</v>
      </c>
      <c r="AD324" s="174">
        <v>2500</v>
      </c>
      <c r="AE324" s="176"/>
    </row>
    <row r="325" spans="1:31" s="114" customFormat="1" ht="20.25" customHeight="1" x14ac:dyDescent="0.25">
      <c r="A325" s="183" t="s">
        <v>336</v>
      </c>
      <c r="B325" s="183"/>
      <c r="C325" s="183"/>
      <c r="D325" s="183"/>
      <c r="E325" s="198" t="s">
        <v>388</v>
      </c>
      <c r="F325" s="200">
        <f t="shared" si="263"/>
        <v>12000</v>
      </c>
      <c r="G325" s="200">
        <f t="shared" si="264"/>
        <v>11000</v>
      </c>
      <c r="H325" s="201">
        <f t="shared" si="265"/>
        <v>18300</v>
      </c>
      <c r="I325" s="124"/>
      <c r="J325" s="131"/>
      <c r="K325" s="131"/>
      <c r="L325" s="131"/>
      <c r="M325" s="194">
        <v>32234</v>
      </c>
      <c r="N325" s="195"/>
      <c r="O325" s="196" t="s">
        <v>42</v>
      </c>
      <c r="P325" s="195" t="s">
        <v>177</v>
      </c>
      <c r="Q325" s="197">
        <f t="shared" ref="Q325:AD325" si="317">Q326</f>
        <v>6000</v>
      </c>
      <c r="R325" s="197">
        <f t="shared" si="317"/>
        <v>0</v>
      </c>
      <c r="S325" s="197">
        <f t="shared" si="317"/>
        <v>6000</v>
      </c>
      <c r="T325" s="197">
        <f t="shared" si="317"/>
        <v>0</v>
      </c>
      <c r="U325" s="197">
        <f t="shared" si="317"/>
        <v>0</v>
      </c>
      <c r="V325" s="197">
        <f t="shared" si="317"/>
        <v>6000</v>
      </c>
      <c r="W325" s="197">
        <f t="shared" si="317"/>
        <v>5000</v>
      </c>
      <c r="X325" s="197"/>
      <c r="Y325" s="308"/>
      <c r="Z325" s="197">
        <f t="shared" si="317"/>
        <v>300</v>
      </c>
      <c r="AA325" s="197">
        <f t="shared" si="317"/>
        <v>6000</v>
      </c>
      <c r="AB325" s="197">
        <f t="shared" si="317"/>
        <v>4000</v>
      </c>
      <c r="AC325" s="197">
        <f t="shared" si="317"/>
        <v>4000</v>
      </c>
      <c r="AD325" s="197">
        <f t="shared" si="317"/>
        <v>4000</v>
      </c>
      <c r="AE325" s="176"/>
    </row>
    <row r="326" spans="1:31" s="114" customFormat="1" ht="20.25" customHeight="1" x14ac:dyDescent="0.25">
      <c r="A326" s="183" t="s">
        <v>336</v>
      </c>
      <c r="B326" s="183"/>
      <c r="C326" s="183"/>
      <c r="D326" s="183"/>
      <c r="E326" s="183"/>
      <c r="F326" s="200">
        <f t="shared" si="263"/>
        <v>12000</v>
      </c>
      <c r="G326" s="200">
        <f t="shared" si="264"/>
        <v>11000</v>
      </c>
      <c r="H326" s="201">
        <f t="shared" si="265"/>
        <v>18300</v>
      </c>
      <c r="I326" s="132"/>
      <c r="J326" s="132"/>
      <c r="K326" s="131"/>
      <c r="L326" s="131"/>
      <c r="M326" s="11"/>
      <c r="N326" s="171">
        <v>322340</v>
      </c>
      <c r="O326" s="172" t="s">
        <v>42</v>
      </c>
      <c r="P326" s="173" t="s">
        <v>177</v>
      </c>
      <c r="Q326" s="174">
        <v>6000</v>
      </c>
      <c r="R326" s="174">
        <f>S326-Q326</f>
        <v>0</v>
      </c>
      <c r="S326" s="174">
        <v>6000</v>
      </c>
      <c r="T326" s="174"/>
      <c r="U326" s="174">
        <v>0</v>
      </c>
      <c r="V326" s="174">
        <v>6000</v>
      </c>
      <c r="W326" s="174">
        <v>5000</v>
      </c>
      <c r="X326" s="174"/>
      <c r="Y326" s="309"/>
      <c r="Z326" s="174">
        <v>300</v>
      </c>
      <c r="AA326" s="174">
        <f>+Q326</f>
        <v>6000</v>
      </c>
      <c r="AB326" s="174">
        <v>4000</v>
      </c>
      <c r="AC326" s="174">
        <v>4000</v>
      </c>
      <c r="AD326" s="174">
        <v>4000</v>
      </c>
      <c r="AE326" s="176"/>
    </row>
    <row r="327" spans="1:31" s="114" customFormat="1" ht="20.25" hidden="1" customHeight="1" x14ac:dyDescent="0.25">
      <c r="A327" s="183" t="s">
        <v>336</v>
      </c>
      <c r="B327" s="183"/>
      <c r="C327" s="183"/>
      <c r="D327" s="198" t="s">
        <v>387</v>
      </c>
      <c r="E327" s="198" t="s">
        <v>388</v>
      </c>
      <c r="F327" s="200">
        <f t="shared" si="263"/>
        <v>0</v>
      </c>
      <c r="G327" s="200">
        <f t="shared" si="264"/>
        <v>0</v>
      </c>
      <c r="H327" s="201">
        <f t="shared" si="265"/>
        <v>0</v>
      </c>
      <c r="I327" s="132"/>
      <c r="J327" s="132"/>
      <c r="K327" s="131"/>
      <c r="L327" s="131">
        <v>3224</v>
      </c>
      <c r="M327" s="131"/>
      <c r="N327" s="132"/>
      <c r="O327" s="12" t="s">
        <v>42</v>
      </c>
      <c r="P327" s="134" t="s">
        <v>178</v>
      </c>
      <c r="Q327" s="133">
        <f>+Q328</f>
        <v>0</v>
      </c>
      <c r="R327" s="133">
        <f t="shared" ref="R327:AD328" si="318">+R328</f>
        <v>0</v>
      </c>
      <c r="S327" s="133">
        <f t="shared" si="318"/>
        <v>0</v>
      </c>
      <c r="T327" s="133">
        <f t="shared" si="318"/>
        <v>0</v>
      </c>
      <c r="U327" s="133">
        <f t="shared" si="318"/>
        <v>0</v>
      </c>
      <c r="V327" s="133">
        <f t="shared" si="318"/>
        <v>0</v>
      </c>
      <c r="W327" s="133">
        <f t="shared" si="318"/>
        <v>0</v>
      </c>
      <c r="X327" s="133"/>
      <c r="Y327" s="307"/>
      <c r="Z327" s="133">
        <f t="shared" si="318"/>
        <v>0</v>
      </c>
      <c r="AA327" s="133">
        <f t="shared" si="318"/>
        <v>0</v>
      </c>
      <c r="AB327" s="133">
        <f t="shared" si="318"/>
        <v>0</v>
      </c>
      <c r="AC327" s="133">
        <f t="shared" si="318"/>
        <v>0</v>
      </c>
      <c r="AD327" s="133">
        <f t="shared" si="318"/>
        <v>0</v>
      </c>
      <c r="AE327" s="176"/>
    </row>
    <row r="328" spans="1:31" s="114" customFormat="1" ht="20.25" hidden="1" customHeight="1" x14ac:dyDescent="0.25">
      <c r="A328" s="183" t="s">
        <v>336</v>
      </c>
      <c r="B328" s="183"/>
      <c r="C328" s="183"/>
      <c r="D328" s="183"/>
      <c r="E328" s="198" t="s">
        <v>388</v>
      </c>
      <c r="F328" s="200">
        <f t="shared" si="263"/>
        <v>0</v>
      </c>
      <c r="G328" s="200">
        <f t="shared" si="264"/>
        <v>0</v>
      </c>
      <c r="H328" s="201">
        <f t="shared" si="265"/>
        <v>0</v>
      </c>
      <c r="I328" s="124"/>
      <c r="J328" s="131"/>
      <c r="K328" s="131"/>
      <c r="L328" s="131"/>
      <c r="M328" s="194">
        <v>32242</v>
      </c>
      <c r="N328" s="195"/>
      <c r="O328" s="196" t="s">
        <v>42</v>
      </c>
      <c r="P328" s="195" t="s">
        <v>179</v>
      </c>
      <c r="Q328" s="197">
        <f>+Q329</f>
        <v>0</v>
      </c>
      <c r="R328" s="197">
        <f t="shared" si="318"/>
        <v>0</v>
      </c>
      <c r="S328" s="197">
        <f t="shared" si="318"/>
        <v>0</v>
      </c>
      <c r="T328" s="197">
        <f t="shared" si="318"/>
        <v>0</v>
      </c>
      <c r="U328" s="197">
        <f t="shared" si="318"/>
        <v>0</v>
      </c>
      <c r="V328" s="197">
        <f t="shared" si="318"/>
        <v>0</v>
      </c>
      <c r="W328" s="197">
        <f t="shared" si="318"/>
        <v>0</v>
      </c>
      <c r="X328" s="197"/>
      <c r="Y328" s="308"/>
      <c r="Z328" s="197">
        <f t="shared" si="318"/>
        <v>0</v>
      </c>
      <c r="AA328" s="197">
        <f t="shared" si="318"/>
        <v>0</v>
      </c>
      <c r="AB328" s="197">
        <f t="shared" si="318"/>
        <v>0</v>
      </c>
      <c r="AC328" s="197">
        <f t="shared" si="318"/>
        <v>0</v>
      </c>
      <c r="AD328" s="197">
        <f t="shared" si="318"/>
        <v>0</v>
      </c>
      <c r="AE328" s="176"/>
    </row>
    <row r="329" spans="1:31" s="114" customFormat="1" ht="25.5" hidden="1" customHeight="1" x14ac:dyDescent="0.25">
      <c r="A329" s="183" t="s">
        <v>336</v>
      </c>
      <c r="B329" s="183"/>
      <c r="C329" s="183"/>
      <c r="D329" s="183"/>
      <c r="E329" s="183"/>
      <c r="F329" s="200">
        <f t="shared" si="263"/>
        <v>0</v>
      </c>
      <c r="G329" s="200">
        <f t="shared" si="264"/>
        <v>0</v>
      </c>
      <c r="H329" s="201">
        <f t="shared" si="265"/>
        <v>0</v>
      </c>
      <c r="I329" s="132"/>
      <c r="J329" s="132"/>
      <c r="K329" s="131"/>
      <c r="L329" s="131"/>
      <c r="M329" s="11"/>
      <c r="N329" s="171">
        <v>322420</v>
      </c>
      <c r="O329" s="172" t="s">
        <v>42</v>
      </c>
      <c r="P329" s="173" t="s">
        <v>179</v>
      </c>
      <c r="Q329" s="174"/>
      <c r="R329" s="174"/>
      <c r="S329" s="174"/>
      <c r="T329" s="174"/>
      <c r="U329" s="174">
        <v>0</v>
      </c>
      <c r="V329" s="174">
        <v>0</v>
      </c>
      <c r="W329" s="174"/>
      <c r="X329" s="174"/>
      <c r="Y329" s="309"/>
      <c r="Z329" s="174"/>
      <c r="AA329" s="174">
        <f>+Q329</f>
        <v>0</v>
      </c>
      <c r="AB329" s="174"/>
      <c r="AC329" s="174"/>
      <c r="AD329" s="174"/>
      <c r="AE329" s="176"/>
    </row>
    <row r="330" spans="1:31" s="114" customFormat="1" ht="20.25" customHeight="1" x14ac:dyDescent="0.25">
      <c r="A330" s="183" t="s">
        <v>336</v>
      </c>
      <c r="B330" s="183"/>
      <c r="C330" s="183"/>
      <c r="D330" s="198" t="s">
        <v>387</v>
      </c>
      <c r="E330" s="198" t="s">
        <v>388</v>
      </c>
      <c r="F330" s="200">
        <f t="shared" si="263"/>
        <v>6000</v>
      </c>
      <c r="G330" s="200">
        <f t="shared" si="264"/>
        <v>5303</v>
      </c>
      <c r="H330" s="201">
        <f t="shared" si="265"/>
        <v>6900</v>
      </c>
      <c r="I330" s="132"/>
      <c r="J330" s="132"/>
      <c r="K330" s="131"/>
      <c r="L330" s="131">
        <v>3225</v>
      </c>
      <c r="M330" s="131"/>
      <c r="N330" s="132"/>
      <c r="O330" s="12" t="s">
        <v>42</v>
      </c>
      <c r="P330" s="134" t="s">
        <v>180</v>
      </c>
      <c r="Q330" s="133">
        <f>Q331+Q333</f>
        <v>3000</v>
      </c>
      <c r="R330" s="133">
        <f t="shared" ref="R330:AB330" si="319">R331+R333</f>
        <v>0</v>
      </c>
      <c r="S330" s="133">
        <f t="shared" si="319"/>
        <v>3000</v>
      </c>
      <c r="T330" s="133">
        <f t="shared" si="319"/>
        <v>0</v>
      </c>
      <c r="U330" s="133">
        <f t="shared" si="319"/>
        <v>0</v>
      </c>
      <c r="V330" s="133">
        <f t="shared" si="319"/>
        <v>3000</v>
      </c>
      <c r="W330" s="133">
        <f t="shared" si="319"/>
        <v>2303</v>
      </c>
      <c r="X330" s="133"/>
      <c r="Y330" s="307"/>
      <c r="Z330" s="133">
        <f t="shared" si="319"/>
        <v>0</v>
      </c>
      <c r="AA330" s="133">
        <f t="shared" si="319"/>
        <v>3000</v>
      </c>
      <c r="AB330" s="133">
        <f t="shared" si="319"/>
        <v>1300</v>
      </c>
      <c r="AC330" s="133">
        <f t="shared" ref="AC330:AD330" si="320">AC331+AC333</f>
        <v>1300</v>
      </c>
      <c r="AD330" s="133">
        <f t="shared" si="320"/>
        <v>1300</v>
      </c>
      <c r="AE330" s="176"/>
    </row>
    <row r="331" spans="1:31" s="114" customFormat="1" ht="20.25" customHeight="1" x14ac:dyDescent="0.25">
      <c r="A331" s="183" t="s">
        <v>336</v>
      </c>
      <c r="B331" s="183"/>
      <c r="C331" s="183"/>
      <c r="D331" s="183"/>
      <c r="E331" s="198" t="s">
        <v>388</v>
      </c>
      <c r="F331" s="200">
        <f t="shared" si="263"/>
        <v>6000</v>
      </c>
      <c r="G331" s="200">
        <f t="shared" si="264"/>
        <v>5303</v>
      </c>
      <c r="H331" s="201">
        <f t="shared" si="265"/>
        <v>4500</v>
      </c>
      <c r="I331" s="124"/>
      <c r="J331" s="131"/>
      <c r="K331" s="131"/>
      <c r="L331" s="131"/>
      <c r="M331" s="194">
        <v>32251</v>
      </c>
      <c r="N331" s="195"/>
      <c r="O331" s="196" t="s">
        <v>42</v>
      </c>
      <c r="P331" s="195" t="s">
        <v>181</v>
      </c>
      <c r="Q331" s="197">
        <f t="shared" ref="Q331:AD331" si="321">Q332</f>
        <v>3000</v>
      </c>
      <c r="R331" s="197">
        <f t="shared" si="321"/>
        <v>0</v>
      </c>
      <c r="S331" s="197">
        <f t="shared" si="321"/>
        <v>3000</v>
      </c>
      <c r="T331" s="197">
        <f t="shared" si="321"/>
        <v>0</v>
      </c>
      <c r="U331" s="197">
        <f t="shared" si="321"/>
        <v>0</v>
      </c>
      <c r="V331" s="197">
        <f t="shared" si="321"/>
        <v>3000</v>
      </c>
      <c r="W331" s="197">
        <f t="shared" si="321"/>
        <v>2303</v>
      </c>
      <c r="X331" s="197"/>
      <c r="Y331" s="308"/>
      <c r="Z331" s="197">
        <f t="shared" si="321"/>
        <v>0</v>
      </c>
      <c r="AA331" s="197">
        <f t="shared" si="321"/>
        <v>3000</v>
      </c>
      <c r="AB331" s="197">
        <f t="shared" si="321"/>
        <v>500</v>
      </c>
      <c r="AC331" s="197">
        <f t="shared" si="321"/>
        <v>500</v>
      </c>
      <c r="AD331" s="197">
        <f t="shared" si="321"/>
        <v>500</v>
      </c>
      <c r="AE331" s="176"/>
    </row>
    <row r="332" spans="1:31" s="114" customFormat="1" ht="20.25" customHeight="1" x14ac:dyDescent="0.25">
      <c r="A332" s="183" t="s">
        <v>336</v>
      </c>
      <c r="B332" s="183"/>
      <c r="C332" s="183"/>
      <c r="D332" s="183"/>
      <c r="E332" s="183"/>
      <c r="F332" s="200">
        <f t="shared" si="263"/>
        <v>6000</v>
      </c>
      <c r="G332" s="200">
        <f t="shared" si="264"/>
        <v>5303</v>
      </c>
      <c r="H332" s="201">
        <f t="shared" si="265"/>
        <v>4500</v>
      </c>
      <c r="I332" s="132"/>
      <c r="J332" s="132"/>
      <c r="K332" s="131"/>
      <c r="L332" s="131"/>
      <c r="M332" s="11"/>
      <c r="N332" s="171">
        <v>322510</v>
      </c>
      <c r="O332" s="172" t="s">
        <v>42</v>
      </c>
      <c r="P332" s="173" t="s">
        <v>181</v>
      </c>
      <c r="Q332" s="174">
        <v>3000</v>
      </c>
      <c r="R332" s="174">
        <f>S332-Q332</f>
        <v>0</v>
      </c>
      <c r="S332" s="174">
        <v>3000</v>
      </c>
      <c r="T332" s="174"/>
      <c r="U332" s="174">
        <v>0</v>
      </c>
      <c r="V332" s="174">
        <v>3000</v>
      </c>
      <c r="W332" s="174">
        <v>2303</v>
      </c>
      <c r="X332" s="174"/>
      <c r="Y332" s="309"/>
      <c r="Z332" s="174"/>
      <c r="AA332" s="174">
        <f>+Q332</f>
        <v>3000</v>
      </c>
      <c r="AB332" s="174">
        <v>500</v>
      </c>
      <c r="AC332" s="174">
        <v>500</v>
      </c>
      <c r="AD332" s="174">
        <v>500</v>
      </c>
      <c r="AE332" s="176"/>
    </row>
    <row r="333" spans="1:31" s="114" customFormat="1" ht="20.25" hidden="1" customHeight="1" x14ac:dyDescent="0.25">
      <c r="A333" s="183" t="s">
        <v>336</v>
      </c>
      <c r="B333" s="183"/>
      <c r="C333" s="183"/>
      <c r="D333" s="183"/>
      <c r="E333" s="198" t="s">
        <v>388</v>
      </c>
      <c r="F333" s="200">
        <f t="shared" si="263"/>
        <v>0</v>
      </c>
      <c r="G333" s="200">
        <f t="shared" si="264"/>
        <v>0</v>
      </c>
      <c r="H333" s="201">
        <f t="shared" si="265"/>
        <v>2400</v>
      </c>
      <c r="I333" s="124"/>
      <c r="J333" s="131"/>
      <c r="K333" s="131"/>
      <c r="L333" s="131"/>
      <c r="M333" s="194">
        <v>32252</v>
      </c>
      <c r="N333" s="195"/>
      <c r="O333" s="196" t="s">
        <v>42</v>
      </c>
      <c r="P333" s="195" t="s">
        <v>182</v>
      </c>
      <c r="Q333" s="197">
        <f>+Q334</f>
        <v>0</v>
      </c>
      <c r="R333" s="197">
        <f t="shared" ref="R333:AD333" si="322">+R334</f>
        <v>0</v>
      </c>
      <c r="S333" s="197">
        <f t="shared" si="322"/>
        <v>0</v>
      </c>
      <c r="T333" s="197">
        <f t="shared" si="322"/>
        <v>0</v>
      </c>
      <c r="U333" s="197">
        <f t="shared" si="322"/>
        <v>0</v>
      </c>
      <c r="V333" s="197">
        <f t="shared" si="322"/>
        <v>0</v>
      </c>
      <c r="W333" s="197">
        <f t="shared" si="322"/>
        <v>0</v>
      </c>
      <c r="X333" s="197"/>
      <c r="Y333" s="308"/>
      <c r="Z333" s="197">
        <f t="shared" si="322"/>
        <v>0</v>
      </c>
      <c r="AA333" s="197">
        <f t="shared" si="322"/>
        <v>0</v>
      </c>
      <c r="AB333" s="197">
        <f t="shared" si="322"/>
        <v>800</v>
      </c>
      <c r="AC333" s="197">
        <f t="shared" si="322"/>
        <v>800</v>
      </c>
      <c r="AD333" s="197">
        <f t="shared" si="322"/>
        <v>800</v>
      </c>
      <c r="AE333" s="176"/>
    </row>
    <row r="334" spans="1:31" s="114" customFormat="1" ht="20.25" hidden="1" customHeight="1" x14ac:dyDescent="0.25">
      <c r="A334" s="183" t="s">
        <v>336</v>
      </c>
      <c r="B334" s="183"/>
      <c r="C334" s="183"/>
      <c r="D334" s="183"/>
      <c r="E334" s="183"/>
      <c r="F334" s="200">
        <f t="shared" ref="F334:F397" si="323">+Q334+R334+S334</f>
        <v>0</v>
      </c>
      <c r="G334" s="200">
        <f t="shared" ref="G334:G397" si="324">+T334+U334+V334+W334+X334+Y334</f>
        <v>0</v>
      </c>
      <c r="H334" s="201">
        <f t="shared" ref="H334:H397" si="325">+Z334+AA334+AB334+AC334+AD334</f>
        <v>2400</v>
      </c>
      <c r="I334" s="132"/>
      <c r="J334" s="132"/>
      <c r="K334" s="131"/>
      <c r="L334" s="131"/>
      <c r="M334" s="11"/>
      <c r="N334" s="171">
        <v>322520</v>
      </c>
      <c r="O334" s="172" t="s">
        <v>42</v>
      </c>
      <c r="P334" s="173" t="s">
        <v>182</v>
      </c>
      <c r="Q334" s="174"/>
      <c r="R334" s="174"/>
      <c r="S334" s="174"/>
      <c r="T334" s="174"/>
      <c r="U334" s="174">
        <v>0</v>
      </c>
      <c r="V334" s="174">
        <v>0</v>
      </c>
      <c r="W334" s="174"/>
      <c r="X334" s="174"/>
      <c r="Y334" s="309"/>
      <c r="Z334" s="174"/>
      <c r="AA334" s="174">
        <f>+Q334</f>
        <v>0</v>
      </c>
      <c r="AB334" s="174">
        <v>800</v>
      </c>
      <c r="AC334" s="174">
        <v>800</v>
      </c>
      <c r="AD334" s="174">
        <v>800</v>
      </c>
      <c r="AE334" s="176"/>
    </row>
    <row r="335" spans="1:31" s="114" customFormat="1" ht="20.25" customHeight="1" x14ac:dyDescent="0.25">
      <c r="A335" s="183" t="s">
        <v>336</v>
      </c>
      <c r="B335" s="183"/>
      <c r="C335" s="183"/>
      <c r="D335" s="198" t="s">
        <v>387</v>
      </c>
      <c r="E335" s="198" t="s">
        <v>388</v>
      </c>
      <c r="F335" s="200">
        <f t="shared" si="323"/>
        <v>6000</v>
      </c>
      <c r="G335" s="200">
        <f t="shared" si="324"/>
        <v>4900</v>
      </c>
      <c r="H335" s="201">
        <f t="shared" si="325"/>
        <v>12000</v>
      </c>
      <c r="I335" s="132"/>
      <c r="J335" s="132"/>
      <c r="K335" s="131"/>
      <c r="L335" s="131">
        <v>3227</v>
      </c>
      <c r="M335" s="131"/>
      <c r="N335" s="132"/>
      <c r="O335" s="12" t="s">
        <v>42</v>
      </c>
      <c r="P335" s="127" t="s">
        <v>183</v>
      </c>
      <c r="Q335" s="133">
        <f t="shared" ref="Q335:AD336" si="326">Q336</f>
        <v>3000</v>
      </c>
      <c r="R335" s="133">
        <f t="shared" si="326"/>
        <v>0</v>
      </c>
      <c r="S335" s="133">
        <f t="shared" si="326"/>
        <v>3000</v>
      </c>
      <c r="T335" s="133">
        <f t="shared" si="326"/>
        <v>0</v>
      </c>
      <c r="U335" s="133">
        <f t="shared" si="326"/>
        <v>0</v>
      </c>
      <c r="V335" s="133">
        <f t="shared" si="326"/>
        <v>3000</v>
      </c>
      <c r="W335" s="133">
        <f t="shared" si="326"/>
        <v>1900</v>
      </c>
      <c r="X335" s="133"/>
      <c r="Y335" s="307"/>
      <c r="Z335" s="133">
        <f t="shared" si="326"/>
        <v>0</v>
      </c>
      <c r="AA335" s="133">
        <f t="shared" si="326"/>
        <v>3000</v>
      </c>
      <c r="AB335" s="133">
        <f t="shared" si="326"/>
        <v>3000</v>
      </c>
      <c r="AC335" s="133">
        <f t="shared" si="326"/>
        <v>3000</v>
      </c>
      <c r="AD335" s="133">
        <f t="shared" si="326"/>
        <v>3000</v>
      </c>
      <c r="AE335" s="176"/>
    </row>
    <row r="336" spans="1:31" s="114" customFormat="1" ht="20.25" customHeight="1" x14ac:dyDescent="0.25">
      <c r="A336" s="183" t="s">
        <v>336</v>
      </c>
      <c r="B336" s="183"/>
      <c r="C336" s="183"/>
      <c r="D336" s="183"/>
      <c r="E336" s="198" t="s">
        <v>388</v>
      </c>
      <c r="F336" s="200">
        <f t="shared" si="323"/>
        <v>6000</v>
      </c>
      <c r="G336" s="200">
        <f t="shared" si="324"/>
        <v>4900</v>
      </c>
      <c r="H336" s="201">
        <f t="shared" si="325"/>
        <v>12000</v>
      </c>
      <c r="I336" s="124"/>
      <c r="J336" s="131"/>
      <c r="K336" s="131"/>
      <c r="L336" s="131"/>
      <c r="M336" s="194">
        <v>32271</v>
      </c>
      <c r="N336" s="195"/>
      <c r="O336" s="196" t="s">
        <v>42</v>
      </c>
      <c r="P336" s="195" t="s">
        <v>184</v>
      </c>
      <c r="Q336" s="197">
        <f t="shared" si="326"/>
        <v>3000</v>
      </c>
      <c r="R336" s="197">
        <f t="shared" si="326"/>
        <v>0</v>
      </c>
      <c r="S336" s="197">
        <f t="shared" si="326"/>
        <v>3000</v>
      </c>
      <c r="T336" s="197">
        <f t="shared" si="326"/>
        <v>0</v>
      </c>
      <c r="U336" s="197">
        <f t="shared" si="326"/>
        <v>0</v>
      </c>
      <c r="V336" s="197">
        <f t="shared" si="326"/>
        <v>3000</v>
      </c>
      <c r="W336" s="197">
        <f t="shared" si="326"/>
        <v>1900</v>
      </c>
      <c r="X336" s="197"/>
      <c r="Y336" s="308"/>
      <c r="Z336" s="197">
        <f t="shared" si="326"/>
        <v>0</v>
      </c>
      <c r="AA336" s="197">
        <f t="shared" si="326"/>
        <v>3000</v>
      </c>
      <c r="AB336" s="197">
        <f t="shared" si="326"/>
        <v>3000</v>
      </c>
      <c r="AC336" s="197">
        <f t="shared" si="326"/>
        <v>3000</v>
      </c>
      <c r="AD336" s="197">
        <f t="shared" si="326"/>
        <v>3000</v>
      </c>
      <c r="AE336" s="176"/>
    </row>
    <row r="337" spans="1:31" s="114" customFormat="1" ht="20.25" customHeight="1" x14ac:dyDescent="0.25">
      <c r="A337" s="183" t="s">
        <v>336</v>
      </c>
      <c r="B337" s="183"/>
      <c r="C337" s="183"/>
      <c r="D337" s="183"/>
      <c r="E337" s="183"/>
      <c r="F337" s="200">
        <f t="shared" si="323"/>
        <v>6000</v>
      </c>
      <c r="G337" s="200">
        <f t="shared" si="324"/>
        <v>4900</v>
      </c>
      <c r="H337" s="201">
        <f t="shared" si="325"/>
        <v>12000</v>
      </c>
      <c r="I337" s="132"/>
      <c r="J337" s="132"/>
      <c r="K337" s="131"/>
      <c r="L337" s="131"/>
      <c r="M337" s="11"/>
      <c r="N337" s="171">
        <v>322710</v>
      </c>
      <c r="O337" s="172" t="s">
        <v>42</v>
      </c>
      <c r="P337" s="173" t="s">
        <v>184</v>
      </c>
      <c r="Q337" s="174">
        <v>3000</v>
      </c>
      <c r="R337" s="174">
        <f>S337-Q337</f>
        <v>0</v>
      </c>
      <c r="S337" s="174">
        <v>3000</v>
      </c>
      <c r="T337" s="174"/>
      <c r="U337" s="174">
        <v>0</v>
      </c>
      <c r="V337" s="174">
        <v>3000</v>
      </c>
      <c r="W337" s="174">
        <v>1900</v>
      </c>
      <c r="X337" s="174"/>
      <c r="Y337" s="309"/>
      <c r="Z337" s="174"/>
      <c r="AA337" s="174">
        <f>+Q337</f>
        <v>3000</v>
      </c>
      <c r="AB337" s="174">
        <v>3000</v>
      </c>
      <c r="AC337" s="174">
        <v>3000</v>
      </c>
      <c r="AD337" s="174">
        <v>3000</v>
      </c>
      <c r="AE337" s="176"/>
    </row>
    <row r="338" spans="1:31" s="214" customFormat="1" ht="20.25" customHeight="1" x14ac:dyDescent="0.25">
      <c r="A338" s="188" t="s">
        <v>336</v>
      </c>
      <c r="B338" s="188"/>
      <c r="C338" s="215" t="s">
        <v>384</v>
      </c>
      <c r="D338" s="215" t="s">
        <v>387</v>
      </c>
      <c r="E338" s="215" t="s">
        <v>388</v>
      </c>
      <c r="F338" s="207">
        <f t="shared" si="323"/>
        <v>392200</v>
      </c>
      <c r="G338" s="207">
        <f t="shared" si="324"/>
        <v>288254.34999999998</v>
      </c>
      <c r="H338" s="208">
        <f t="shared" si="325"/>
        <v>449920</v>
      </c>
      <c r="I338" s="209"/>
      <c r="J338" s="210"/>
      <c r="K338" s="210">
        <v>323</v>
      </c>
      <c r="L338" s="210"/>
      <c r="M338" s="210"/>
      <c r="N338" s="211"/>
      <c r="O338" s="216" t="s">
        <v>42</v>
      </c>
      <c r="P338" s="212" t="s">
        <v>185</v>
      </c>
      <c r="Q338" s="213">
        <f>Q339+Q358+Q386+Q378+Q348+Q373+Q366+Q389+Q355</f>
        <v>181100</v>
      </c>
      <c r="R338" s="213">
        <f t="shared" ref="R338:AB338" si="327">R339+R358+R386+R378+R348+R373+R366+R389+R355</f>
        <v>15000</v>
      </c>
      <c r="S338" s="213">
        <f t="shared" si="327"/>
        <v>196100</v>
      </c>
      <c r="T338" s="213">
        <v>13120</v>
      </c>
      <c r="U338" s="213">
        <f t="shared" si="327"/>
        <v>6600</v>
      </c>
      <c r="V338" s="213">
        <f t="shared" si="327"/>
        <v>181100</v>
      </c>
      <c r="W338" s="213">
        <f t="shared" si="327"/>
        <v>87434.35</v>
      </c>
      <c r="X338" s="213"/>
      <c r="Y338" s="306"/>
      <c r="Z338" s="213">
        <f t="shared" si="327"/>
        <v>13120</v>
      </c>
      <c r="AA338" s="213">
        <f t="shared" si="327"/>
        <v>181100</v>
      </c>
      <c r="AB338" s="213">
        <f t="shared" si="327"/>
        <v>99900</v>
      </c>
      <c r="AC338" s="213">
        <f t="shared" ref="AC338:AD338" si="328">AC339+AC358+AC386+AC378+AC348+AC373+AC366+AC389+AC355</f>
        <v>74900</v>
      </c>
      <c r="AD338" s="213">
        <f t="shared" si="328"/>
        <v>80900</v>
      </c>
      <c r="AE338" s="176"/>
    </row>
    <row r="339" spans="1:31" s="114" customFormat="1" ht="20.25" customHeight="1" x14ac:dyDescent="0.25">
      <c r="A339" s="183" t="s">
        <v>336</v>
      </c>
      <c r="B339" s="183"/>
      <c r="C339" s="183"/>
      <c r="D339" s="198" t="s">
        <v>387</v>
      </c>
      <c r="E339" s="198" t="s">
        <v>388</v>
      </c>
      <c r="F339" s="200">
        <f t="shared" si="323"/>
        <v>22000</v>
      </c>
      <c r="G339" s="200">
        <f t="shared" si="324"/>
        <v>22560</v>
      </c>
      <c r="H339" s="201">
        <f t="shared" si="325"/>
        <v>34560</v>
      </c>
      <c r="I339" s="132"/>
      <c r="J339" s="132"/>
      <c r="K339" s="131"/>
      <c r="L339" s="131">
        <v>3231</v>
      </c>
      <c r="M339" s="131"/>
      <c r="N339" s="132"/>
      <c r="O339" s="12" t="s">
        <v>42</v>
      </c>
      <c r="P339" s="127" t="s">
        <v>186</v>
      </c>
      <c r="Q339" s="133">
        <f>Q340+Q344+Q342+Q346</f>
        <v>11000</v>
      </c>
      <c r="R339" s="133">
        <f t="shared" ref="R339:AB339" si="329">R340+R344+R342+R346</f>
        <v>0</v>
      </c>
      <c r="S339" s="133">
        <f t="shared" si="329"/>
        <v>11000</v>
      </c>
      <c r="T339" s="133">
        <v>1560</v>
      </c>
      <c r="U339" s="133">
        <f t="shared" si="329"/>
        <v>0</v>
      </c>
      <c r="V339" s="133">
        <f t="shared" si="329"/>
        <v>11000</v>
      </c>
      <c r="W339" s="133">
        <f t="shared" si="329"/>
        <v>10000</v>
      </c>
      <c r="X339" s="133"/>
      <c r="Y339" s="307"/>
      <c r="Z339" s="133">
        <f t="shared" si="329"/>
        <v>1560</v>
      </c>
      <c r="AA339" s="133">
        <f t="shared" si="329"/>
        <v>11000</v>
      </c>
      <c r="AB339" s="133">
        <f t="shared" si="329"/>
        <v>10000</v>
      </c>
      <c r="AC339" s="133">
        <f t="shared" ref="AC339:AD339" si="330">AC340+AC344+AC342+AC346</f>
        <v>6000</v>
      </c>
      <c r="AD339" s="133">
        <f t="shared" si="330"/>
        <v>6000</v>
      </c>
      <c r="AE339" s="176"/>
    </row>
    <row r="340" spans="1:31" s="114" customFormat="1" ht="20.25" customHeight="1" x14ac:dyDescent="0.25">
      <c r="A340" s="183" t="s">
        <v>336</v>
      </c>
      <c r="B340" s="183"/>
      <c r="C340" s="183"/>
      <c r="D340" s="183"/>
      <c r="E340" s="198" t="s">
        <v>388</v>
      </c>
      <c r="F340" s="200">
        <f t="shared" si="323"/>
        <v>20000</v>
      </c>
      <c r="G340" s="200">
        <f t="shared" si="324"/>
        <v>19000</v>
      </c>
      <c r="H340" s="201">
        <f t="shared" si="325"/>
        <v>27300</v>
      </c>
      <c r="I340" s="124"/>
      <c r="J340" s="131"/>
      <c r="K340" s="131"/>
      <c r="L340" s="131"/>
      <c r="M340" s="194">
        <v>32311</v>
      </c>
      <c r="N340" s="195"/>
      <c r="O340" s="196" t="s">
        <v>42</v>
      </c>
      <c r="P340" s="195" t="s">
        <v>187</v>
      </c>
      <c r="Q340" s="197">
        <f t="shared" ref="Q340:AD340" si="331">Q341</f>
        <v>10000</v>
      </c>
      <c r="R340" s="197">
        <f t="shared" si="331"/>
        <v>0</v>
      </c>
      <c r="S340" s="197">
        <f t="shared" si="331"/>
        <v>10000</v>
      </c>
      <c r="T340" s="197">
        <f t="shared" si="331"/>
        <v>0</v>
      </c>
      <c r="U340" s="197">
        <f t="shared" si="331"/>
        <v>0</v>
      </c>
      <c r="V340" s="197">
        <f t="shared" si="331"/>
        <v>10000</v>
      </c>
      <c r="W340" s="197">
        <f t="shared" si="331"/>
        <v>9000</v>
      </c>
      <c r="X340" s="197"/>
      <c r="Y340" s="308"/>
      <c r="Z340" s="197">
        <f t="shared" si="331"/>
        <v>1300</v>
      </c>
      <c r="AA340" s="197">
        <f t="shared" si="331"/>
        <v>10000</v>
      </c>
      <c r="AB340" s="197">
        <f t="shared" si="331"/>
        <v>8000</v>
      </c>
      <c r="AC340" s="197">
        <f t="shared" si="331"/>
        <v>4000</v>
      </c>
      <c r="AD340" s="197">
        <f t="shared" si="331"/>
        <v>4000</v>
      </c>
      <c r="AE340" s="176"/>
    </row>
    <row r="341" spans="1:31" s="114" customFormat="1" ht="20.25" customHeight="1" x14ac:dyDescent="0.25">
      <c r="A341" s="183" t="s">
        <v>336</v>
      </c>
      <c r="B341" s="183"/>
      <c r="C341" s="183"/>
      <c r="D341" s="183"/>
      <c r="E341" s="183"/>
      <c r="F341" s="200">
        <f t="shared" si="323"/>
        <v>20000</v>
      </c>
      <c r="G341" s="200">
        <f t="shared" si="324"/>
        <v>19000</v>
      </c>
      <c r="H341" s="201">
        <f t="shared" si="325"/>
        <v>27300</v>
      </c>
      <c r="I341" s="132"/>
      <c r="J341" s="132"/>
      <c r="K341" s="131"/>
      <c r="L341" s="131"/>
      <c r="M341" s="11"/>
      <c r="N341" s="171">
        <v>323110</v>
      </c>
      <c r="O341" s="172" t="s">
        <v>42</v>
      </c>
      <c r="P341" s="173" t="s">
        <v>187</v>
      </c>
      <c r="Q341" s="174">
        <v>10000</v>
      </c>
      <c r="R341" s="174">
        <f>S341-Q341</f>
        <v>0</v>
      </c>
      <c r="S341" s="174">
        <v>10000</v>
      </c>
      <c r="T341" s="174"/>
      <c r="U341" s="174">
        <v>0</v>
      </c>
      <c r="V341" s="174">
        <v>10000</v>
      </c>
      <c r="W341" s="174">
        <v>9000</v>
      </c>
      <c r="X341" s="174"/>
      <c r="Y341" s="309"/>
      <c r="Z341" s="174">
        <v>1300</v>
      </c>
      <c r="AA341" s="174">
        <f>+Q341</f>
        <v>10000</v>
      </c>
      <c r="AB341" s="174">
        <v>8000</v>
      </c>
      <c r="AC341" s="174">
        <v>4000</v>
      </c>
      <c r="AD341" s="174">
        <v>4000</v>
      </c>
      <c r="AE341" s="176"/>
    </row>
    <row r="342" spans="1:31" s="114" customFormat="1" ht="20.25" hidden="1" customHeight="1" x14ac:dyDescent="0.25">
      <c r="A342" s="183" t="s">
        <v>336</v>
      </c>
      <c r="B342" s="183"/>
      <c r="C342" s="183"/>
      <c r="D342" s="183"/>
      <c r="E342" s="198" t="s">
        <v>388</v>
      </c>
      <c r="F342" s="200">
        <f t="shared" si="323"/>
        <v>0</v>
      </c>
      <c r="G342" s="200">
        <f t="shared" si="324"/>
        <v>0</v>
      </c>
      <c r="H342" s="201">
        <f t="shared" si="325"/>
        <v>0</v>
      </c>
      <c r="I342" s="124"/>
      <c r="J342" s="131"/>
      <c r="K342" s="131"/>
      <c r="L342" s="131"/>
      <c r="M342" s="194">
        <v>32312</v>
      </c>
      <c r="N342" s="195"/>
      <c r="O342" s="196" t="s">
        <v>42</v>
      </c>
      <c r="P342" s="195" t="s">
        <v>188</v>
      </c>
      <c r="Q342" s="197">
        <f>+Q343</f>
        <v>0</v>
      </c>
      <c r="R342" s="197">
        <f t="shared" ref="R342:AD342" si="332">+R343</f>
        <v>0</v>
      </c>
      <c r="S342" s="197">
        <f t="shared" si="332"/>
        <v>0</v>
      </c>
      <c r="T342" s="197">
        <f t="shared" si="332"/>
        <v>0</v>
      </c>
      <c r="U342" s="197">
        <f t="shared" si="332"/>
        <v>0</v>
      </c>
      <c r="V342" s="197">
        <f t="shared" si="332"/>
        <v>0</v>
      </c>
      <c r="W342" s="197">
        <f t="shared" si="332"/>
        <v>0</v>
      </c>
      <c r="X342" s="197"/>
      <c r="Y342" s="308"/>
      <c r="Z342" s="197">
        <f t="shared" si="332"/>
        <v>0</v>
      </c>
      <c r="AA342" s="197">
        <f t="shared" si="332"/>
        <v>0</v>
      </c>
      <c r="AB342" s="197">
        <f t="shared" si="332"/>
        <v>0</v>
      </c>
      <c r="AC342" s="197">
        <f t="shared" si="332"/>
        <v>0</v>
      </c>
      <c r="AD342" s="197">
        <f t="shared" si="332"/>
        <v>0</v>
      </c>
      <c r="AE342" s="176"/>
    </row>
    <row r="343" spans="1:31" s="114" customFormat="1" ht="20.25" hidden="1" customHeight="1" x14ac:dyDescent="0.25">
      <c r="A343" s="183" t="s">
        <v>336</v>
      </c>
      <c r="B343" s="183"/>
      <c r="C343" s="183"/>
      <c r="D343" s="183"/>
      <c r="E343" s="183"/>
      <c r="F343" s="200">
        <f t="shared" si="323"/>
        <v>0</v>
      </c>
      <c r="G343" s="200">
        <f t="shared" si="324"/>
        <v>0</v>
      </c>
      <c r="H343" s="201">
        <f t="shared" si="325"/>
        <v>0</v>
      </c>
      <c r="I343" s="132"/>
      <c r="J343" s="132"/>
      <c r="K343" s="131"/>
      <c r="L343" s="131"/>
      <c r="M343" s="11"/>
      <c r="N343" s="171">
        <v>323120</v>
      </c>
      <c r="O343" s="172" t="s">
        <v>42</v>
      </c>
      <c r="P343" s="173" t="s">
        <v>188</v>
      </c>
      <c r="Q343" s="174"/>
      <c r="R343" s="174"/>
      <c r="S343" s="174"/>
      <c r="T343" s="174"/>
      <c r="U343" s="174">
        <v>0</v>
      </c>
      <c r="V343" s="174">
        <v>0</v>
      </c>
      <c r="W343" s="174">
        <v>0</v>
      </c>
      <c r="X343" s="174"/>
      <c r="Y343" s="309"/>
      <c r="Z343" s="174"/>
      <c r="AA343" s="174">
        <f>+Q343</f>
        <v>0</v>
      </c>
      <c r="AB343" s="174"/>
      <c r="AC343" s="174"/>
      <c r="AD343" s="174"/>
      <c r="AE343" s="176"/>
    </row>
    <row r="344" spans="1:31" s="114" customFormat="1" ht="20.25" customHeight="1" x14ac:dyDescent="0.25">
      <c r="A344" s="183" t="s">
        <v>336</v>
      </c>
      <c r="B344" s="183"/>
      <c r="C344" s="183"/>
      <c r="D344" s="183"/>
      <c r="E344" s="198" t="s">
        <v>388</v>
      </c>
      <c r="F344" s="200">
        <f t="shared" si="323"/>
        <v>2000</v>
      </c>
      <c r="G344" s="200">
        <f t="shared" si="324"/>
        <v>2000</v>
      </c>
      <c r="H344" s="201">
        <f t="shared" si="325"/>
        <v>7260</v>
      </c>
      <c r="I344" s="124"/>
      <c r="J344" s="131"/>
      <c r="K344" s="131"/>
      <c r="L344" s="131"/>
      <c r="M344" s="194">
        <v>32313</v>
      </c>
      <c r="N344" s="195"/>
      <c r="O344" s="196" t="s">
        <v>42</v>
      </c>
      <c r="P344" s="195" t="s">
        <v>189</v>
      </c>
      <c r="Q344" s="197">
        <f>Q345</f>
        <v>1000</v>
      </c>
      <c r="R344" s="197">
        <f t="shared" ref="R344:AD344" si="333">R345</f>
        <v>0</v>
      </c>
      <c r="S344" s="197">
        <f t="shared" si="333"/>
        <v>1000</v>
      </c>
      <c r="T344" s="197">
        <f t="shared" si="333"/>
        <v>0</v>
      </c>
      <c r="U344" s="197">
        <f t="shared" si="333"/>
        <v>0</v>
      </c>
      <c r="V344" s="197">
        <f t="shared" si="333"/>
        <v>1000</v>
      </c>
      <c r="W344" s="197">
        <f t="shared" si="333"/>
        <v>1000</v>
      </c>
      <c r="X344" s="197"/>
      <c r="Y344" s="308"/>
      <c r="Z344" s="197">
        <f t="shared" si="333"/>
        <v>260</v>
      </c>
      <c r="AA344" s="197">
        <f t="shared" si="333"/>
        <v>1000</v>
      </c>
      <c r="AB344" s="197">
        <f t="shared" si="333"/>
        <v>2000</v>
      </c>
      <c r="AC344" s="197">
        <f t="shared" si="333"/>
        <v>2000</v>
      </c>
      <c r="AD344" s="197">
        <f t="shared" si="333"/>
        <v>2000</v>
      </c>
      <c r="AE344" s="176"/>
    </row>
    <row r="345" spans="1:31" s="114" customFormat="1" ht="20.25" customHeight="1" x14ac:dyDescent="0.25">
      <c r="A345" s="183" t="s">
        <v>336</v>
      </c>
      <c r="B345" s="183"/>
      <c r="C345" s="183"/>
      <c r="D345" s="183"/>
      <c r="E345" s="183"/>
      <c r="F345" s="200">
        <f t="shared" si="323"/>
        <v>2000</v>
      </c>
      <c r="G345" s="200">
        <f t="shared" si="324"/>
        <v>2000</v>
      </c>
      <c r="H345" s="201">
        <f t="shared" si="325"/>
        <v>7260</v>
      </c>
      <c r="I345" s="132"/>
      <c r="J345" s="132"/>
      <c r="K345" s="131"/>
      <c r="L345" s="131"/>
      <c r="M345" s="11"/>
      <c r="N345" s="171">
        <v>323130</v>
      </c>
      <c r="O345" s="172" t="s">
        <v>42</v>
      </c>
      <c r="P345" s="173" t="s">
        <v>189</v>
      </c>
      <c r="Q345" s="174">
        <v>1000</v>
      </c>
      <c r="R345" s="174">
        <f>S345-Q345</f>
        <v>0</v>
      </c>
      <c r="S345" s="174">
        <v>1000</v>
      </c>
      <c r="T345" s="174"/>
      <c r="U345" s="174">
        <v>0</v>
      </c>
      <c r="V345" s="174">
        <v>1000</v>
      </c>
      <c r="W345" s="174">
        <v>1000</v>
      </c>
      <c r="X345" s="174"/>
      <c r="Y345" s="309"/>
      <c r="Z345" s="174">
        <v>260</v>
      </c>
      <c r="AA345" s="174">
        <f>+Q345</f>
        <v>1000</v>
      </c>
      <c r="AB345" s="174">
        <v>2000</v>
      </c>
      <c r="AC345" s="174">
        <v>2000</v>
      </c>
      <c r="AD345" s="174">
        <v>2000</v>
      </c>
      <c r="AE345" s="176"/>
    </row>
    <row r="346" spans="1:31" s="114" customFormat="1" ht="20.25" hidden="1" customHeight="1" x14ac:dyDescent="0.25">
      <c r="A346" s="183" t="s">
        <v>336</v>
      </c>
      <c r="B346" s="183"/>
      <c r="C346" s="183"/>
      <c r="D346" s="183"/>
      <c r="E346" s="198" t="s">
        <v>388</v>
      </c>
      <c r="F346" s="200">
        <f t="shared" si="323"/>
        <v>0</v>
      </c>
      <c r="G346" s="200">
        <f t="shared" si="324"/>
        <v>0</v>
      </c>
      <c r="H346" s="201">
        <f t="shared" si="325"/>
        <v>0</v>
      </c>
      <c r="I346" s="124"/>
      <c r="J346" s="131"/>
      <c r="K346" s="131"/>
      <c r="L346" s="131"/>
      <c r="M346" s="194">
        <v>32319</v>
      </c>
      <c r="N346" s="195"/>
      <c r="O346" s="196" t="s">
        <v>42</v>
      </c>
      <c r="P346" s="195" t="s">
        <v>190</v>
      </c>
      <c r="Q346" s="197">
        <f>+Q347</f>
        <v>0</v>
      </c>
      <c r="R346" s="197">
        <f t="shared" ref="R346:AD346" si="334">+R347</f>
        <v>0</v>
      </c>
      <c r="S346" s="197">
        <f t="shared" si="334"/>
        <v>0</v>
      </c>
      <c r="T346" s="197">
        <f t="shared" si="334"/>
        <v>0</v>
      </c>
      <c r="U346" s="197">
        <f t="shared" si="334"/>
        <v>0</v>
      </c>
      <c r="V346" s="197">
        <f t="shared" si="334"/>
        <v>0</v>
      </c>
      <c r="W346" s="197">
        <f t="shared" si="334"/>
        <v>0</v>
      </c>
      <c r="X346" s="197"/>
      <c r="Y346" s="308"/>
      <c r="Z346" s="197">
        <f t="shared" si="334"/>
        <v>0</v>
      </c>
      <c r="AA346" s="197">
        <f t="shared" si="334"/>
        <v>0</v>
      </c>
      <c r="AB346" s="197">
        <f t="shared" si="334"/>
        <v>0</v>
      </c>
      <c r="AC346" s="197">
        <f t="shared" si="334"/>
        <v>0</v>
      </c>
      <c r="AD346" s="197">
        <f t="shared" si="334"/>
        <v>0</v>
      </c>
      <c r="AE346" s="176"/>
    </row>
    <row r="347" spans="1:31" s="114" customFormat="1" ht="20.25" hidden="1" customHeight="1" x14ac:dyDescent="0.25">
      <c r="A347" s="183" t="s">
        <v>336</v>
      </c>
      <c r="B347" s="183"/>
      <c r="C347" s="183"/>
      <c r="D347" s="183"/>
      <c r="E347" s="183"/>
      <c r="F347" s="200">
        <f t="shared" si="323"/>
        <v>0</v>
      </c>
      <c r="G347" s="200">
        <f t="shared" si="324"/>
        <v>0</v>
      </c>
      <c r="H347" s="201">
        <f t="shared" si="325"/>
        <v>0</v>
      </c>
      <c r="I347" s="132"/>
      <c r="J347" s="132"/>
      <c r="K347" s="131"/>
      <c r="L347" s="131"/>
      <c r="M347" s="11"/>
      <c r="N347" s="171">
        <v>323190</v>
      </c>
      <c r="O347" s="172" t="s">
        <v>42</v>
      </c>
      <c r="P347" s="173" t="s">
        <v>190</v>
      </c>
      <c r="Q347" s="174"/>
      <c r="R347" s="174"/>
      <c r="S347" s="174"/>
      <c r="T347" s="174"/>
      <c r="U347" s="174">
        <v>0</v>
      </c>
      <c r="V347" s="174">
        <v>0</v>
      </c>
      <c r="W347" s="174">
        <v>0</v>
      </c>
      <c r="X347" s="174"/>
      <c r="Y347" s="309"/>
      <c r="Z347" s="174"/>
      <c r="AA347" s="174">
        <f>+Q347</f>
        <v>0</v>
      </c>
      <c r="AB347" s="174"/>
      <c r="AC347" s="174"/>
      <c r="AD347" s="174"/>
      <c r="AE347" s="176"/>
    </row>
    <row r="348" spans="1:31" s="114" customFormat="1" ht="25.5" customHeight="1" x14ac:dyDescent="0.25">
      <c r="A348" s="183" t="s">
        <v>336</v>
      </c>
      <c r="B348" s="183"/>
      <c r="C348" s="183"/>
      <c r="D348" s="198" t="s">
        <v>387</v>
      </c>
      <c r="E348" s="198" t="s">
        <v>388</v>
      </c>
      <c r="F348" s="200">
        <f t="shared" si="323"/>
        <v>230000</v>
      </c>
      <c r="G348" s="200">
        <f t="shared" si="324"/>
        <v>121800</v>
      </c>
      <c r="H348" s="201">
        <f t="shared" si="325"/>
        <v>165400</v>
      </c>
      <c r="I348" s="132"/>
      <c r="J348" s="132"/>
      <c r="K348" s="131"/>
      <c r="L348" s="131">
        <v>3232</v>
      </c>
      <c r="M348" s="11"/>
      <c r="N348" s="127"/>
      <c r="O348" s="12" t="s">
        <v>42</v>
      </c>
      <c r="P348" s="127" t="s">
        <v>192</v>
      </c>
      <c r="Q348" s="133">
        <f>Q351+Q353+Q349</f>
        <v>100000</v>
      </c>
      <c r="R348" s="133">
        <f t="shared" ref="R348:S348" si="335">R351+R353+R349</f>
        <v>15000</v>
      </c>
      <c r="S348" s="133">
        <f t="shared" si="335"/>
        <v>115000</v>
      </c>
      <c r="T348" s="133">
        <v>3400</v>
      </c>
      <c r="U348" s="133">
        <f t="shared" ref="U348:AB348" si="336">U351+U353</f>
        <v>0</v>
      </c>
      <c r="V348" s="133">
        <f t="shared" si="336"/>
        <v>100000</v>
      </c>
      <c r="W348" s="133">
        <f t="shared" si="336"/>
        <v>18400</v>
      </c>
      <c r="X348" s="133"/>
      <c r="Y348" s="307"/>
      <c r="Z348" s="133">
        <f t="shared" si="336"/>
        <v>3400</v>
      </c>
      <c r="AA348" s="133">
        <f t="shared" si="336"/>
        <v>100000</v>
      </c>
      <c r="AB348" s="133">
        <f t="shared" si="336"/>
        <v>30000</v>
      </c>
      <c r="AC348" s="133">
        <f t="shared" ref="AC348:AD348" si="337">AC351+AC353</f>
        <v>25000</v>
      </c>
      <c r="AD348" s="133">
        <f t="shared" si="337"/>
        <v>7000</v>
      </c>
      <c r="AE348" s="176"/>
    </row>
    <row r="349" spans="1:31" s="114" customFormat="1" ht="26.25" hidden="1" customHeight="1" x14ac:dyDescent="0.25">
      <c r="A349" s="183" t="s">
        <v>336</v>
      </c>
      <c r="B349" s="183"/>
      <c r="C349" s="183"/>
      <c r="D349" s="183"/>
      <c r="E349" s="198" t="s">
        <v>388</v>
      </c>
      <c r="F349" s="200">
        <f t="shared" si="323"/>
        <v>30000</v>
      </c>
      <c r="G349" s="200">
        <f t="shared" si="324"/>
        <v>0</v>
      </c>
      <c r="H349" s="201">
        <f t="shared" si="325"/>
        <v>0</v>
      </c>
      <c r="I349" s="124"/>
      <c r="J349" s="131"/>
      <c r="K349" s="131"/>
      <c r="L349" s="131"/>
      <c r="M349" s="194">
        <v>32321</v>
      </c>
      <c r="N349" s="195"/>
      <c r="O349" s="196" t="s">
        <v>42</v>
      </c>
      <c r="P349" s="195" t="s">
        <v>383</v>
      </c>
      <c r="Q349" s="197">
        <f>+Q350</f>
        <v>0</v>
      </c>
      <c r="R349" s="197">
        <f>+R350</f>
        <v>15000</v>
      </c>
      <c r="S349" s="197">
        <f>+S350</f>
        <v>15000</v>
      </c>
      <c r="T349" s="197">
        <f t="shared" ref="T349:AD349" si="338">+T350</f>
        <v>0</v>
      </c>
      <c r="U349" s="197">
        <f t="shared" si="338"/>
        <v>0</v>
      </c>
      <c r="V349" s="197">
        <f t="shared" si="338"/>
        <v>0</v>
      </c>
      <c r="W349" s="197">
        <f t="shared" si="338"/>
        <v>0</v>
      </c>
      <c r="X349" s="197"/>
      <c r="Y349" s="308"/>
      <c r="Z349" s="197">
        <f t="shared" si="338"/>
        <v>0</v>
      </c>
      <c r="AA349" s="197">
        <f t="shared" si="338"/>
        <v>0</v>
      </c>
      <c r="AB349" s="197">
        <f t="shared" si="338"/>
        <v>0</v>
      </c>
      <c r="AC349" s="197">
        <f t="shared" si="338"/>
        <v>0</v>
      </c>
      <c r="AD349" s="197">
        <f t="shared" si="338"/>
        <v>0</v>
      </c>
      <c r="AE349" s="176"/>
    </row>
    <row r="350" spans="1:31" s="114" customFormat="1" ht="24.75" hidden="1" customHeight="1" x14ac:dyDescent="0.25">
      <c r="A350" s="183" t="s">
        <v>336</v>
      </c>
      <c r="B350" s="183"/>
      <c r="C350" s="183"/>
      <c r="D350" s="183"/>
      <c r="E350" s="183"/>
      <c r="F350" s="200">
        <f t="shared" si="323"/>
        <v>30000</v>
      </c>
      <c r="G350" s="200">
        <f t="shared" si="324"/>
        <v>0</v>
      </c>
      <c r="H350" s="201">
        <f t="shared" si="325"/>
        <v>0</v>
      </c>
      <c r="I350" s="132"/>
      <c r="J350" s="132"/>
      <c r="K350" s="131"/>
      <c r="L350" s="131"/>
      <c r="M350" s="11"/>
      <c r="N350" s="171">
        <v>323210</v>
      </c>
      <c r="O350" s="172" t="s">
        <v>42</v>
      </c>
      <c r="P350" s="173" t="s">
        <v>383</v>
      </c>
      <c r="Q350" s="174">
        <v>0</v>
      </c>
      <c r="R350" s="174">
        <f>S350-Q350</f>
        <v>15000</v>
      </c>
      <c r="S350" s="174">
        <v>15000</v>
      </c>
      <c r="T350" s="174"/>
      <c r="U350" s="174">
        <v>0</v>
      </c>
      <c r="V350" s="174">
        <v>0</v>
      </c>
      <c r="W350" s="174">
        <v>0</v>
      </c>
      <c r="X350" s="174"/>
      <c r="Y350" s="309"/>
      <c r="Z350" s="174"/>
      <c r="AA350" s="174">
        <f>+Q350</f>
        <v>0</v>
      </c>
      <c r="AB350" s="174"/>
      <c r="AC350" s="174"/>
      <c r="AD350" s="174"/>
      <c r="AE350" s="176"/>
    </row>
    <row r="351" spans="1:31" s="114" customFormat="1" ht="26.25" customHeight="1" x14ac:dyDescent="0.25">
      <c r="A351" s="183" t="s">
        <v>336</v>
      </c>
      <c r="B351" s="183"/>
      <c r="C351" s="183"/>
      <c r="D351" s="183"/>
      <c r="E351" s="198" t="s">
        <v>388</v>
      </c>
      <c r="F351" s="200">
        <f t="shared" si="323"/>
        <v>180000</v>
      </c>
      <c r="G351" s="200">
        <f t="shared" si="324"/>
        <v>102400</v>
      </c>
      <c r="H351" s="201">
        <f t="shared" si="325"/>
        <v>140400</v>
      </c>
      <c r="I351" s="124"/>
      <c r="J351" s="131"/>
      <c r="K351" s="131"/>
      <c r="L351" s="131"/>
      <c r="M351" s="194">
        <v>32322</v>
      </c>
      <c r="N351" s="195"/>
      <c r="O351" s="196" t="s">
        <v>42</v>
      </c>
      <c r="P351" s="195" t="s">
        <v>193</v>
      </c>
      <c r="Q351" s="197">
        <f t="shared" ref="Q351:AD351" si="339">Q352</f>
        <v>90000</v>
      </c>
      <c r="R351" s="197">
        <f t="shared" si="339"/>
        <v>0</v>
      </c>
      <c r="S351" s="197">
        <f t="shared" si="339"/>
        <v>90000</v>
      </c>
      <c r="T351" s="197">
        <f t="shared" si="339"/>
        <v>0</v>
      </c>
      <c r="U351" s="197">
        <f t="shared" si="339"/>
        <v>0</v>
      </c>
      <c r="V351" s="197">
        <f t="shared" si="339"/>
        <v>90000</v>
      </c>
      <c r="W351" s="197">
        <f t="shared" si="339"/>
        <v>12400</v>
      </c>
      <c r="X351" s="197"/>
      <c r="Y351" s="308"/>
      <c r="Z351" s="197">
        <f t="shared" si="339"/>
        <v>3400</v>
      </c>
      <c r="AA351" s="197">
        <f t="shared" si="339"/>
        <v>90000</v>
      </c>
      <c r="AB351" s="197">
        <f t="shared" si="339"/>
        <v>25000</v>
      </c>
      <c r="AC351" s="197">
        <f t="shared" si="339"/>
        <v>20000</v>
      </c>
      <c r="AD351" s="197">
        <f t="shared" si="339"/>
        <v>2000</v>
      </c>
      <c r="AE351" s="176"/>
    </row>
    <row r="352" spans="1:31" s="114" customFormat="1" ht="24.75" customHeight="1" x14ac:dyDescent="0.25">
      <c r="A352" s="183" t="s">
        <v>336</v>
      </c>
      <c r="B352" s="183"/>
      <c r="C352" s="183"/>
      <c r="D352" s="183"/>
      <c r="E352" s="183"/>
      <c r="F352" s="200">
        <f t="shared" si="323"/>
        <v>180000</v>
      </c>
      <c r="G352" s="200">
        <f t="shared" si="324"/>
        <v>102400</v>
      </c>
      <c r="H352" s="201">
        <f t="shared" si="325"/>
        <v>140400</v>
      </c>
      <c r="I352" s="132"/>
      <c r="J352" s="132"/>
      <c r="K352" s="131"/>
      <c r="L352" s="131"/>
      <c r="M352" s="11"/>
      <c r="N352" s="171">
        <v>323220</v>
      </c>
      <c r="O352" s="172" t="s">
        <v>42</v>
      </c>
      <c r="P352" s="173" t="s">
        <v>193</v>
      </c>
      <c r="Q352" s="174">
        <v>90000</v>
      </c>
      <c r="R352" s="174">
        <f>S352-Q352</f>
        <v>0</v>
      </c>
      <c r="S352" s="174">
        <v>90000</v>
      </c>
      <c r="T352" s="174"/>
      <c r="U352" s="174">
        <v>0</v>
      </c>
      <c r="V352" s="174">
        <v>90000</v>
      </c>
      <c r="W352" s="174">
        <v>12400</v>
      </c>
      <c r="X352" s="174"/>
      <c r="Y352" s="309"/>
      <c r="Z352" s="174">
        <v>3400</v>
      </c>
      <c r="AA352" s="174">
        <f>+Q352</f>
        <v>90000</v>
      </c>
      <c r="AB352" s="174">
        <v>25000</v>
      </c>
      <c r="AC352" s="174">
        <v>20000</v>
      </c>
      <c r="AD352" s="174">
        <v>2000</v>
      </c>
      <c r="AE352" s="176"/>
    </row>
    <row r="353" spans="1:31" s="114" customFormat="1" ht="27" customHeight="1" x14ac:dyDescent="0.25">
      <c r="A353" s="183" t="s">
        <v>336</v>
      </c>
      <c r="B353" s="183"/>
      <c r="C353" s="183"/>
      <c r="D353" s="183"/>
      <c r="E353" s="198" t="s">
        <v>388</v>
      </c>
      <c r="F353" s="200">
        <f t="shared" si="323"/>
        <v>20000</v>
      </c>
      <c r="G353" s="200">
        <f t="shared" si="324"/>
        <v>16000</v>
      </c>
      <c r="H353" s="201">
        <f t="shared" si="325"/>
        <v>25000</v>
      </c>
      <c r="I353" s="124"/>
      <c r="J353" s="131"/>
      <c r="K353" s="131"/>
      <c r="L353" s="131"/>
      <c r="M353" s="194">
        <v>32323</v>
      </c>
      <c r="N353" s="195"/>
      <c r="O353" s="196" t="s">
        <v>42</v>
      </c>
      <c r="P353" s="195" t="s">
        <v>194</v>
      </c>
      <c r="Q353" s="197">
        <f>Q354</f>
        <v>10000</v>
      </c>
      <c r="R353" s="197">
        <f t="shared" ref="R353:AD353" si="340">R354</f>
        <v>0</v>
      </c>
      <c r="S353" s="197">
        <f t="shared" si="340"/>
        <v>10000</v>
      </c>
      <c r="T353" s="197">
        <f t="shared" si="340"/>
        <v>0</v>
      </c>
      <c r="U353" s="197">
        <f t="shared" si="340"/>
        <v>0</v>
      </c>
      <c r="V353" s="197">
        <f t="shared" si="340"/>
        <v>10000</v>
      </c>
      <c r="W353" s="197">
        <f t="shared" si="340"/>
        <v>6000</v>
      </c>
      <c r="X353" s="197"/>
      <c r="Y353" s="308"/>
      <c r="Z353" s="197">
        <f t="shared" si="340"/>
        <v>0</v>
      </c>
      <c r="AA353" s="197">
        <f t="shared" si="340"/>
        <v>10000</v>
      </c>
      <c r="AB353" s="197">
        <f t="shared" si="340"/>
        <v>5000</v>
      </c>
      <c r="AC353" s="197">
        <f t="shared" si="340"/>
        <v>5000</v>
      </c>
      <c r="AD353" s="197">
        <f t="shared" si="340"/>
        <v>5000</v>
      </c>
      <c r="AE353" s="176"/>
    </row>
    <row r="354" spans="1:31" s="114" customFormat="1" ht="24" customHeight="1" x14ac:dyDescent="0.25">
      <c r="A354" s="183" t="s">
        <v>336</v>
      </c>
      <c r="B354" s="183"/>
      <c r="C354" s="183"/>
      <c r="D354" s="183"/>
      <c r="E354" s="183"/>
      <c r="F354" s="200">
        <f t="shared" si="323"/>
        <v>20000</v>
      </c>
      <c r="G354" s="200">
        <f t="shared" si="324"/>
        <v>16000</v>
      </c>
      <c r="H354" s="201">
        <f t="shared" si="325"/>
        <v>25000</v>
      </c>
      <c r="I354" s="132"/>
      <c r="J354" s="132"/>
      <c r="K354" s="131"/>
      <c r="L354" s="131"/>
      <c r="M354" s="11"/>
      <c r="N354" s="171">
        <v>323230</v>
      </c>
      <c r="O354" s="172" t="s">
        <v>42</v>
      </c>
      <c r="P354" s="173" t="s">
        <v>194</v>
      </c>
      <c r="Q354" s="174">
        <v>10000</v>
      </c>
      <c r="R354" s="174">
        <f>S354-Q354</f>
        <v>0</v>
      </c>
      <c r="S354" s="174">
        <v>10000</v>
      </c>
      <c r="T354" s="174"/>
      <c r="U354" s="174">
        <v>0</v>
      </c>
      <c r="V354" s="174">
        <v>10000</v>
      </c>
      <c r="W354" s="174">
        <v>6000</v>
      </c>
      <c r="X354" s="174"/>
      <c r="Y354" s="309"/>
      <c r="Z354" s="174"/>
      <c r="AA354" s="174">
        <f>+Q354</f>
        <v>10000</v>
      </c>
      <c r="AB354" s="174">
        <v>5000</v>
      </c>
      <c r="AC354" s="174">
        <v>5000</v>
      </c>
      <c r="AD354" s="174">
        <v>5000</v>
      </c>
      <c r="AE354" s="176"/>
    </row>
    <row r="355" spans="1:31" s="114" customFormat="1" ht="20.25" hidden="1" customHeight="1" x14ac:dyDescent="0.25">
      <c r="A355" s="183" t="s">
        <v>336</v>
      </c>
      <c r="B355" s="183"/>
      <c r="C355" s="183"/>
      <c r="D355" s="198" t="s">
        <v>387</v>
      </c>
      <c r="E355" s="198" t="s">
        <v>388</v>
      </c>
      <c r="F355" s="200">
        <f t="shared" si="323"/>
        <v>0</v>
      </c>
      <c r="G355" s="200">
        <f t="shared" si="324"/>
        <v>0</v>
      </c>
      <c r="H355" s="201">
        <f t="shared" si="325"/>
        <v>0</v>
      </c>
      <c r="I355" s="132"/>
      <c r="J355" s="132"/>
      <c r="K355" s="131"/>
      <c r="L355" s="131">
        <v>3233</v>
      </c>
      <c r="M355" s="131"/>
      <c r="N355" s="132"/>
      <c r="O355" s="12" t="s">
        <v>42</v>
      </c>
      <c r="P355" s="127" t="s">
        <v>195</v>
      </c>
      <c r="Q355" s="133">
        <f>+Q356</f>
        <v>0</v>
      </c>
      <c r="R355" s="133">
        <f t="shared" ref="R355:AD356" si="341">+R356</f>
        <v>0</v>
      </c>
      <c r="S355" s="133">
        <f t="shared" si="341"/>
        <v>0</v>
      </c>
      <c r="T355" s="133">
        <f t="shared" si="341"/>
        <v>0</v>
      </c>
      <c r="U355" s="133">
        <f t="shared" si="341"/>
        <v>0</v>
      </c>
      <c r="V355" s="133">
        <f t="shared" si="341"/>
        <v>0</v>
      </c>
      <c r="W355" s="133">
        <f t="shared" si="341"/>
        <v>0</v>
      </c>
      <c r="X355" s="133"/>
      <c r="Y355" s="307"/>
      <c r="Z355" s="133">
        <f t="shared" si="341"/>
        <v>0</v>
      </c>
      <c r="AA355" s="133">
        <f t="shared" si="341"/>
        <v>0</v>
      </c>
      <c r="AB355" s="133">
        <f t="shared" si="341"/>
        <v>0</v>
      </c>
      <c r="AC355" s="133">
        <f t="shared" si="341"/>
        <v>0</v>
      </c>
      <c r="AD355" s="133">
        <f t="shared" si="341"/>
        <v>0</v>
      </c>
      <c r="AE355" s="176"/>
    </row>
    <row r="356" spans="1:31" s="114" customFormat="1" ht="20.25" hidden="1" customHeight="1" x14ac:dyDescent="0.25">
      <c r="A356" s="183" t="s">
        <v>336</v>
      </c>
      <c r="B356" s="183"/>
      <c r="C356" s="183"/>
      <c r="D356" s="183"/>
      <c r="E356" s="198" t="s">
        <v>388</v>
      </c>
      <c r="F356" s="200">
        <f t="shared" si="323"/>
        <v>0</v>
      </c>
      <c r="G356" s="200">
        <f t="shared" si="324"/>
        <v>0</v>
      </c>
      <c r="H356" s="201">
        <f t="shared" si="325"/>
        <v>0</v>
      </c>
      <c r="I356" s="124"/>
      <c r="J356" s="131"/>
      <c r="K356" s="131"/>
      <c r="L356" s="131"/>
      <c r="M356" s="194">
        <v>32339</v>
      </c>
      <c r="N356" s="195"/>
      <c r="O356" s="196" t="s">
        <v>42</v>
      </c>
      <c r="P356" s="195" t="s">
        <v>196</v>
      </c>
      <c r="Q356" s="197">
        <f>+Q357</f>
        <v>0</v>
      </c>
      <c r="R356" s="197">
        <f t="shared" si="341"/>
        <v>0</v>
      </c>
      <c r="S356" s="197">
        <f t="shared" si="341"/>
        <v>0</v>
      </c>
      <c r="T356" s="197">
        <f t="shared" si="341"/>
        <v>0</v>
      </c>
      <c r="U356" s="197">
        <f t="shared" si="341"/>
        <v>0</v>
      </c>
      <c r="V356" s="197">
        <f t="shared" si="341"/>
        <v>0</v>
      </c>
      <c r="W356" s="197">
        <f t="shared" si="341"/>
        <v>0</v>
      </c>
      <c r="X356" s="197"/>
      <c r="Y356" s="308"/>
      <c r="Z356" s="197">
        <f t="shared" si="341"/>
        <v>0</v>
      </c>
      <c r="AA356" s="197">
        <f t="shared" si="341"/>
        <v>0</v>
      </c>
      <c r="AB356" s="197">
        <f t="shared" si="341"/>
        <v>0</v>
      </c>
      <c r="AC356" s="197">
        <f t="shared" si="341"/>
        <v>0</v>
      </c>
      <c r="AD356" s="197">
        <f t="shared" si="341"/>
        <v>0</v>
      </c>
      <c r="AE356" s="176"/>
    </row>
    <row r="357" spans="1:31" s="114" customFormat="1" ht="20.25" hidden="1" customHeight="1" x14ac:dyDescent="0.25">
      <c r="A357" s="183" t="s">
        <v>336</v>
      </c>
      <c r="B357" s="183"/>
      <c r="C357" s="183"/>
      <c r="D357" s="183"/>
      <c r="E357" s="183"/>
      <c r="F357" s="200">
        <f t="shared" si="323"/>
        <v>0</v>
      </c>
      <c r="G357" s="200">
        <f t="shared" si="324"/>
        <v>0</v>
      </c>
      <c r="H357" s="201">
        <f t="shared" si="325"/>
        <v>0</v>
      </c>
      <c r="I357" s="132"/>
      <c r="J357" s="132"/>
      <c r="K357" s="131"/>
      <c r="L357" s="131"/>
      <c r="M357" s="11"/>
      <c r="N357" s="171">
        <v>323390</v>
      </c>
      <c r="O357" s="172" t="s">
        <v>42</v>
      </c>
      <c r="P357" s="173" t="s">
        <v>196</v>
      </c>
      <c r="Q357" s="174"/>
      <c r="R357" s="174"/>
      <c r="S357" s="174"/>
      <c r="T357" s="174"/>
      <c r="U357" s="174">
        <v>0</v>
      </c>
      <c r="V357" s="174">
        <v>0</v>
      </c>
      <c r="W357" s="174"/>
      <c r="X357" s="174"/>
      <c r="Y357" s="309"/>
      <c r="Z357" s="174"/>
      <c r="AA357" s="174">
        <f>+Q357</f>
        <v>0</v>
      </c>
      <c r="AB357" s="174"/>
      <c r="AC357" s="174"/>
      <c r="AD357" s="174"/>
      <c r="AE357" s="176"/>
    </row>
    <row r="358" spans="1:31" s="114" customFormat="1" ht="20.25" customHeight="1" x14ac:dyDescent="0.25">
      <c r="A358" s="183" t="s">
        <v>336</v>
      </c>
      <c r="B358" s="183"/>
      <c r="C358" s="183"/>
      <c r="D358" s="198" t="s">
        <v>387</v>
      </c>
      <c r="E358" s="198" t="s">
        <v>388</v>
      </c>
      <c r="F358" s="200">
        <f t="shared" si="323"/>
        <v>42000</v>
      </c>
      <c r="G358" s="200">
        <f t="shared" si="324"/>
        <v>37460</v>
      </c>
      <c r="H358" s="201">
        <f t="shared" si="325"/>
        <v>55660</v>
      </c>
      <c r="I358" s="132"/>
      <c r="J358" s="132"/>
      <c r="K358" s="131"/>
      <c r="L358" s="131">
        <v>3234</v>
      </c>
      <c r="M358" s="131"/>
      <c r="N358" s="132"/>
      <c r="O358" s="12" t="s">
        <v>42</v>
      </c>
      <c r="P358" s="127" t="s">
        <v>197</v>
      </c>
      <c r="Q358" s="133">
        <f t="shared" ref="Q358:S358" si="342">Q363+Q361+Q359</f>
        <v>21000</v>
      </c>
      <c r="R358" s="133">
        <f t="shared" si="342"/>
        <v>0</v>
      </c>
      <c r="S358" s="133">
        <f t="shared" si="342"/>
        <v>21000</v>
      </c>
      <c r="T358" s="133">
        <v>1660</v>
      </c>
      <c r="U358" s="133">
        <f t="shared" ref="U358:AB358" si="343">U363+U361+U359</f>
        <v>0</v>
      </c>
      <c r="V358" s="133">
        <f t="shared" si="343"/>
        <v>21000</v>
      </c>
      <c r="W358" s="133">
        <f t="shared" si="343"/>
        <v>14800</v>
      </c>
      <c r="X358" s="133"/>
      <c r="Y358" s="307"/>
      <c r="Z358" s="133">
        <f t="shared" si="343"/>
        <v>1660</v>
      </c>
      <c r="AA358" s="133">
        <f t="shared" si="343"/>
        <v>21000</v>
      </c>
      <c r="AB358" s="133">
        <f t="shared" si="343"/>
        <v>11000</v>
      </c>
      <c r="AC358" s="133">
        <f t="shared" ref="AC358:AD358" si="344">AC363+AC361+AC359</f>
        <v>11000</v>
      </c>
      <c r="AD358" s="133">
        <f t="shared" si="344"/>
        <v>11000</v>
      </c>
      <c r="AE358" s="176"/>
    </row>
    <row r="359" spans="1:31" s="114" customFormat="1" ht="20.25" customHeight="1" x14ac:dyDescent="0.25">
      <c r="A359" s="183" t="s">
        <v>336</v>
      </c>
      <c r="B359" s="183"/>
      <c r="C359" s="183"/>
      <c r="D359" s="183"/>
      <c r="E359" s="198" t="s">
        <v>388</v>
      </c>
      <c r="F359" s="200">
        <f t="shared" si="323"/>
        <v>4000</v>
      </c>
      <c r="G359" s="200">
        <f t="shared" si="324"/>
        <v>3800</v>
      </c>
      <c r="H359" s="201">
        <f t="shared" si="325"/>
        <v>5260</v>
      </c>
      <c r="I359" s="124"/>
      <c r="J359" s="131"/>
      <c r="K359" s="131"/>
      <c r="L359" s="131"/>
      <c r="M359" s="194">
        <v>32341</v>
      </c>
      <c r="N359" s="195"/>
      <c r="O359" s="196" t="s">
        <v>42</v>
      </c>
      <c r="P359" s="195" t="s">
        <v>198</v>
      </c>
      <c r="Q359" s="197">
        <f>Q360</f>
        <v>2000</v>
      </c>
      <c r="R359" s="197">
        <f t="shared" ref="R359" si="345">R360</f>
        <v>0</v>
      </c>
      <c r="S359" s="197">
        <f>S360</f>
        <v>2000</v>
      </c>
      <c r="T359" s="197">
        <f t="shared" ref="T359:AD359" si="346">T360</f>
        <v>0</v>
      </c>
      <c r="U359" s="197">
        <f t="shared" si="346"/>
        <v>0</v>
      </c>
      <c r="V359" s="197">
        <f t="shared" si="346"/>
        <v>2000</v>
      </c>
      <c r="W359" s="197">
        <f t="shared" si="346"/>
        <v>1800</v>
      </c>
      <c r="X359" s="197"/>
      <c r="Y359" s="308"/>
      <c r="Z359" s="197">
        <f t="shared" si="346"/>
        <v>260</v>
      </c>
      <c r="AA359" s="197">
        <f t="shared" si="346"/>
        <v>2000</v>
      </c>
      <c r="AB359" s="197">
        <f t="shared" si="346"/>
        <v>1000</v>
      </c>
      <c r="AC359" s="197">
        <f t="shared" si="346"/>
        <v>1000</v>
      </c>
      <c r="AD359" s="197">
        <f t="shared" si="346"/>
        <v>1000</v>
      </c>
      <c r="AE359" s="176"/>
    </row>
    <row r="360" spans="1:31" s="114" customFormat="1" ht="20.25" customHeight="1" x14ac:dyDescent="0.25">
      <c r="A360" s="183" t="s">
        <v>336</v>
      </c>
      <c r="B360" s="183"/>
      <c r="C360" s="183"/>
      <c r="D360" s="183"/>
      <c r="E360" s="183"/>
      <c r="F360" s="200">
        <f t="shared" si="323"/>
        <v>4000</v>
      </c>
      <c r="G360" s="200">
        <f t="shared" si="324"/>
        <v>3800</v>
      </c>
      <c r="H360" s="201">
        <f t="shared" si="325"/>
        <v>5260</v>
      </c>
      <c r="I360" s="132"/>
      <c r="J360" s="132"/>
      <c r="K360" s="131"/>
      <c r="L360" s="131"/>
      <c r="M360" s="11"/>
      <c r="N360" s="171">
        <v>323410</v>
      </c>
      <c r="O360" s="172" t="s">
        <v>42</v>
      </c>
      <c r="P360" s="173" t="s">
        <v>198</v>
      </c>
      <c r="Q360" s="174">
        <v>2000</v>
      </c>
      <c r="R360" s="174">
        <f>S360-Q360</f>
        <v>0</v>
      </c>
      <c r="S360" s="174">
        <v>2000</v>
      </c>
      <c r="T360" s="174"/>
      <c r="U360" s="174">
        <v>0</v>
      </c>
      <c r="V360" s="174">
        <v>2000</v>
      </c>
      <c r="W360" s="174">
        <v>1800</v>
      </c>
      <c r="X360" s="174"/>
      <c r="Y360" s="309"/>
      <c r="Z360" s="174">
        <v>260</v>
      </c>
      <c r="AA360" s="174">
        <f>+Q360</f>
        <v>2000</v>
      </c>
      <c r="AB360" s="174">
        <v>1000</v>
      </c>
      <c r="AC360" s="174">
        <v>1000</v>
      </c>
      <c r="AD360" s="174">
        <v>1000</v>
      </c>
      <c r="AE360" s="176"/>
    </row>
    <row r="361" spans="1:31" s="114" customFormat="1" ht="20.25" customHeight="1" x14ac:dyDescent="0.25">
      <c r="A361" s="183" t="s">
        <v>336</v>
      </c>
      <c r="B361" s="183"/>
      <c r="C361" s="183"/>
      <c r="D361" s="183"/>
      <c r="E361" s="198" t="s">
        <v>388</v>
      </c>
      <c r="F361" s="200">
        <f t="shared" si="323"/>
        <v>20000</v>
      </c>
      <c r="G361" s="200">
        <f t="shared" si="324"/>
        <v>16000</v>
      </c>
      <c r="H361" s="201">
        <f t="shared" si="325"/>
        <v>29000</v>
      </c>
      <c r="I361" s="124"/>
      <c r="J361" s="131"/>
      <c r="K361" s="131"/>
      <c r="L361" s="131"/>
      <c r="M361" s="194">
        <v>32342</v>
      </c>
      <c r="N361" s="195"/>
      <c r="O361" s="196" t="s">
        <v>42</v>
      </c>
      <c r="P361" s="195" t="s">
        <v>199</v>
      </c>
      <c r="Q361" s="197">
        <f t="shared" ref="Q361:AD361" si="347">Q362</f>
        <v>10000</v>
      </c>
      <c r="R361" s="197">
        <f t="shared" si="347"/>
        <v>0</v>
      </c>
      <c r="S361" s="197">
        <f t="shared" si="347"/>
        <v>10000</v>
      </c>
      <c r="T361" s="197">
        <f t="shared" si="347"/>
        <v>0</v>
      </c>
      <c r="U361" s="197">
        <f t="shared" si="347"/>
        <v>0</v>
      </c>
      <c r="V361" s="197">
        <f t="shared" si="347"/>
        <v>10000</v>
      </c>
      <c r="W361" s="197">
        <f t="shared" si="347"/>
        <v>6000</v>
      </c>
      <c r="X361" s="197"/>
      <c r="Y361" s="308"/>
      <c r="Z361" s="197">
        <f t="shared" si="347"/>
        <v>1000</v>
      </c>
      <c r="AA361" s="197">
        <f t="shared" si="347"/>
        <v>10000</v>
      </c>
      <c r="AB361" s="197">
        <f t="shared" si="347"/>
        <v>6000</v>
      </c>
      <c r="AC361" s="197">
        <f t="shared" si="347"/>
        <v>6000</v>
      </c>
      <c r="AD361" s="197">
        <f t="shared" si="347"/>
        <v>6000</v>
      </c>
      <c r="AE361" s="176"/>
    </row>
    <row r="362" spans="1:31" s="114" customFormat="1" ht="20.25" customHeight="1" x14ac:dyDescent="0.25">
      <c r="A362" s="183" t="s">
        <v>336</v>
      </c>
      <c r="B362" s="183"/>
      <c r="C362" s="183"/>
      <c r="D362" s="183"/>
      <c r="E362" s="183"/>
      <c r="F362" s="200">
        <f t="shared" si="323"/>
        <v>20000</v>
      </c>
      <c r="G362" s="200">
        <f t="shared" si="324"/>
        <v>16000</v>
      </c>
      <c r="H362" s="201">
        <f t="shared" si="325"/>
        <v>29000</v>
      </c>
      <c r="I362" s="132"/>
      <c r="J362" s="132"/>
      <c r="K362" s="131"/>
      <c r="L362" s="131"/>
      <c r="M362" s="11"/>
      <c r="N362" s="171">
        <v>323420</v>
      </c>
      <c r="O362" s="172" t="s">
        <v>42</v>
      </c>
      <c r="P362" s="173" t="s">
        <v>199</v>
      </c>
      <c r="Q362" s="174">
        <v>10000</v>
      </c>
      <c r="R362" s="174">
        <f>S362-Q362</f>
        <v>0</v>
      </c>
      <c r="S362" s="174">
        <v>10000</v>
      </c>
      <c r="T362" s="174"/>
      <c r="U362" s="174">
        <v>0</v>
      </c>
      <c r="V362" s="174">
        <v>10000</v>
      </c>
      <c r="W362" s="174">
        <v>6000</v>
      </c>
      <c r="X362" s="174"/>
      <c r="Y362" s="309"/>
      <c r="Z362" s="174">
        <v>1000</v>
      </c>
      <c r="AA362" s="174">
        <f>+Q362</f>
        <v>10000</v>
      </c>
      <c r="AB362" s="174">
        <v>6000</v>
      </c>
      <c r="AC362" s="174">
        <v>6000</v>
      </c>
      <c r="AD362" s="174">
        <v>6000</v>
      </c>
      <c r="AE362" s="176"/>
    </row>
    <row r="363" spans="1:31" s="114" customFormat="1" ht="20.25" customHeight="1" x14ac:dyDescent="0.25">
      <c r="A363" s="183" t="s">
        <v>336</v>
      </c>
      <c r="B363" s="183"/>
      <c r="C363" s="183"/>
      <c r="D363" s="183"/>
      <c r="E363" s="198" t="s">
        <v>388</v>
      </c>
      <c r="F363" s="200">
        <f t="shared" si="323"/>
        <v>18000</v>
      </c>
      <c r="G363" s="200">
        <f t="shared" si="324"/>
        <v>16000</v>
      </c>
      <c r="H363" s="201">
        <f t="shared" si="325"/>
        <v>21400</v>
      </c>
      <c r="I363" s="124"/>
      <c r="J363" s="131"/>
      <c r="K363" s="131"/>
      <c r="L363" s="131"/>
      <c r="M363" s="194">
        <v>32349</v>
      </c>
      <c r="N363" s="195"/>
      <c r="O363" s="196" t="s">
        <v>42</v>
      </c>
      <c r="P363" s="195" t="s">
        <v>200</v>
      </c>
      <c r="Q363" s="197">
        <f t="shared" ref="Q363:AB363" si="348">Q365+Q364</f>
        <v>9000</v>
      </c>
      <c r="R363" s="197">
        <f t="shared" si="348"/>
        <v>0</v>
      </c>
      <c r="S363" s="197">
        <f t="shared" si="348"/>
        <v>9000</v>
      </c>
      <c r="T363" s="197">
        <f t="shared" si="348"/>
        <v>0</v>
      </c>
      <c r="U363" s="197">
        <f t="shared" si="348"/>
        <v>0</v>
      </c>
      <c r="V363" s="197">
        <f t="shared" si="348"/>
        <v>9000</v>
      </c>
      <c r="W363" s="197">
        <f t="shared" si="348"/>
        <v>7000</v>
      </c>
      <c r="X363" s="197"/>
      <c r="Y363" s="308"/>
      <c r="Z363" s="197">
        <f t="shared" si="348"/>
        <v>400</v>
      </c>
      <c r="AA363" s="197">
        <f t="shared" si="348"/>
        <v>9000</v>
      </c>
      <c r="AB363" s="197">
        <f t="shared" si="348"/>
        <v>4000</v>
      </c>
      <c r="AC363" s="197">
        <f t="shared" ref="AC363:AD363" si="349">AC365+AC364</f>
        <v>4000</v>
      </c>
      <c r="AD363" s="197">
        <f t="shared" si="349"/>
        <v>4000</v>
      </c>
      <c r="AE363" s="176"/>
    </row>
    <row r="364" spans="1:31" s="114" customFormat="1" ht="20.25" hidden="1" customHeight="1" x14ac:dyDescent="0.25">
      <c r="A364" s="183" t="s">
        <v>336</v>
      </c>
      <c r="B364" s="183"/>
      <c r="C364" s="183"/>
      <c r="D364" s="183"/>
      <c r="E364" s="183"/>
      <c r="F364" s="200">
        <f t="shared" si="323"/>
        <v>0</v>
      </c>
      <c r="G364" s="200">
        <f t="shared" si="324"/>
        <v>0</v>
      </c>
      <c r="H364" s="201">
        <f t="shared" si="325"/>
        <v>1500</v>
      </c>
      <c r="I364" s="132"/>
      <c r="J364" s="132"/>
      <c r="K364" s="131"/>
      <c r="L364" s="131"/>
      <c r="M364" s="11"/>
      <c r="N364" s="171">
        <v>323490</v>
      </c>
      <c r="O364" s="172" t="s">
        <v>42</v>
      </c>
      <c r="P364" s="173" t="s">
        <v>200</v>
      </c>
      <c r="Q364" s="174">
        <v>0</v>
      </c>
      <c r="R364" s="174">
        <f>S364-Q364</f>
        <v>0</v>
      </c>
      <c r="S364" s="174">
        <v>0</v>
      </c>
      <c r="T364" s="174"/>
      <c r="U364" s="174">
        <v>0</v>
      </c>
      <c r="V364" s="174">
        <v>0</v>
      </c>
      <c r="W364" s="174">
        <v>0</v>
      </c>
      <c r="X364" s="174"/>
      <c r="Y364" s="309"/>
      <c r="Z364" s="174"/>
      <c r="AA364" s="174">
        <f t="shared" ref="AA364:AA365" si="350">+Q364</f>
        <v>0</v>
      </c>
      <c r="AB364" s="174">
        <v>500</v>
      </c>
      <c r="AC364" s="174">
        <v>500</v>
      </c>
      <c r="AD364" s="174">
        <v>500</v>
      </c>
      <c r="AE364" s="176"/>
    </row>
    <row r="365" spans="1:31" s="114" customFormat="1" ht="20.25" customHeight="1" x14ac:dyDescent="0.25">
      <c r="A365" s="183" t="s">
        <v>336</v>
      </c>
      <c r="B365" s="183"/>
      <c r="C365" s="183"/>
      <c r="D365" s="183"/>
      <c r="E365" s="183"/>
      <c r="F365" s="200">
        <f t="shared" si="323"/>
        <v>18000</v>
      </c>
      <c r="G365" s="200">
        <f t="shared" si="324"/>
        <v>16000</v>
      </c>
      <c r="H365" s="201">
        <f t="shared" si="325"/>
        <v>19900</v>
      </c>
      <c r="I365" s="132"/>
      <c r="J365" s="132"/>
      <c r="K365" s="131"/>
      <c r="L365" s="131"/>
      <c r="M365" s="11"/>
      <c r="N365" s="171">
        <v>323491</v>
      </c>
      <c r="O365" s="172" t="s">
        <v>42</v>
      </c>
      <c r="P365" s="173" t="s">
        <v>201</v>
      </c>
      <c r="Q365" s="174">
        <v>9000</v>
      </c>
      <c r="R365" s="174">
        <f>S365-Q365</f>
        <v>0</v>
      </c>
      <c r="S365" s="174">
        <v>9000</v>
      </c>
      <c r="T365" s="174"/>
      <c r="U365" s="174">
        <v>0</v>
      </c>
      <c r="V365" s="174">
        <v>9000</v>
      </c>
      <c r="W365" s="174">
        <v>7000</v>
      </c>
      <c r="X365" s="174"/>
      <c r="Y365" s="309"/>
      <c r="Z365" s="174">
        <v>400</v>
      </c>
      <c r="AA365" s="174">
        <f t="shared" si="350"/>
        <v>9000</v>
      </c>
      <c r="AB365" s="174">
        <v>3500</v>
      </c>
      <c r="AC365" s="174">
        <v>3500</v>
      </c>
      <c r="AD365" s="174">
        <v>3500</v>
      </c>
      <c r="AE365" s="176"/>
    </row>
    <row r="366" spans="1:31" s="114" customFormat="1" ht="20.25" customHeight="1" x14ac:dyDescent="0.25">
      <c r="A366" s="183" t="s">
        <v>336</v>
      </c>
      <c r="B366" s="183"/>
      <c r="C366" s="183"/>
      <c r="D366" s="198" t="s">
        <v>387</v>
      </c>
      <c r="E366" s="198" t="s">
        <v>388</v>
      </c>
      <c r="F366" s="200">
        <f t="shared" si="323"/>
        <v>4000</v>
      </c>
      <c r="G366" s="200">
        <f t="shared" si="324"/>
        <v>3700</v>
      </c>
      <c r="H366" s="201">
        <f t="shared" si="325"/>
        <v>5000</v>
      </c>
      <c r="I366" s="132"/>
      <c r="J366" s="132"/>
      <c r="K366" s="131"/>
      <c r="L366" s="131">
        <v>3235</v>
      </c>
      <c r="M366" s="131"/>
      <c r="N366" s="132"/>
      <c r="O366" s="12" t="s">
        <v>42</v>
      </c>
      <c r="P366" s="127" t="s">
        <v>202</v>
      </c>
      <c r="Q366" s="133">
        <f>+Q367+Q369+Q371</f>
        <v>2000</v>
      </c>
      <c r="R366" s="133">
        <f t="shared" ref="R366:AB366" si="351">+R367+R369+R371</f>
        <v>0</v>
      </c>
      <c r="S366" s="133">
        <f t="shared" si="351"/>
        <v>2000</v>
      </c>
      <c r="T366" s="133">
        <f t="shared" si="351"/>
        <v>0</v>
      </c>
      <c r="U366" s="133">
        <f t="shared" si="351"/>
        <v>0</v>
      </c>
      <c r="V366" s="133">
        <f t="shared" si="351"/>
        <v>2000</v>
      </c>
      <c r="W366" s="133">
        <f t="shared" si="351"/>
        <v>1700</v>
      </c>
      <c r="X366" s="133"/>
      <c r="Y366" s="307"/>
      <c r="Z366" s="133">
        <f t="shared" si="351"/>
        <v>0</v>
      </c>
      <c r="AA366" s="133">
        <f t="shared" si="351"/>
        <v>2000</v>
      </c>
      <c r="AB366" s="133">
        <f t="shared" si="351"/>
        <v>1000</v>
      </c>
      <c r="AC366" s="133">
        <f t="shared" ref="AC366:AD366" si="352">+AC367+AC369+AC371</f>
        <v>1000</v>
      </c>
      <c r="AD366" s="133">
        <f t="shared" si="352"/>
        <v>1000</v>
      </c>
      <c r="AE366" s="176"/>
    </row>
    <row r="367" spans="1:31" s="114" customFormat="1" ht="20.25" hidden="1" customHeight="1" x14ac:dyDescent="0.25">
      <c r="A367" s="183" t="s">
        <v>336</v>
      </c>
      <c r="B367" s="183"/>
      <c r="C367" s="183"/>
      <c r="D367" s="183"/>
      <c r="E367" s="198" t="s">
        <v>388</v>
      </c>
      <c r="F367" s="200">
        <f t="shared" si="323"/>
        <v>0</v>
      </c>
      <c r="G367" s="200">
        <f t="shared" si="324"/>
        <v>0</v>
      </c>
      <c r="H367" s="201">
        <f t="shared" si="325"/>
        <v>0</v>
      </c>
      <c r="I367" s="124"/>
      <c r="J367" s="131"/>
      <c r="K367" s="131"/>
      <c r="L367" s="131"/>
      <c r="M367" s="194">
        <v>32352</v>
      </c>
      <c r="N367" s="195"/>
      <c r="O367" s="196" t="s">
        <v>42</v>
      </c>
      <c r="P367" s="195" t="s">
        <v>203</v>
      </c>
      <c r="Q367" s="197">
        <f>+Q368</f>
        <v>0</v>
      </c>
      <c r="R367" s="197">
        <f t="shared" ref="R367:AD367" si="353">+R368</f>
        <v>0</v>
      </c>
      <c r="S367" s="197">
        <f t="shared" si="353"/>
        <v>0</v>
      </c>
      <c r="T367" s="197">
        <f t="shared" si="353"/>
        <v>0</v>
      </c>
      <c r="U367" s="197">
        <f t="shared" si="353"/>
        <v>0</v>
      </c>
      <c r="V367" s="197">
        <f t="shared" si="353"/>
        <v>0</v>
      </c>
      <c r="W367" s="197">
        <f t="shared" si="353"/>
        <v>0</v>
      </c>
      <c r="X367" s="197"/>
      <c r="Y367" s="308"/>
      <c r="Z367" s="197">
        <f t="shared" si="353"/>
        <v>0</v>
      </c>
      <c r="AA367" s="197">
        <f t="shared" si="353"/>
        <v>0</v>
      </c>
      <c r="AB367" s="197">
        <f t="shared" si="353"/>
        <v>0</v>
      </c>
      <c r="AC367" s="197">
        <f t="shared" si="353"/>
        <v>0</v>
      </c>
      <c r="AD367" s="197">
        <f t="shared" si="353"/>
        <v>0</v>
      </c>
      <c r="AE367" s="176"/>
    </row>
    <row r="368" spans="1:31" s="114" customFormat="1" ht="20.25" hidden="1" customHeight="1" x14ac:dyDescent="0.25">
      <c r="A368" s="183" t="s">
        <v>336</v>
      </c>
      <c r="B368" s="183"/>
      <c r="C368" s="183"/>
      <c r="D368" s="183"/>
      <c r="E368" s="183"/>
      <c r="F368" s="200">
        <f t="shared" si="323"/>
        <v>0</v>
      </c>
      <c r="G368" s="200">
        <f t="shared" si="324"/>
        <v>0</v>
      </c>
      <c r="H368" s="201">
        <f t="shared" si="325"/>
        <v>0</v>
      </c>
      <c r="I368" s="132"/>
      <c r="J368" s="132"/>
      <c r="K368" s="131"/>
      <c r="L368" s="131"/>
      <c r="M368" s="11"/>
      <c r="N368" s="171">
        <v>323520</v>
      </c>
      <c r="O368" s="172" t="s">
        <v>42</v>
      </c>
      <c r="P368" s="173" t="s">
        <v>203</v>
      </c>
      <c r="Q368" s="174"/>
      <c r="R368" s="174"/>
      <c r="S368" s="174"/>
      <c r="T368" s="174"/>
      <c r="U368" s="174">
        <v>0</v>
      </c>
      <c r="V368" s="174">
        <v>0</v>
      </c>
      <c r="W368" s="174">
        <v>0</v>
      </c>
      <c r="X368" s="174"/>
      <c r="Y368" s="309"/>
      <c r="Z368" s="174"/>
      <c r="AA368" s="174">
        <f>+Q368</f>
        <v>0</v>
      </c>
      <c r="AB368" s="174"/>
      <c r="AC368" s="174"/>
      <c r="AD368" s="174"/>
      <c r="AE368" s="176"/>
    </row>
    <row r="369" spans="1:31" s="114" customFormat="1" ht="20.25" customHeight="1" x14ac:dyDescent="0.25">
      <c r="A369" s="183" t="s">
        <v>336</v>
      </c>
      <c r="B369" s="183"/>
      <c r="C369" s="183"/>
      <c r="D369" s="183"/>
      <c r="E369" s="198" t="s">
        <v>388</v>
      </c>
      <c r="F369" s="200">
        <f t="shared" si="323"/>
        <v>4000</v>
      </c>
      <c r="G369" s="200">
        <f t="shared" si="324"/>
        <v>3700</v>
      </c>
      <c r="H369" s="201">
        <f t="shared" si="325"/>
        <v>5000</v>
      </c>
      <c r="I369" s="124"/>
      <c r="J369" s="131"/>
      <c r="K369" s="131"/>
      <c r="L369" s="131"/>
      <c r="M369" s="194">
        <v>32354</v>
      </c>
      <c r="N369" s="195"/>
      <c r="O369" s="196" t="s">
        <v>42</v>
      </c>
      <c r="P369" s="195" t="s">
        <v>204</v>
      </c>
      <c r="Q369" s="197">
        <f>Q370</f>
        <v>2000</v>
      </c>
      <c r="R369" s="197">
        <f t="shared" ref="R369:AD369" si="354">R370</f>
        <v>0</v>
      </c>
      <c r="S369" s="197">
        <f t="shared" si="354"/>
        <v>2000</v>
      </c>
      <c r="T369" s="197">
        <f t="shared" si="354"/>
        <v>0</v>
      </c>
      <c r="U369" s="197">
        <f t="shared" si="354"/>
        <v>0</v>
      </c>
      <c r="V369" s="197">
        <f t="shared" si="354"/>
        <v>2000</v>
      </c>
      <c r="W369" s="197">
        <f t="shared" si="354"/>
        <v>1700</v>
      </c>
      <c r="X369" s="197"/>
      <c r="Y369" s="308"/>
      <c r="Z369" s="197">
        <f t="shared" si="354"/>
        <v>0</v>
      </c>
      <c r="AA369" s="197">
        <f t="shared" si="354"/>
        <v>2000</v>
      </c>
      <c r="AB369" s="197">
        <f t="shared" si="354"/>
        <v>1000</v>
      </c>
      <c r="AC369" s="197">
        <f t="shared" si="354"/>
        <v>1000</v>
      </c>
      <c r="AD369" s="197">
        <f t="shared" si="354"/>
        <v>1000</v>
      </c>
      <c r="AE369" s="176"/>
    </row>
    <row r="370" spans="1:31" s="114" customFormat="1" ht="20.25" customHeight="1" x14ac:dyDescent="0.25">
      <c r="A370" s="183" t="s">
        <v>336</v>
      </c>
      <c r="B370" s="183"/>
      <c r="C370" s="183"/>
      <c r="D370" s="183"/>
      <c r="E370" s="183"/>
      <c r="F370" s="200">
        <f t="shared" si="323"/>
        <v>4000</v>
      </c>
      <c r="G370" s="200">
        <f t="shared" si="324"/>
        <v>3700</v>
      </c>
      <c r="H370" s="201">
        <f t="shared" si="325"/>
        <v>5000</v>
      </c>
      <c r="I370" s="132"/>
      <c r="J370" s="132"/>
      <c r="K370" s="131"/>
      <c r="L370" s="131"/>
      <c r="M370" s="11"/>
      <c r="N370" s="171">
        <v>323540</v>
      </c>
      <c r="O370" s="172" t="s">
        <v>42</v>
      </c>
      <c r="P370" s="173" t="s">
        <v>204</v>
      </c>
      <c r="Q370" s="174">
        <v>2000</v>
      </c>
      <c r="R370" s="174">
        <f>S370-Q370</f>
        <v>0</v>
      </c>
      <c r="S370" s="174">
        <v>2000</v>
      </c>
      <c r="T370" s="174"/>
      <c r="U370" s="174">
        <v>0</v>
      </c>
      <c r="V370" s="174">
        <v>2000</v>
      </c>
      <c r="W370" s="174">
        <v>1700</v>
      </c>
      <c r="X370" s="174"/>
      <c r="Y370" s="309"/>
      <c r="Z370" s="174"/>
      <c r="AA370" s="174">
        <f>+Q370</f>
        <v>2000</v>
      </c>
      <c r="AB370" s="174">
        <v>1000</v>
      </c>
      <c r="AC370" s="174">
        <v>1000</v>
      </c>
      <c r="AD370" s="174">
        <v>1000</v>
      </c>
      <c r="AE370" s="176"/>
    </row>
    <row r="371" spans="1:31" s="114" customFormat="1" ht="20.25" hidden="1" customHeight="1" x14ac:dyDescent="0.25">
      <c r="A371" s="183" t="s">
        <v>336</v>
      </c>
      <c r="B371" s="183"/>
      <c r="C371" s="183"/>
      <c r="D371" s="183"/>
      <c r="E371" s="198" t="s">
        <v>388</v>
      </c>
      <c r="F371" s="200">
        <f t="shared" si="323"/>
        <v>0</v>
      </c>
      <c r="G371" s="200">
        <f t="shared" si="324"/>
        <v>0</v>
      </c>
      <c r="H371" s="201">
        <f t="shared" si="325"/>
        <v>0</v>
      </c>
      <c r="I371" s="124"/>
      <c r="J371" s="131"/>
      <c r="K371" s="131"/>
      <c r="L371" s="131"/>
      <c r="M371" s="194">
        <v>32359</v>
      </c>
      <c r="N371" s="195"/>
      <c r="O371" s="196" t="s">
        <v>42</v>
      </c>
      <c r="P371" s="195" t="s">
        <v>205</v>
      </c>
      <c r="Q371" s="197">
        <f>+Q372</f>
        <v>0</v>
      </c>
      <c r="R371" s="197">
        <f t="shared" ref="R371:AD371" si="355">+R372</f>
        <v>0</v>
      </c>
      <c r="S371" s="197">
        <f t="shared" si="355"/>
        <v>0</v>
      </c>
      <c r="T371" s="197">
        <f t="shared" si="355"/>
        <v>0</v>
      </c>
      <c r="U371" s="197">
        <f t="shared" si="355"/>
        <v>0</v>
      </c>
      <c r="V371" s="197">
        <f t="shared" si="355"/>
        <v>0</v>
      </c>
      <c r="W371" s="197">
        <f t="shared" si="355"/>
        <v>0</v>
      </c>
      <c r="X371" s="197"/>
      <c r="Y371" s="308"/>
      <c r="Z371" s="197">
        <f t="shared" si="355"/>
        <v>0</v>
      </c>
      <c r="AA371" s="197">
        <f t="shared" si="355"/>
        <v>0</v>
      </c>
      <c r="AB371" s="197">
        <f t="shared" si="355"/>
        <v>0</v>
      </c>
      <c r="AC371" s="197">
        <f t="shared" si="355"/>
        <v>0</v>
      </c>
      <c r="AD371" s="197">
        <f t="shared" si="355"/>
        <v>0</v>
      </c>
      <c r="AE371" s="176"/>
    </row>
    <row r="372" spans="1:31" s="114" customFormat="1" ht="20.25" hidden="1" customHeight="1" x14ac:dyDescent="0.25">
      <c r="A372" s="183" t="s">
        <v>336</v>
      </c>
      <c r="B372" s="183"/>
      <c r="C372" s="183"/>
      <c r="D372" s="183"/>
      <c r="E372" s="183"/>
      <c r="F372" s="200">
        <f t="shared" si="323"/>
        <v>0</v>
      </c>
      <c r="G372" s="200">
        <f t="shared" si="324"/>
        <v>0</v>
      </c>
      <c r="H372" s="201">
        <f t="shared" si="325"/>
        <v>0</v>
      </c>
      <c r="I372" s="132"/>
      <c r="J372" s="132"/>
      <c r="K372" s="131"/>
      <c r="L372" s="131"/>
      <c r="M372" s="11"/>
      <c r="N372" s="171">
        <v>323590</v>
      </c>
      <c r="O372" s="172" t="s">
        <v>42</v>
      </c>
      <c r="P372" s="173" t="s">
        <v>205</v>
      </c>
      <c r="Q372" s="174"/>
      <c r="R372" s="174"/>
      <c r="S372" s="174"/>
      <c r="T372" s="174"/>
      <c r="U372" s="174">
        <v>0</v>
      </c>
      <c r="V372" s="174">
        <v>0</v>
      </c>
      <c r="W372" s="174">
        <v>0</v>
      </c>
      <c r="X372" s="174"/>
      <c r="Y372" s="309"/>
      <c r="Z372" s="174"/>
      <c r="AA372" s="174">
        <f>+Q372</f>
        <v>0</v>
      </c>
      <c r="AB372" s="174"/>
      <c r="AC372" s="174"/>
      <c r="AD372" s="174"/>
      <c r="AE372" s="176"/>
    </row>
    <row r="373" spans="1:31" s="114" customFormat="1" ht="20.25" customHeight="1" x14ac:dyDescent="0.25">
      <c r="A373" s="183" t="s">
        <v>336</v>
      </c>
      <c r="B373" s="183"/>
      <c r="C373" s="183"/>
      <c r="D373" s="198" t="s">
        <v>387</v>
      </c>
      <c r="E373" s="198" t="s">
        <v>388</v>
      </c>
      <c r="F373" s="200">
        <f t="shared" si="323"/>
        <v>2000</v>
      </c>
      <c r="G373" s="200">
        <f t="shared" si="324"/>
        <v>1200</v>
      </c>
      <c r="H373" s="201">
        <f t="shared" si="325"/>
        <v>32000</v>
      </c>
      <c r="I373" s="132"/>
      <c r="J373" s="132"/>
      <c r="K373" s="131"/>
      <c r="L373" s="131">
        <v>3236</v>
      </c>
      <c r="M373" s="131"/>
      <c r="N373" s="132"/>
      <c r="O373" s="12" t="s">
        <v>42</v>
      </c>
      <c r="P373" s="127" t="s">
        <v>206</v>
      </c>
      <c r="Q373" s="133">
        <f>Q376+Q374</f>
        <v>1000</v>
      </c>
      <c r="R373" s="133">
        <f t="shared" ref="R373:AB373" si="356">R376+R374</f>
        <v>0</v>
      </c>
      <c r="S373" s="133">
        <f t="shared" si="356"/>
        <v>1000</v>
      </c>
      <c r="T373" s="133">
        <f t="shared" si="356"/>
        <v>0</v>
      </c>
      <c r="U373" s="133">
        <f t="shared" si="356"/>
        <v>0</v>
      </c>
      <c r="V373" s="133">
        <f t="shared" si="356"/>
        <v>1000</v>
      </c>
      <c r="W373" s="133">
        <f t="shared" si="356"/>
        <v>200</v>
      </c>
      <c r="X373" s="133"/>
      <c r="Y373" s="307"/>
      <c r="Z373" s="133">
        <f t="shared" si="356"/>
        <v>0</v>
      </c>
      <c r="AA373" s="133">
        <f t="shared" si="356"/>
        <v>1000</v>
      </c>
      <c r="AB373" s="133">
        <f t="shared" si="356"/>
        <v>4000</v>
      </c>
      <c r="AC373" s="133">
        <f t="shared" ref="AC373:AD373" si="357">AC376+AC374</f>
        <v>2000</v>
      </c>
      <c r="AD373" s="133">
        <f t="shared" si="357"/>
        <v>25000</v>
      </c>
      <c r="AE373" s="176"/>
    </row>
    <row r="374" spans="1:31" s="114" customFormat="1" ht="20.25" hidden="1" customHeight="1" x14ac:dyDescent="0.25">
      <c r="A374" s="183" t="s">
        <v>336</v>
      </c>
      <c r="B374" s="183"/>
      <c r="C374" s="183"/>
      <c r="D374" s="183"/>
      <c r="E374" s="198" t="s">
        <v>388</v>
      </c>
      <c r="F374" s="200">
        <f t="shared" si="323"/>
        <v>0</v>
      </c>
      <c r="G374" s="200">
        <f t="shared" si="324"/>
        <v>0</v>
      </c>
      <c r="H374" s="201">
        <f t="shared" si="325"/>
        <v>0</v>
      </c>
      <c r="I374" s="124"/>
      <c r="J374" s="131"/>
      <c r="K374" s="131"/>
      <c r="L374" s="131"/>
      <c r="M374" s="194">
        <v>32363</v>
      </c>
      <c r="N374" s="195"/>
      <c r="O374" s="196" t="s">
        <v>42</v>
      </c>
      <c r="P374" s="195" t="s">
        <v>207</v>
      </c>
      <c r="Q374" s="197">
        <f>+Q375</f>
        <v>0</v>
      </c>
      <c r="R374" s="197">
        <f t="shared" ref="R374:AD374" si="358">+R375</f>
        <v>0</v>
      </c>
      <c r="S374" s="197">
        <f t="shared" si="358"/>
        <v>0</v>
      </c>
      <c r="T374" s="197">
        <f t="shared" si="358"/>
        <v>0</v>
      </c>
      <c r="U374" s="197">
        <f t="shared" si="358"/>
        <v>0</v>
      </c>
      <c r="V374" s="197">
        <f t="shared" si="358"/>
        <v>0</v>
      </c>
      <c r="W374" s="197">
        <f t="shared" si="358"/>
        <v>0</v>
      </c>
      <c r="X374" s="197"/>
      <c r="Y374" s="308"/>
      <c r="Z374" s="197">
        <f t="shared" si="358"/>
        <v>0</v>
      </c>
      <c r="AA374" s="197">
        <f t="shared" si="358"/>
        <v>0</v>
      </c>
      <c r="AB374" s="197">
        <f t="shared" si="358"/>
        <v>0</v>
      </c>
      <c r="AC374" s="197">
        <f t="shared" si="358"/>
        <v>0</v>
      </c>
      <c r="AD374" s="197">
        <f t="shared" si="358"/>
        <v>0</v>
      </c>
      <c r="AE374" s="176"/>
    </row>
    <row r="375" spans="1:31" s="114" customFormat="1" ht="20.25" hidden="1" customHeight="1" x14ac:dyDescent="0.25">
      <c r="A375" s="183" t="s">
        <v>336</v>
      </c>
      <c r="B375" s="183"/>
      <c r="C375" s="183"/>
      <c r="D375" s="183"/>
      <c r="E375" s="183"/>
      <c r="F375" s="200">
        <f t="shared" si="323"/>
        <v>0</v>
      </c>
      <c r="G375" s="200">
        <f t="shared" si="324"/>
        <v>0</v>
      </c>
      <c r="H375" s="201">
        <f t="shared" si="325"/>
        <v>0</v>
      </c>
      <c r="I375" s="132"/>
      <c r="J375" s="132"/>
      <c r="K375" s="131"/>
      <c r="L375" s="131"/>
      <c r="M375" s="11"/>
      <c r="N375" s="171">
        <v>323630</v>
      </c>
      <c r="O375" s="172" t="s">
        <v>42</v>
      </c>
      <c r="P375" s="173" t="s">
        <v>207</v>
      </c>
      <c r="Q375" s="174"/>
      <c r="R375" s="174"/>
      <c r="S375" s="174"/>
      <c r="T375" s="174"/>
      <c r="U375" s="174">
        <v>0</v>
      </c>
      <c r="V375" s="174">
        <v>0</v>
      </c>
      <c r="W375" s="174"/>
      <c r="X375" s="174"/>
      <c r="Y375" s="309"/>
      <c r="Z375" s="174"/>
      <c r="AA375" s="174">
        <f>+Q375</f>
        <v>0</v>
      </c>
      <c r="AB375" s="174"/>
      <c r="AC375" s="174"/>
      <c r="AD375" s="174"/>
      <c r="AE375" s="176"/>
    </row>
    <row r="376" spans="1:31" s="114" customFormat="1" ht="20.25" customHeight="1" x14ac:dyDescent="0.25">
      <c r="A376" s="183" t="s">
        <v>336</v>
      </c>
      <c r="B376" s="183"/>
      <c r="C376" s="183"/>
      <c r="D376" s="183"/>
      <c r="E376" s="198" t="s">
        <v>388</v>
      </c>
      <c r="F376" s="200">
        <f t="shared" si="323"/>
        <v>2000</v>
      </c>
      <c r="G376" s="200">
        <f t="shared" si="324"/>
        <v>1200</v>
      </c>
      <c r="H376" s="201">
        <f t="shared" si="325"/>
        <v>32000</v>
      </c>
      <c r="I376" s="124"/>
      <c r="J376" s="131"/>
      <c r="K376" s="131"/>
      <c r="L376" s="131"/>
      <c r="M376" s="194">
        <v>32369</v>
      </c>
      <c r="N376" s="195"/>
      <c r="O376" s="196" t="s">
        <v>42</v>
      </c>
      <c r="P376" s="195" t="s">
        <v>208</v>
      </c>
      <c r="Q376" s="197">
        <f>Q377</f>
        <v>1000</v>
      </c>
      <c r="R376" s="197">
        <f t="shared" ref="R376:AD376" si="359">R377</f>
        <v>0</v>
      </c>
      <c r="S376" s="197">
        <f t="shared" si="359"/>
        <v>1000</v>
      </c>
      <c r="T376" s="197">
        <f t="shared" si="359"/>
        <v>0</v>
      </c>
      <c r="U376" s="197">
        <f t="shared" si="359"/>
        <v>0</v>
      </c>
      <c r="V376" s="197">
        <f t="shared" si="359"/>
        <v>1000</v>
      </c>
      <c r="W376" s="197">
        <f t="shared" si="359"/>
        <v>200</v>
      </c>
      <c r="X376" s="197"/>
      <c r="Y376" s="308"/>
      <c r="Z376" s="197">
        <f t="shared" si="359"/>
        <v>0</v>
      </c>
      <c r="AA376" s="197">
        <f t="shared" si="359"/>
        <v>1000</v>
      </c>
      <c r="AB376" s="197">
        <f t="shared" si="359"/>
        <v>4000</v>
      </c>
      <c r="AC376" s="197">
        <f t="shared" si="359"/>
        <v>2000</v>
      </c>
      <c r="AD376" s="197">
        <f t="shared" si="359"/>
        <v>25000</v>
      </c>
      <c r="AE376" s="176"/>
    </row>
    <row r="377" spans="1:31" s="114" customFormat="1" ht="20.25" customHeight="1" x14ac:dyDescent="0.25">
      <c r="A377" s="183" t="s">
        <v>336</v>
      </c>
      <c r="B377" s="183"/>
      <c r="C377" s="183"/>
      <c r="D377" s="183"/>
      <c r="E377" s="183"/>
      <c r="F377" s="200">
        <f t="shared" si="323"/>
        <v>2000</v>
      </c>
      <c r="G377" s="200">
        <f t="shared" si="324"/>
        <v>1200</v>
      </c>
      <c r="H377" s="201">
        <f t="shared" si="325"/>
        <v>32000</v>
      </c>
      <c r="I377" s="132"/>
      <c r="J377" s="132"/>
      <c r="K377" s="131"/>
      <c r="L377" s="131"/>
      <c r="M377" s="11"/>
      <c r="N377" s="171">
        <v>323690</v>
      </c>
      <c r="O377" s="172" t="s">
        <v>42</v>
      </c>
      <c r="P377" s="173" t="s">
        <v>208</v>
      </c>
      <c r="Q377" s="174">
        <v>1000</v>
      </c>
      <c r="R377" s="174">
        <f>S377-Q377</f>
        <v>0</v>
      </c>
      <c r="S377" s="174">
        <v>1000</v>
      </c>
      <c r="T377" s="174"/>
      <c r="U377" s="174">
        <v>0</v>
      </c>
      <c r="V377" s="174">
        <v>1000</v>
      </c>
      <c r="W377" s="174">
        <v>200</v>
      </c>
      <c r="X377" s="174"/>
      <c r="Y377" s="309"/>
      <c r="Z377" s="174"/>
      <c r="AA377" s="174">
        <f>+Q377</f>
        <v>1000</v>
      </c>
      <c r="AB377" s="174">
        <v>4000</v>
      </c>
      <c r="AC377" s="174">
        <v>2000</v>
      </c>
      <c r="AD377" s="174">
        <v>25000</v>
      </c>
      <c r="AE377" s="176"/>
    </row>
    <row r="378" spans="1:31" s="114" customFormat="1" ht="20.25" hidden="1" customHeight="1" x14ac:dyDescent="0.25">
      <c r="A378" s="183" t="s">
        <v>336</v>
      </c>
      <c r="B378" s="183"/>
      <c r="C378" s="183"/>
      <c r="D378" s="198" t="s">
        <v>387</v>
      </c>
      <c r="E378" s="198" t="s">
        <v>388</v>
      </c>
      <c r="F378" s="200">
        <f t="shared" si="323"/>
        <v>0</v>
      </c>
      <c r="G378" s="200">
        <f t="shared" si="324"/>
        <v>0</v>
      </c>
      <c r="H378" s="201">
        <f t="shared" si="325"/>
        <v>0</v>
      </c>
      <c r="I378" s="132"/>
      <c r="J378" s="132"/>
      <c r="K378" s="131"/>
      <c r="L378" s="131">
        <v>3237</v>
      </c>
      <c r="M378" s="131"/>
      <c r="N378" s="132"/>
      <c r="O378" s="12" t="s">
        <v>42</v>
      </c>
      <c r="P378" s="127" t="s">
        <v>209</v>
      </c>
      <c r="Q378" s="133">
        <f>Q379+Q381+Q383</f>
        <v>0</v>
      </c>
      <c r="R378" s="133">
        <f t="shared" ref="R378:AB378" si="360">R379+R381+R383</f>
        <v>0</v>
      </c>
      <c r="S378" s="133">
        <f t="shared" si="360"/>
        <v>0</v>
      </c>
      <c r="T378" s="133">
        <f t="shared" si="360"/>
        <v>0</v>
      </c>
      <c r="U378" s="133">
        <f t="shared" si="360"/>
        <v>0</v>
      </c>
      <c r="V378" s="133">
        <f t="shared" si="360"/>
        <v>0</v>
      </c>
      <c r="W378" s="133">
        <f t="shared" si="360"/>
        <v>0</v>
      </c>
      <c r="X378" s="133"/>
      <c r="Y378" s="307"/>
      <c r="Z378" s="133">
        <f t="shared" si="360"/>
        <v>0</v>
      </c>
      <c r="AA378" s="133">
        <f t="shared" si="360"/>
        <v>0</v>
      </c>
      <c r="AB378" s="133">
        <f t="shared" si="360"/>
        <v>0</v>
      </c>
      <c r="AC378" s="133">
        <f t="shared" ref="AC378:AD378" si="361">AC379+AC381+AC383</f>
        <v>0</v>
      </c>
      <c r="AD378" s="133">
        <f t="shared" si="361"/>
        <v>0</v>
      </c>
      <c r="AE378" s="176"/>
    </row>
    <row r="379" spans="1:31" s="114" customFormat="1" ht="20.25" hidden="1" customHeight="1" x14ac:dyDescent="0.25">
      <c r="A379" s="183" t="s">
        <v>336</v>
      </c>
      <c r="B379" s="183"/>
      <c r="C379" s="183"/>
      <c r="D379" s="183"/>
      <c r="E379" s="198" t="s">
        <v>388</v>
      </c>
      <c r="F379" s="200">
        <f t="shared" si="323"/>
        <v>0</v>
      </c>
      <c r="G379" s="200">
        <f t="shared" si="324"/>
        <v>0</v>
      </c>
      <c r="H379" s="201">
        <f t="shared" si="325"/>
        <v>0</v>
      </c>
      <c r="I379" s="124"/>
      <c r="J379" s="131"/>
      <c r="K379" s="131"/>
      <c r="L379" s="131"/>
      <c r="M379" s="194">
        <v>32372</v>
      </c>
      <c r="N379" s="195"/>
      <c r="O379" s="196" t="s">
        <v>42</v>
      </c>
      <c r="P379" s="195" t="s">
        <v>210</v>
      </c>
      <c r="Q379" s="197">
        <f t="shared" ref="Q379:AD379" si="362">Q380</f>
        <v>0</v>
      </c>
      <c r="R379" s="197">
        <f t="shared" si="362"/>
        <v>0</v>
      </c>
      <c r="S379" s="197">
        <f t="shared" si="362"/>
        <v>0</v>
      </c>
      <c r="T379" s="197">
        <f t="shared" si="362"/>
        <v>0</v>
      </c>
      <c r="U379" s="197">
        <f t="shared" si="362"/>
        <v>0</v>
      </c>
      <c r="V379" s="197">
        <f t="shared" si="362"/>
        <v>0</v>
      </c>
      <c r="W379" s="197">
        <f t="shared" si="362"/>
        <v>0</v>
      </c>
      <c r="X379" s="197"/>
      <c r="Y379" s="308"/>
      <c r="Z379" s="197">
        <f t="shared" si="362"/>
        <v>0</v>
      </c>
      <c r="AA379" s="197">
        <f t="shared" si="362"/>
        <v>0</v>
      </c>
      <c r="AB379" s="197">
        <f t="shared" si="362"/>
        <v>0</v>
      </c>
      <c r="AC379" s="197">
        <f t="shared" si="362"/>
        <v>0</v>
      </c>
      <c r="AD379" s="197">
        <f t="shared" si="362"/>
        <v>0</v>
      </c>
      <c r="AE379" s="176"/>
    </row>
    <row r="380" spans="1:31" s="114" customFormat="1" ht="20.25" hidden="1" customHeight="1" x14ac:dyDescent="0.25">
      <c r="A380" s="183" t="s">
        <v>336</v>
      </c>
      <c r="B380" s="183"/>
      <c r="C380" s="183"/>
      <c r="D380" s="183"/>
      <c r="E380" s="183"/>
      <c r="F380" s="200">
        <f t="shared" si="323"/>
        <v>0</v>
      </c>
      <c r="G380" s="200">
        <f t="shared" si="324"/>
        <v>0</v>
      </c>
      <c r="H380" s="201">
        <f t="shared" si="325"/>
        <v>0</v>
      </c>
      <c r="I380" s="132"/>
      <c r="J380" s="132"/>
      <c r="K380" s="131"/>
      <c r="L380" s="131"/>
      <c r="M380" s="11"/>
      <c r="N380" s="171">
        <v>323720</v>
      </c>
      <c r="O380" s="172" t="s">
        <v>42</v>
      </c>
      <c r="P380" s="173" t="s">
        <v>210</v>
      </c>
      <c r="Q380" s="174">
        <v>0</v>
      </c>
      <c r="R380" s="174">
        <f>S380-Q380</f>
        <v>0</v>
      </c>
      <c r="S380" s="174">
        <v>0</v>
      </c>
      <c r="T380" s="174"/>
      <c r="U380" s="174">
        <v>0</v>
      </c>
      <c r="V380" s="174">
        <v>0</v>
      </c>
      <c r="W380" s="174"/>
      <c r="X380" s="174"/>
      <c r="Y380" s="309"/>
      <c r="Z380" s="174"/>
      <c r="AA380" s="174">
        <f>+Q380</f>
        <v>0</v>
      </c>
      <c r="AB380" s="174"/>
      <c r="AC380" s="174"/>
      <c r="AD380" s="174"/>
      <c r="AE380" s="176"/>
    </row>
    <row r="381" spans="1:31" s="114" customFormat="1" ht="20.25" hidden="1" customHeight="1" x14ac:dyDescent="0.25">
      <c r="A381" s="183" t="s">
        <v>336</v>
      </c>
      <c r="B381" s="183"/>
      <c r="C381" s="183"/>
      <c r="D381" s="183"/>
      <c r="E381" s="198" t="s">
        <v>388</v>
      </c>
      <c r="F381" s="200">
        <f t="shared" si="323"/>
        <v>0</v>
      </c>
      <c r="G381" s="200">
        <f t="shared" si="324"/>
        <v>0</v>
      </c>
      <c r="H381" s="201">
        <f t="shared" si="325"/>
        <v>0</v>
      </c>
      <c r="I381" s="124"/>
      <c r="J381" s="131"/>
      <c r="K381" s="131"/>
      <c r="L381" s="131"/>
      <c r="M381" s="194">
        <v>32373</v>
      </c>
      <c r="N381" s="195"/>
      <c r="O381" s="196" t="s">
        <v>42</v>
      </c>
      <c r="P381" s="195" t="s">
        <v>211</v>
      </c>
      <c r="Q381" s="197">
        <f>+Q382</f>
        <v>0</v>
      </c>
      <c r="R381" s="197">
        <f t="shared" ref="R381:AD381" si="363">+R382</f>
        <v>0</v>
      </c>
      <c r="S381" s="197">
        <f t="shared" si="363"/>
        <v>0</v>
      </c>
      <c r="T381" s="197">
        <f t="shared" si="363"/>
        <v>0</v>
      </c>
      <c r="U381" s="197">
        <f t="shared" si="363"/>
        <v>0</v>
      </c>
      <c r="V381" s="197">
        <f t="shared" si="363"/>
        <v>0</v>
      </c>
      <c r="W381" s="197">
        <f t="shared" si="363"/>
        <v>0</v>
      </c>
      <c r="X381" s="197"/>
      <c r="Y381" s="308"/>
      <c r="Z381" s="197">
        <f t="shared" si="363"/>
        <v>0</v>
      </c>
      <c r="AA381" s="197">
        <f t="shared" si="363"/>
        <v>0</v>
      </c>
      <c r="AB381" s="197">
        <f t="shared" si="363"/>
        <v>0</v>
      </c>
      <c r="AC381" s="197">
        <f t="shared" si="363"/>
        <v>0</v>
      </c>
      <c r="AD381" s="197">
        <f t="shared" si="363"/>
        <v>0</v>
      </c>
      <c r="AE381" s="176"/>
    </row>
    <row r="382" spans="1:31" s="114" customFormat="1" ht="20.25" hidden="1" customHeight="1" x14ac:dyDescent="0.25">
      <c r="A382" s="183" t="s">
        <v>336</v>
      </c>
      <c r="B382" s="183"/>
      <c r="C382" s="183"/>
      <c r="D382" s="183"/>
      <c r="E382" s="183"/>
      <c r="F382" s="200">
        <f t="shared" si="323"/>
        <v>0</v>
      </c>
      <c r="G382" s="200">
        <f t="shared" si="324"/>
        <v>0</v>
      </c>
      <c r="H382" s="201">
        <f t="shared" si="325"/>
        <v>0</v>
      </c>
      <c r="I382" s="132"/>
      <c r="J382" s="132"/>
      <c r="K382" s="131"/>
      <c r="L382" s="131"/>
      <c r="M382" s="11"/>
      <c r="N382" s="171">
        <v>323730</v>
      </c>
      <c r="O382" s="172" t="s">
        <v>42</v>
      </c>
      <c r="P382" s="173" t="s">
        <v>211</v>
      </c>
      <c r="Q382" s="174"/>
      <c r="R382" s="174"/>
      <c r="S382" s="174"/>
      <c r="T382" s="174"/>
      <c r="U382" s="174">
        <v>0</v>
      </c>
      <c r="V382" s="174">
        <v>0</v>
      </c>
      <c r="W382" s="174"/>
      <c r="X382" s="174"/>
      <c r="Y382" s="309"/>
      <c r="Z382" s="174"/>
      <c r="AA382" s="174">
        <f>+Q382</f>
        <v>0</v>
      </c>
      <c r="AB382" s="174"/>
      <c r="AC382" s="174"/>
      <c r="AD382" s="174"/>
      <c r="AE382" s="176"/>
    </row>
    <row r="383" spans="1:31" s="114" customFormat="1" ht="20.25" hidden="1" customHeight="1" x14ac:dyDescent="0.25">
      <c r="A383" s="183" t="s">
        <v>336</v>
      </c>
      <c r="B383" s="183"/>
      <c r="C383" s="183"/>
      <c r="D383" s="183"/>
      <c r="E383" s="198" t="s">
        <v>388</v>
      </c>
      <c r="F383" s="200">
        <f t="shared" si="323"/>
        <v>0</v>
      </c>
      <c r="G383" s="200">
        <f t="shared" si="324"/>
        <v>0</v>
      </c>
      <c r="H383" s="201">
        <f t="shared" si="325"/>
        <v>0</v>
      </c>
      <c r="I383" s="124"/>
      <c r="J383" s="131"/>
      <c r="K383" s="131"/>
      <c r="L383" s="131"/>
      <c r="M383" s="194">
        <v>32379</v>
      </c>
      <c r="N383" s="195"/>
      <c r="O383" s="196" t="s">
        <v>42</v>
      </c>
      <c r="P383" s="195" t="s">
        <v>212</v>
      </c>
      <c r="Q383" s="197">
        <f>+Q384+Q385</f>
        <v>0</v>
      </c>
      <c r="R383" s="197">
        <f t="shared" ref="R383:AB383" si="364">+R384+R385</f>
        <v>0</v>
      </c>
      <c r="S383" s="197">
        <f t="shared" si="364"/>
        <v>0</v>
      </c>
      <c r="T383" s="197">
        <f t="shared" si="364"/>
        <v>0</v>
      </c>
      <c r="U383" s="197">
        <f t="shared" si="364"/>
        <v>0</v>
      </c>
      <c r="V383" s="197">
        <f t="shared" si="364"/>
        <v>0</v>
      </c>
      <c r="W383" s="197">
        <f t="shared" si="364"/>
        <v>0</v>
      </c>
      <c r="X383" s="197"/>
      <c r="Y383" s="308"/>
      <c r="Z383" s="197">
        <f t="shared" si="364"/>
        <v>0</v>
      </c>
      <c r="AA383" s="197">
        <f t="shared" si="364"/>
        <v>0</v>
      </c>
      <c r="AB383" s="197">
        <f t="shared" si="364"/>
        <v>0</v>
      </c>
      <c r="AC383" s="197">
        <f t="shared" ref="AC383:AD383" si="365">+AC384+AC385</f>
        <v>0</v>
      </c>
      <c r="AD383" s="197">
        <f t="shared" si="365"/>
        <v>0</v>
      </c>
      <c r="AE383" s="176"/>
    </row>
    <row r="384" spans="1:31" s="114" customFormat="1" ht="20.25" hidden="1" customHeight="1" x14ac:dyDescent="0.25">
      <c r="A384" s="183" t="s">
        <v>336</v>
      </c>
      <c r="B384" s="183"/>
      <c r="C384" s="183"/>
      <c r="D384" s="183"/>
      <c r="E384" s="183"/>
      <c r="F384" s="200">
        <f t="shared" si="323"/>
        <v>0</v>
      </c>
      <c r="G384" s="200">
        <f t="shared" si="324"/>
        <v>0</v>
      </c>
      <c r="H384" s="201">
        <f t="shared" si="325"/>
        <v>0</v>
      </c>
      <c r="I384" s="132"/>
      <c r="J384" s="132"/>
      <c r="K384" s="131"/>
      <c r="L384" s="131"/>
      <c r="M384" s="11"/>
      <c r="N384" s="171">
        <v>323790</v>
      </c>
      <c r="O384" s="172" t="s">
        <v>42</v>
      </c>
      <c r="P384" s="173" t="s">
        <v>212</v>
      </c>
      <c r="Q384" s="174"/>
      <c r="R384" s="174"/>
      <c r="S384" s="174"/>
      <c r="T384" s="174"/>
      <c r="U384" s="174">
        <v>0</v>
      </c>
      <c r="V384" s="174">
        <v>0</v>
      </c>
      <c r="W384" s="174"/>
      <c r="X384" s="174"/>
      <c r="Y384" s="309"/>
      <c r="Z384" s="174"/>
      <c r="AA384" s="174">
        <f t="shared" ref="AA384:AA385" si="366">+Q384</f>
        <v>0</v>
      </c>
      <c r="AB384" s="174"/>
      <c r="AC384" s="174"/>
      <c r="AD384" s="174"/>
      <c r="AE384" s="176"/>
    </row>
    <row r="385" spans="1:31" s="114" customFormat="1" ht="20.25" hidden="1" customHeight="1" x14ac:dyDescent="0.25">
      <c r="A385" s="183" t="s">
        <v>336</v>
      </c>
      <c r="B385" s="183"/>
      <c r="C385" s="183"/>
      <c r="D385" s="183"/>
      <c r="E385" s="183"/>
      <c r="F385" s="200">
        <f t="shared" si="323"/>
        <v>0</v>
      </c>
      <c r="G385" s="200">
        <f t="shared" si="324"/>
        <v>0</v>
      </c>
      <c r="H385" s="201">
        <f t="shared" si="325"/>
        <v>0</v>
      </c>
      <c r="I385" s="132"/>
      <c r="J385" s="132"/>
      <c r="K385" s="131"/>
      <c r="L385" s="131"/>
      <c r="M385" s="11"/>
      <c r="N385" s="171">
        <v>323792</v>
      </c>
      <c r="O385" s="172" t="s">
        <v>42</v>
      </c>
      <c r="P385" s="173" t="s">
        <v>212</v>
      </c>
      <c r="Q385" s="174"/>
      <c r="R385" s="174"/>
      <c r="S385" s="174"/>
      <c r="T385" s="174"/>
      <c r="U385" s="174">
        <v>0</v>
      </c>
      <c r="V385" s="174">
        <v>0</v>
      </c>
      <c r="W385" s="174"/>
      <c r="X385" s="174"/>
      <c r="Y385" s="309"/>
      <c r="Z385" s="174"/>
      <c r="AA385" s="174">
        <f t="shared" si="366"/>
        <v>0</v>
      </c>
      <c r="AB385" s="174"/>
      <c r="AC385" s="174"/>
      <c r="AD385" s="174"/>
      <c r="AE385" s="176"/>
    </row>
    <row r="386" spans="1:31" s="114" customFormat="1" ht="20.25" customHeight="1" x14ac:dyDescent="0.25">
      <c r="A386" s="183" t="s">
        <v>336</v>
      </c>
      <c r="B386" s="183"/>
      <c r="C386" s="183"/>
      <c r="D386" s="198" t="s">
        <v>387</v>
      </c>
      <c r="E386" s="198" t="s">
        <v>388</v>
      </c>
      <c r="F386" s="200">
        <f t="shared" si="323"/>
        <v>17200</v>
      </c>
      <c r="G386" s="200">
        <f t="shared" si="324"/>
        <v>30234.35</v>
      </c>
      <c r="H386" s="201">
        <f t="shared" si="325"/>
        <v>36100</v>
      </c>
      <c r="I386" s="132"/>
      <c r="J386" s="132"/>
      <c r="K386" s="131"/>
      <c r="L386" s="131">
        <v>3238</v>
      </c>
      <c r="M386" s="11"/>
      <c r="N386" s="127"/>
      <c r="O386" s="12" t="s">
        <v>42</v>
      </c>
      <c r="P386" s="127" t="s">
        <v>214</v>
      </c>
      <c r="Q386" s="133">
        <f>Q387</f>
        <v>8600</v>
      </c>
      <c r="R386" s="133">
        <f t="shared" ref="R386:AD386" si="367">R387</f>
        <v>0</v>
      </c>
      <c r="S386" s="133">
        <f t="shared" si="367"/>
        <v>8600</v>
      </c>
      <c r="T386" s="133">
        <v>6500</v>
      </c>
      <c r="U386" s="133">
        <f t="shared" si="367"/>
        <v>6600</v>
      </c>
      <c r="V386" s="133">
        <f t="shared" si="367"/>
        <v>8600</v>
      </c>
      <c r="W386" s="133">
        <f t="shared" si="367"/>
        <v>8534.35</v>
      </c>
      <c r="X386" s="133"/>
      <c r="Y386" s="307"/>
      <c r="Z386" s="133">
        <f t="shared" si="367"/>
        <v>6500</v>
      </c>
      <c r="AA386" s="133">
        <f t="shared" si="367"/>
        <v>8600</v>
      </c>
      <c r="AB386" s="133">
        <f t="shared" si="367"/>
        <v>10000</v>
      </c>
      <c r="AC386" s="133">
        <f t="shared" si="367"/>
        <v>5000</v>
      </c>
      <c r="AD386" s="133">
        <f t="shared" si="367"/>
        <v>6000</v>
      </c>
      <c r="AE386" s="176"/>
    </row>
    <row r="387" spans="1:31" s="114" customFormat="1" ht="20.25" customHeight="1" x14ac:dyDescent="0.25">
      <c r="A387" s="183" t="s">
        <v>336</v>
      </c>
      <c r="B387" s="183"/>
      <c r="C387" s="183"/>
      <c r="D387" s="183"/>
      <c r="E387" s="198" t="s">
        <v>388</v>
      </c>
      <c r="F387" s="200">
        <f t="shared" si="323"/>
        <v>17200</v>
      </c>
      <c r="G387" s="200">
        <f t="shared" si="324"/>
        <v>23734.35</v>
      </c>
      <c r="H387" s="201">
        <f t="shared" si="325"/>
        <v>36100</v>
      </c>
      <c r="I387" s="124"/>
      <c r="J387" s="131"/>
      <c r="K387" s="131"/>
      <c r="L387" s="131"/>
      <c r="M387" s="194">
        <v>32389</v>
      </c>
      <c r="N387" s="195"/>
      <c r="O387" s="196" t="s">
        <v>42</v>
      </c>
      <c r="P387" s="195" t="s">
        <v>214</v>
      </c>
      <c r="Q387" s="197">
        <f t="shared" ref="Q387:AD387" si="368">Q388</f>
        <v>8600</v>
      </c>
      <c r="R387" s="197">
        <f t="shared" si="368"/>
        <v>0</v>
      </c>
      <c r="S387" s="197">
        <f t="shared" si="368"/>
        <v>8600</v>
      </c>
      <c r="T387" s="197">
        <f t="shared" si="368"/>
        <v>0</v>
      </c>
      <c r="U387" s="197">
        <f t="shared" si="368"/>
        <v>6600</v>
      </c>
      <c r="V387" s="197">
        <f t="shared" si="368"/>
        <v>8600</v>
      </c>
      <c r="W387" s="197">
        <f t="shared" si="368"/>
        <v>8534.35</v>
      </c>
      <c r="X387" s="197"/>
      <c r="Y387" s="308"/>
      <c r="Z387" s="197">
        <f t="shared" si="368"/>
        <v>6500</v>
      </c>
      <c r="AA387" s="197">
        <f t="shared" si="368"/>
        <v>8600</v>
      </c>
      <c r="AB387" s="197">
        <f t="shared" si="368"/>
        <v>10000</v>
      </c>
      <c r="AC387" s="197">
        <f t="shared" si="368"/>
        <v>5000</v>
      </c>
      <c r="AD387" s="197">
        <f t="shared" si="368"/>
        <v>6000</v>
      </c>
      <c r="AE387" s="176"/>
    </row>
    <row r="388" spans="1:31" s="114" customFormat="1" ht="20.25" customHeight="1" x14ac:dyDescent="0.25">
      <c r="A388" s="183" t="s">
        <v>336</v>
      </c>
      <c r="B388" s="183"/>
      <c r="C388" s="183"/>
      <c r="D388" s="183"/>
      <c r="E388" s="183"/>
      <c r="F388" s="200">
        <f t="shared" si="323"/>
        <v>17200</v>
      </c>
      <c r="G388" s="200">
        <f t="shared" si="324"/>
        <v>23734.35</v>
      </c>
      <c r="H388" s="201">
        <f t="shared" si="325"/>
        <v>36100</v>
      </c>
      <c r="I388" s="132"/>
      <c r="J388" s="132"/>
      <c r="K388" s="131"/>
      <c r="L388" s="131"/>
      <c r="M388" s="11"/>
      <c r="N388" s="171">
        <v>323890</v>
      </c>
      <c r="O388" s="172" t="s">
        <v>42</v>
      </c>
      <c r="P388" s="173" t="s">
        <v>214</v>
      </c>
      <c r="Q388" s="174">
        <v>8600</v>
      </c>
      <c r="R388" s="174">
        <f>S388-Q388</f>
        <v>0</v>
      </c>
      <c r="S388" s="174">
        <v>8600</v>
      </c>
      <c r="T388" s="174"/>
      <c r="U388" s="174">
        <v>6600</v>
      </c>
      <c r="V388" s="174">
        <v>8600</v>
      </c>
      <c r="W388" s="174">
        <v>8534.35</v>
      </c>
      <c r="X388" s="174"/>
      <c r="Y388" s="309"/>
      <c r="Z388" s="174">
        <v>6500</v>
      </c>
      <c r="AA388" s="174">
        <f>+Q388</f>
        <v>8600</v>
      </c>
      <c r="AB388" s="174">
        <v>10000</v>
      </c>
      <c r="AC388" s="174">
        <v>5000</v>
      </c>
      <c r="AD388" s="174">
        <v>6000</v>
      </c>
      <c r="AE388" s="176"/>
    </row>
    <row r="389" spans="1:31" s="114" customFormat="1" ht="20.25" customHeight="1" x14ac:dyDescent="0.25">
      <c r="A389" s="183" t="s">
        <v>336</v>
      </c>
      <c r="B389" s="183"/>
      <c r="C389" s="183"/>
      <c r="D389" s="198" t="s">
        <v>387</v>
      </c>
      <c r="E389" s="198" t="s">
        <v>388</v>
      </c>
      <c r="F389" s="200">
        <f t="shared" si="323"/>
        <v>75000</v>
      </c>
      <c r="G389" s="200">
        <f t="shared" si="324"/>
        <v>71300</v>
      </c>
      <c r="H389" s="201">
        <f t="shared" si="325"/>
        <v>121200</v>
      </c>
      <c r="I389" s="132"/>
      <c r="J389" s="132"/>
      <c r="K389" s="131"/>
      <c r="L389" s="131">
        <v>3239</v>
      </c>
      <c r="M389" s="11"/>
      <c r="N389" s="127"/>
      <c r="O389" s="12" t="s">
        <v>42</v>
      </c>
      <c r="P389" s="127" t="s">
        <v>215</v>
      </c>
      <c r="Q389" s="133">
        <f>Q392+Q394+Q396+Q390</f>
        <v>37500</v>
      </c>
      <c r="R389" s="133">
        <f t="shared" ref="R389:AB389" si="369">R392+R394+R396+R390</f>
        <v>0</v>
      </c>
      <c r="S389" s="133">
        <f t="shared" si="369"/>
        <v>37500</v>
      </c>
      <c r="T389" s="133">
        <f t="shared" si="369"/>
        <v>0</v>
      </c>
      <c r="U389" s="133">
        <f t="shared" si="369"/>
        <v>0</v>
      </c>
      <c r="V389" s="133">
        <f t="shared" si="369"/>
        <v>37500</v>
      </c>
      <c r="W389" s="133">
        <f t="shared" si="369"/>
        <v>33800</v>
      </c>
      <c r="X389" s="133"/>
      <c r="Y389" s="307"/>
      <c r="Z389" s="133">
        <f t="shared" si="369"/>
        <v>0</v>
      </c>
      <c r="AA389" s="133">
        <f t="shared" si="369"/>
        <v>37500</v>
      </c>
      <c r="AB389" s="133">
        <f t="shared" si="369"/>
        <v>33900</v>
      </c>
      <c r="AC389" s="133">
        <f t="shared" ref="AC389:AD389" si="370">AC392+AC394+AC396+AC390</f>
        <v>24900</v>
      </c>
      <c r="AD389" s="133">
        <f t="shared" si="370"/>
        <v>24900</v>
      </c>
      <c r="AE389" s="176"/>
    </row>
    <row r="390" spans="1:31" s="114" customFormat="1" ht="20.25" hidden="1" customHeight="1" x14ac:dyDescent="0.25">
      <c r="A390" s="183" t="s">
        <v>336</v>
      </c>
      <c r="B390" s="183"/>
      <c r="C390" s="183"/>
      <c r="D390" s="183"/>
      <c r="E390" s="198" t="s">
        <v>388</v>
      </c>
      <c r="F390" s="200">
        <f t="shared" si="323"/>
        <v>0</v>
      </c>
      <c r="G390" s="200">
        <f t="shared" si="324"/>
        <v>0</v>
      </c>
      <c r="H390" s="201">
        <f t="shared" si="325"/>
        <v>0</v>
      </c>
      <c r="I390" s="124"/>
      <c r="J390" s="131"/>
      <c r="K390" s="131"/>
      <c r="L390" s="131"/>
      <c r="M390" s="194">
        <v>32391</v>
      </c>
      <c r="N390" s="195"/>
      <c r="O390" s="196" t="s">
        <v>42</v>
      </c>
      <c r="P390" s="195" t="s">
        <v>216</v>
      </c>
      <c r="Q390" s="197">
        <f>+Q391</f>
        <v>0</v>
      </c>
      <c r="R390" s="197">
        <f t="shared" ref="R390:AD390" si="371">+R391</f>
        <v>0</v>
      </c>
      <c r="S390" s="197">
        <f t="shared" si="371"/>
        <v>0</v>
      </c>
      <c r="T390" s="197">
        <f t="shared" si="371"/>
        <v>0</v>
      </c>
      <c r="U390" s="197">
        <f t="shared" si="371"/>
        <v>0</v>
      </c>
      <c r="V390" s="197">
        <f t="shared" si="371"/>
        <v>0</v>
      </c>
      <c r="W390" s="197">
        <f t="shared" si="371"/>
        <v>0</v>
      </c>
      <c r="X390" s="197"/>
      <c r="Y390" s="308"/>
      <c r="Z390" s="197">
        <f t="shared" si="371"/>
        <v>0</v>
      </c>
      <c r="AA390" s="197">
        <f t="shared" si="371"/>
        <v>0</v>
      </c>
      <c r="AB390" s="197">
        <f t="shared" si="371"/>
        <v>0</v>
      </c>
      <c r="AC390" s="197">
        <f t="shared" si="371"/>
        <v>0</v>
      </c>
      <c r="AD390" s="197">
        <f t="shared" si="371"/>
        <v>0</v>
      </c>
      <c r="AE390" s="176"/>
    </row>
    <row r="391" spans="1:31" s="114" customFormat="1" ht="20.25" hidden="1" customHeight="1" x14ac:dyDescent="0.25">
      <c r="A391" s="183" t="s">
        <v>336</v>
      </c>
      <c r="B391" s="183"/>
      <c r="C391" s="183"/>
      <c r="D391" s="183"/>
      <c r="E391" s="183"/>
      <c r="F391" s="200">
        <f t="shared" si="323"/>
        <v>0</v>
      </c>
      <c r="G391" s="200">
        <f t="shared" si="324"/>
        <v>0</v>
      </c>
      <c r="H391" s="201">
        <f t="shared" si="325"/>
        <v>0</v>
      </c>
      <c r="I391" s="132"/>
      <c r="J391" s="132"/>
      <c r="K391" s="131"/>
      <c r="L391" s="131"/>
      <c r="M391" s="11"/>
      <c r="N391" s="171">
        <v>323910</v>
      </c>
      <c r="O391" s="172" t="s">
        <v>42</v>
      </c>
      <c r="P391" s="173" t="s">
        <v>216</v>
      </c>
      <c r="Q391" s="174"/>
      <c r="R391" s="174"/>
      <c r="S391" s="174"/>
      <c r="T391" s="174"/>
      <c r="U391" s="174">
        <v>0</v>
      </c>
      <c r="V391" s="174">
        <v>0</v>
      </c>
      <c r="W391" s="174"/>
      <c r="X391" s="174"/>
      <c r="Y391" s="309"/>
      <c r="Z391" s="174"/>
      <c r="AA391" s="174">
        <f>+Q391</f>
        <v>0</v>
      </c>
      <c r="AB391" s="174"/>
      <c r="AC391" s="174"/>
      <c r="AD391" s="174"/>
      <c r="AE391" s="176"/>
    </row>
    <row r="392" spans="1:31" s="114" customFormat="1" ht="20.25" customHeight="1" x14ac:dyDescent="0.25">
      <c r="A392" s="183" t="s">
        <v>336</v>
      </c>
      <c r="B392" s="183"/>
      <c r="C392" s="183"/>
      <c r="D392" s="183"/>
      <c r="E392" s="198" t="s">
        <v>388</v>
      </c>
      <c r="F392" s="200">
        <f t="shared" si="323"/>
        <v>1600</v>
      </c>
      <c r="G392" s="200">
        <f t="shared" si="324"/>
        <v>1600</v>
      </c>
      <c r="H392" s="201">
        <f t="shared" si="325"/>
        <v>2900</v>
      </c>
      <c r="I392" s="124"/>
      <c r="J392" s="131"/>
      <c r="K392" s="131"/>
      <c r="L392" s="131"/>
      <c r="M392" s="194">
        <v>32394</v>
      </c>
      <c r="N392" s="195"/>
      <c r="O392" s="196" t="s">
        <v>42</v>
      </c>
      <c r="P392" s="195" t="s">
        <v>218</v>
      </c>
      <c r="Q392" s="197">
        <f>Q393</f>
        <v>800</v>
      </c>
      <c r="R392" s="197">
        <f t="shared" ref="R392:AD392" si="372">R393</f>
        <v>0</v>
      </c>
      <c r="S392" s="197">
        <f t="shared" si="372"/>
        <v>800</v>
      </c>
      <c r="T392" s="197">
        <f t="shared" si="372"/>
        <v>0</v>
      </c>
      <c r="U392" s="197">
        <f t="shared" si="372"/>
        <v>0</v>
      </c>
      <c r="V392" s="197">
        <f t="shared" si="372"/>
        <v>800</v>
      </c>
      <c r="W392" s="197">
        <f t="shared" si="372"/>
        <v>800</v>
      </c>
      <c r="X392" s="197"/>
      <c r="Y392" s="308"/>
      <c r="Z392" s="197">
        <f t="shared" si="372"/>
        <v>0</v>
      </c>
      <c r="AA392" s="197">
        <f t="shared" si="372"/>
        <v>800</v>
      </c>
      <c r="AB392" s="197">
        <f t="shared" si="372"/>
        <v>700</v>
      </c>
      <c r="AC392" s="197">
        <f t="shared" si="372"/>
        <v>700</v>
      </c>
      <c r="AD392" s="197">
        <f t="shared" si="372"/>
        <v>700</v>
      </c>
      <c r="AE392" s="176"/>
    </row>
    <row r="393" spans="1:31" s="114" customFormat="1" ht="20.25" customHeight="1" x14ac:dyDescent="0.25">
      <c r="A393" s="183" t="s">
        <v>336</v>
      </c>
      <c r="B393" s="183"/>
      <c r="C393" s="183"/>
      <c r="D393" s="183"/>
      <c r="E393" s="183"/>
      <c r="F393" s="200">
        <f t="shared" si="323"/>
        <v>1600</v>
      </c>
      <c r="G393" s="200">
        <f t="shared" si="324"/>
        <v>1600</v>
      </c>
      <c r="H393" s="201">
        <f t="shared" si="325"/>
        <v>2900</v>
      </c>
      <c r="I393" s="132"/>
      <c r="J393" s="132"/>
      <c r="K393" s="131"/>
      <c r="L393" s="131"/>
      <c r="M393" s="11"/>
      <c r="N393" s="171">
        <v>323940</v>
      </c>
      <c r="O393" s="172" t="s">
        <v>42</v>
      </c>
      <c r="P393" s="173" t="s">
        <v>218</v>
      </c>
      <c r="Q393" s="174">
        <v>800</v>
      </c>
      <c r="R393" s="174">
        <f t="shared" ref="R393:AD394" si="373">R394</f>
        <v>0</v>
      </c>
      <c r="S393" s="174">
        <v>800</v>
      </c>
      <c r="T393" s="174"/>
      <c r="U393" s="174">
        <v>0</v>
      </c>
      <c r="V393" s="174">
        <v>800</v>
      </c>
      <c r="W393" s="174">
        <v>800</v>
      </c>
      <c r="X393" s="174"/>
      <c r="Y393" s="309"/>
      <c r="Z393" s="174"/>
      <c r="AA393" s="174">
        <f>+Q393</f>
        <v>800</v>
      </c>
      <c r="AB393" s="174">
        <v>700</v>
      </c>
      <c r="AC393" s="174">
        <v>700</v>
      </c>
      <c r="AD393" s="174">
        <v>700</v>
      </c>
      <c r="AE393" s="176"/>
    </row>
    <row r="394" spans="1:31" s="114" customFormat="1" ht="20.25" customHeight="1" x14ac:dyDescent="0.25">
      <c r="A394" s="183" t="s">
        <v>336</v>
      </c>
      <c r="B394" s="183"/>
      <c r="C394" s="183"/>
      <c r="D394" s="183"/>
      <c r="E394" s="198" t="s">
        <v>388</v>
      </c>
      <c r="F394" s="200">
        <f t="shared" si="323"/>
        <v>20000</v>
      </c>
      <c r="G394" s="200">
        <f t="shared" si="324"/>
        <v>17000</v>
      </c>
      <c r="H394" s="201">
        <f t="shared" si="325"/>
        <v>27000</v>
      </c>
      <c r="I394" s="124"/>
      <c r="J394" s="131"/>
      <c r="K394" s="131"/>
      <c r="L394" s="131"/>
      <c r="M394" s="194">
        <v>32395</v>
      </c>
      <c r="N394" s="195"/>
      <c r="O394" s="196" t="s">
        <v>42</v>
      </c>
      <c r="P394" s="195" t="s">
        <v>219</v>
      </c>
      <c r="Q394" s="197">
        <f>Q395</f>
        <v>10000</v>
      </c>
      <c r="R394" s="197">
        <f t="shared" si="373"/>
        <v>0</v>
      </c>
      <c r="S394" s="197">
        <f t="shared" si="373"/>
        <v>10000</v>
      </c>
      <c r="T394" s="197">
        <f t="shared" si="373"/>
        <v>0</v>
      </c>
      <c r="U394" s="197">
        <f t="shared" si="373"/>
        <v>0</v>
      </c>
      <c r="V394" s="197">
        <f t="shared" si="373"/>
        <v>10000</v>
      </c>
      <c r="W394" s="197">
        <f t="shared" si="373"/>
        <v>7000</v>
      </c>
      <c r="X394" s="197"/>
      <c r="Y394" s="308"/>
      <c r="Z394" s="197">
        <f t="shared" si="373"/>
        <v>0</v>
      </c>
      <c r="AA394" s="197">
        <f t="shared" si="373"/>
        <v>10000</v>
      </c>
      <c r="AB394" s="197">
        <f t="shared" si="373"/>
        <v>7000</v>
      </c>
      <c r="AC394" s="197">
        <f t="shared" si="373"/>
        <v>5000</v>
      </c>
      <c r="AD394" s="197">
        <f t="shared" si="373"/>
        <v>5000</v>
      </c>
      <c r="AE394" s="176"/>
    </row>
    <row r="395" spans="1:31" s="114" customFormat="1" ht="20.25" customHeight="1" x14ac:dyDescent="0.25">
      <c r="A395" s="183" t="s">
        <v>336</v>
      </c>
      <c r="B395" s="183"/>
      <c r="C395" s="183"/>
      <c r="D395" s="183"/>
      <c r="E395" s="183"/>
      <c r="F395" s="200">
        <f t="shared" si="323"/>
        <v>20000</v>
      </c>
      <c r="G395" s="200">
        <f t="shared" si="324"/>
        <v>17000</v>
      </c>
      <c r="H395" s="201">
        <f t="shared" si="325"/>
        <v>27000</v>
      </c>
      <c r="I395" s="132"/>
      <c r="J395" s="132"/>
      <c r="K395" s="131"/>
      <c r="L395" s="131"/>
      <c r="M395" s="11"/>
      <c r="N395" s="171">
        <v>323950</v>
      </c>
      <c r="O395" s="172" t="s">
        <v>42</v>
      </c>
      <c r="P395" s="173" t="s">
        <v>219</v>
      </c>
      <c r="Q395" s="174">
        <v>10000</v>
      </c>
      <c r="R395" s="174">
        <f>S395-Q395</f>
        <v>0</v>
      </c>
      <c r="S395" s="174">
        <v>10000</v>
      </c>
      <c r="T395" s="174"/>
      <c r="U395" s="174">
        <v>0</v>
      </c>
      <c r="V395" s="174">
        <v>10000</v>
      </c>
      <c r="W395" s="174">
        <v>7000</v>
      </c>
      <c r="X395" s="174"/>
      <c r="Y395" s="309"/>
      <c r="Z395" s="174"/>
      <c r="AA395" s="174">
        <f>+Q395</f>
        <v>10000</v>
      </c>
      <c r="AB395" s="174">
        <v>7000</v>
      </c>
      <c r="AC395" s="174">
        <v>5000</v>
      </c>
      <c r="AD395" s="174">
        <v>5000</v>
      </c>
      <c r="AE395" s="176"/>
    </row>
    <row r="396" spans="1:31" s="114" customFormat="1" ht="20.25" customHeight="1" x14ac:dyDescent="0.25">
      <c r="A396" s="183" t="s">
        <v>336</v>
      </c>
      <c r="B396" s="183"/>
      <c r="C396" s="183"/>
      <c r="D396" s="183"/>
      <c r="E396" s="198" t="s">
        <v>388</v>
      </c>
      <c r="F396" s="200">
        <f t="shared" si="323"/>
        <v>53400</v>
      </c>
      <c r="G396" s="200">
        <f t="shared" si="324"/>
        <v>52700</v>
      </c>
      <c r="H396" s="201">
        <f t="shared" si="325"/>
        <v>91300</v>
      </c>
      <c r="I396" s="124"/>
      <c r="J396" s="131"/>
      <c r="K396" s="131"/>
      <c r="L396" s="131"/>
      <c r="M396" s="194">
        <v>32399</v>
      </c>
      <c r="N396" s="195"/>
      <c r="O396" s="196" t="s">
        <v>42</v>
      </c>
      <c r="P396" s="195" t="s">
        <v>220</v>
      </c>
      <c r="Q396" s="197">
        <f>Q397+Q398+Q399+Q400+Q401</f>
        <v>26700</v>
      </c>
      <c r="R396" s="197">
        <f t="shared" ref="R396:AB396" si="374">R397+R398+R399+R400+R401</f>
        <v>0</v>
      </c>
      <c r="S396" s="197">
        <f t="shared" si="374"/>
        <v>26700</v>
      </c>
      <c r="T396" s="197">
        <f t="shared" si="374"/>
        <v>0</v>
      </c>
      <c r="U396" s="197">
        <f t="shared" si="374"/>
        <v>0</v>
      </c>
      <c r="V396" s="197">
        <f t="shared" si="374"/>
        <v>26700</v>
      </c>
      <c r="W396" s="197">
        <f t="shared" si="374"/>
        <v>26000</v>
      </c>
      <c r="X396" s="197"/>
      <c r="Y396" s="308"/>
      <c r="Z396" s="197">
        <f t="shared" si="374"/>
        <v>0</v>
      </c>
      <c r="AA396" s="197">
        <f t="shared" si="374"/>
        <v>26700</v>
      </c>
      <c r="AB396" s="197">
        <f t="shared" si="374"/>
        <v>26200</v>
      </c>
      <c r="AC396" s="197">
        <f t="shared" ref="AC396:AD396" si="375">AC397+AC398+AC399+AC400+AC401</f>
        <v>19200</v>
      </c>
      <c r="AD396" s="197">
        <f t="shared" si="375"/>
        <v>19200</v>
      </c>
      <c r="AE396" s="176"/>
    </row>
    <row r="397" spans="1:31" s="114" customFormat="1" ht="20.25" customHeight="1" x14ac:dyDescent="0.25">
      <c r="A397" s="183" t="s">
        <v>336</v>
      </c>
      <c r="B397" s="183"/>
      <c r="C397" s="183"/>
      <c r="D397" s="183"/>
      <c r="E397" s="183"/>
      <c r="F397" s="200">
        <f t="shared" si="323"/>
        <v>12000</v>
      </c>
      <c r="G397" s="200">
        <f t="shared" si="324"/>
        <v>12000</v>
      </c>
      <c r="H397" s="201">
        <f t="shared" si="325"/>
        <v>20000</v>
      </c>
      <c r="I397" s="132"/>
      <c r="J397" s="132"/>
      <c r="K397" s="131"/>
      <c r="L397" s="131"/>
      <c r="M397" s="11"/>
      <c r="N397" s="171">
        <v>323990</v>
      </c>
      <c r="O397" s="172" t="s">
        <v>42</v>
      </c>
      <c r="P397" s="173" t="s">
        <v>221</v>
      </c>
      <c r="Q397" s="174">
        <v>6000</v>
      </c>
      <c r="R397" s="174">
        <f>S397-Q397</f>
        <v>0</v>
      </c>
      <c r="S397" s="174">
        <v>6000</v>
      </c>
      <c r="T397" s="174"/>
      <c r="U397" s="174">
        <v>0</v>
      </c>
      <c r="V397" s="174">
        <v>6000</v>
      </c>
      <c r="W397" s="174">
        <v>6000</v>
      </c>
      <c r="X397" s="174"/>
      <c r="Y397" s="309"/>
      <c r="Z397" s="174"/>
      <c r="AA397" s="174">
        <f t="shared" ref="AA397:AA401" si="376">+Q397</f>
        <v>6000</v>
      </c>
      <c r="AB397" s="174">
        <v>6000</v>
      </c>
      <c r="AC397" s="174">
        <v>4000</v>
      </c>
      <c r="AD397" s="174">
        <v>4000</v>
      </c>
      <c r="AE397" s="176"/>
    </row>
    <row r="398" spans="1:31" s="114" customFormat="1" ht="20.25" customHeight="1" x14ac:dyDescent="0.25">
      <c r="A398" s="183" t="s">
        <v>336</v>
      </c>
      <c r="B398" s="183"/>
      <c r="C398" s="183"/>
      <c r="D398" s="183"/>
      <c r="E398" s="183"/>
      <c r="F398" s="200">
        <f t="shared" ref="F398:F461" si="377">+Q398+R398+S398</f>
        <v>12000</v>
      </c>
      <c r="G398" s="200">
        <f t="shared" ref="G398:G461" si="378">+T398+U398+V398+W398+X398+Y398</f>
        <v>12000</v>
      </c>
      <c r="H398" s="201">
        <f t="shared" ref="H398:H461" si="379">+Z398+AA398+AB398+AC398+AD398</f>
        <v>23000</v>
      </c>
      <c r="I398" s="132"/>
      <c r="J398" s="132"/>
      <c r="K398" s="131"/>
      <c r="L398" s="131"/>
      <c r="M398" s="11"/>
      <c r="N398" s="171">
        <v>323991</v>
      </c>
      <c r="O398" s="172" t="s">
        <v>42</v>
      </c>
      <c r="P398" s="173" t="s">
        <v>222</v>
      </c>
      <c r="Q398" s="174">
        <v>6000</v>
      </c>
      <c r="R398" s="174">
        <f>S398-Q398</f>
        <v>0</v>
      </c>
      <c r="S398" s="174">
        <v>6000</v>
      </c>
      <c r="T398" s="174"/>
      <c r="U398" s="174">
        <v>0</v>
      </c>
      <c r="V398" s="174">
        <v>6000</v>
      </c>
      <c r="W398" s="174">
        <v>6000</v>
      </c>
      <c r="X398" s="174"/>
      <c r="Y398" s="309"/>
      <c r="Z398" s="174"/>
      <c r="AA398" s="174">
        <f t="shared" si="376"/>
        <v>6000</v>
      </c>
      <c r="AB398" s="174">
        <v>7000</v>
      </c>
      <c r="AC398" s="174">
        <v>5000</v>
      </c>
      <c r="AD398" s="174">
        <v>5000</v>
      </c>
      <c r="AE398" s="176"/>
    </row>
    <row r="399" spans="1:31" s="114" customFormat="1" ht="20.25" customHeight="1" x14ac:dyDescent="0.25">
      <c r="A399" s="183" t="s">
        <v>336</v>
      </c>
      <c r="B399" s="183"/>
      <c r="C399" s="183"/>
      <c r="D399" s="183"/>
      <c r="E399" s="183"/>
      <c r="F399" s="200">
        <f t="shared" si="377"/>
        <v>8000</v>
      </c>
      <c r="G399" s="200">
        <f t="shared" si="378"/>
        <v>8000</v>
      </c>
      <c r="H399" s="201">
        <f t="shared" si="379"/>
        <v>14000</v>
      </c>
      <c r="I399" s="132"/>
      <c r="J399" s="132"/>
      <c r="K399" s="131"/>
      <c r="L399" s="131"/>
      <c r="M399" s="11"/>
      <c r="N399" s="171">
        <v>323992</v>
      </c>
      <c r="O399" s="172" t="s">
        <v>42</v>
      </c>
      <c r="P399" s="173" t="s">
        <v>223</v>
      </c>
      <c r="Q399" s="174">
        <v>4000</v>
      </c>
      <c r="R399" s="174">
        <f>S399-Q399</f>
        <v>0</v>
      </c>
      <c r="S399" s="174">
        <v>4000</v>
      </c>
      <c r="T399" s="174"/>
      <c r="U399" s="174">
        <v>0</v>
      </c>
      <c r="V399" s="174">
        <v>4000</v>
      </c>
      <c r="W399" s="174">
        <v>4000</v>
      </c>
      <c r="X399" s="174"/>
      <c r="Y399" s="309"/>
      <c r="Z399" s="174"/>
      <c r="AA399" s="174">
        <f t="shared" si="376"/>
        <v>4000</v>
      </c>
      <c r="AB399" s="174">
        <v>4000</v>
      </c>
      <c r="AC399" s="174">
        <v>3000</v>
      </c>
      <c r="AD399" s="174">
        <v>3000</v>
      </c>
      <c r="AE399" s="176"/>
    </row>
    <row r="400" spans="1:31" s="114" customFormat="1" ht="20.25" customHeight="1" x14ac:dyDescent="0.25">
      <c r="A400" s="183" t="s">
        <v>336</v>
      </c>
      <c r="B400" s="183"/>
      <c r="C400" s="183"/>
      <c r="D400" s="183"/>
      <c r="E400" s="183"/>
      <c r="F400" s="200">
        <f t="shared" si="377"/>
        <v>19400</v>
      </c>
      <c r="G400" s="200">
        <f t="shared" si="378"/>
        <v>18700</v>
      </c>
      <c r="H400" s="201">
        <f t="shared" si="379"/>
        <v>29700</v>
      </c>
      <c r="I400" s="132"/>
      <c r="J400" s="132"/>
      <c r="K400" s="131"/>
      <c r="L400" s="131"/>
      <c r="M400" s="11"/>
      <c r="N400" s="171">
        <v>323993</v>
      </c>
      <c r="O400" s="172" t="s">
        <v>42</v>
      </c>
      <c r="P400" s="173" t="s">
        <v>224</v>
      </c>
      <c r="Q400" s="174">
        <v>9700</v>
      </c>
      <c r="R400" s="174">
        <f>S400-Q400</f>
        <v>0</v>
      </c>
      <c r="S400" s="174">
        <v>9700</v>
      </c>
      <c r="T400" s="174"/>
      <c r="U400" s="174">
        <v>0</v>
      </c>
      <c r="V400" s="174">
        <v>9700</v>
      </c>
      <c r="W400" s="174">
        <v>9000</v>
      </c>
      <c r="X400" s="174"/>
      <c r="Y400" s="309"/>
      <c r="Z400" s="174"/>
      <c r="AA400" s="174">
        <f t="shared" si="376"/>
        <v>9700</v>
      </c>
      <c r="AB400" s="174">
        <v>8000</v>
      </c>
      <c r="AC400" s="174">
        <v>6000</v>
      </c>
      <c r="AD400" s="174">
        <v>6000</v>
      </c>
      <c r="AE400" s="176"/>
    </row>
    <row r="401" spans="1:31" s="114" customFormat="1" ht="20.25" customHeight="1" x14ac:dyDescent="0.25">
      <c r="A401" s="183" t="s">
        <v>336</v>
      </c>
      <c r="B401" s="183"/>
      <c r="C401" s="183"/>
      <c r="D401" s="183"/>
      <c r="E401" s="183"/>
      <c r="F401" s="200">
        <f t="shared" si="377"/>
        <v>2000</v>
      </c>
      <c r="G401" s="200">
        <f t="shared" si="378"/>
        <v>2000</v>
      </c>
      <c r="H401" s="201">
        <f t="shared" si="379"/>
        <v>4600</v>
      </c>
      <c r="I401" s="132"/>
      <c r="J401" s="132"/>
      <c r="K401" s="131"/>
      <c r="L401" s="131"/>
      <c r="M401" s="11"/>
      <c r="N401" s="171">
        <v>323994</v>
      </c>
      <c r="O401" s="172" t="s">
        <v>42</v>
      </c>
      <c r="P401" s="173" t="s">
        <v>225</v>
      </c>
      <c r="Q401" s="174">
        <v>1000</v>
      </c>
      <c r="R401" s="174">
        <f>S401-Q401</f>
        <v>0</v>
      </c>
      <c r="S401" s="174">
        <v>1000</v>
      </c>
      <c r="T401" s="174"/>
      <c r="U401" s="174">
        <v>0</v>
      </c>
      <c r="V401" s="174">
        <v>1000</v>
      </c>
      <c r="W401" s="174">
        <v>1000</v>
      </c>
      <c r="X401" s="174"/>
      <c r="Y401" s="309"/>
      <c r="Z401" s="174"/>
      <c r="AA401" s="174">
        <f t="shared" si="376"/>
        <v>1000</v>
      </c>
      <c r="AB401" s="174">
        <v>1200</v>
      </c>
      <c r="AC401" s="174">
        <v>1200</v>
      </c>
      <c r="AD401" s="174">
        <v>1200</v>
      </c>
      <c r="AE401" s="176"/>
    </row>
    <row r="402" spans="1:31" s="214" customFormat="1" ht="20.25" hidden="1" customHeight="1" x14ac:dyDescent="0.25">
      <c r="A402" s="188" t="s">
        <v>336</v>
      </c>
      <c r="B402" s="188"/>
      <c r="C402" s="215" t="s">
        <v>384</v>
      </c>
      <c r="D402" s="215" t="s">
        <v>387</v>
      </c>
      <c r="E402" s="215" t="s">
        <v>388</v>
      </c>
      <c r="F402" s="207">
        <f t="shared" si="377"/>
        <v>0</v>
      </c>
      <c r="G402" s="207">
        <f t="shared" si="378"/>
        <v>0</v>
      </c>
      <c r="H402" s="208">
        <f t="shared" si="379"/>
        <v>0</v>
      </c>
      <c r="I402" s="209"/>
      <c r="J402" s="210"/>
      <c r="K402" s="210">
        <v>324</v>
      </c>
      <c r="L402" s="210"/>
      <c r="M402" s="210"/>
      <c r="N402" s="211"/>
      <c r="O402" s="216" t="s">
        <v>42</v>
      </c>
      <c r="P402" s="212" t="s">
        <v>226</v>
      </c>
      <c r="Q402" s="213">
        <f>+Q403</f>
        <v>0</v>
      </c>
      <c r="R402" s="213">
        <f t="shared" ref="R402:AD404" si="380">+R403</f>
        <v>0</v>
      </c>
      <c r="S402" s="213">
        <f t="shared" si="380"/>
        <v>0</v>
      </c>
      <c r="T402" s="213">
        <f t="shared" si="380"/>
        <v>0</v>
      </c>
      <c r="U402" s="213">
        <f t="shared" si="380"/>
        <v>0</v>
      </c>
      <c r="V402" s="213">
        <f t="shared" si="380"/>
        <v>0</v>
      </c>
      <c r="W402" s="213">
        <f t="shared" si="380"/>
        <v>0</v>
      </c>
      <c r="X402" s="213"/>
      <c r="Y402" s="306"/>
      <c r="Z402" s="213">
        <f t="shared" si="380"/>
        <v>0</v>
      </c>
      <c r="AA402" s="213">
        <f t="shared" si="380"/>
        <v>0</v>
      </c>
      <c r="AB402" s="213">
        <f t="shared" si="380"/>
        <v>0</v>
      </c>
      <c r="AC402" s="213">
        <f t="shared" si="380"/>
        <v>0</v>
      </c>
      <c r="AD402" s="213">
        <f t="shared" si="380"/>
        <v>0</v>
      </c>
      <c r="AE402" s="176"/>
    </row>
    <row r="403" spans="1:31" s="114" customFormat="1" ht="20.25" hidden="1" customHeight="1" x14ac:dyDescent="0.25">
      <c r="A403" s="183" t="s">
        <v>336</v>
      </c>
      <c r="B403" s="183"/>
      <c r="C403" s="183"/>
      <c r="D403" s="198" t="s">
        <v>387</v>
      </c>
      <c r="E403" s="198" t="s">
        <v>388</v>
      </c>
      <c r="F403" s="200">
        <f t="shared" si="377"/>
        <v>0</v>
      </c>
      <c r="G403" s="200">
        <f t="shared" si="378"/>
        <v>0</v>
      </c>
      <c r="H403" s="201">
        <f t="shared" si="379"/>
        <v>0</v>
      </c>
      <c r="I403" s="132"/>
      <c r="J403" s="132"/>
      <c r="K403" s="131"/>
      <c r="L403" s="131">
        <v>3241</v>
      </c>
      <c r="M403" s="131"/>
      <c r="N403" s="132"/>
      <c r="O403" s="12" t="s">
        <v>42</v>
      </c>
      <c r="P403" s="127" t="s">
        <v>226</v>
      </c>
      <c r="Q403" s="133">
        <f>+Q404</f>
        <v>0</v>
      </c>
      <c r="R403" s="133">
        <f t="shared" si="380"/>
        <v>0</v>
      </c>
      <c r="S403" s="133">
        <f t="shared" si="380"/>
        <v>0</v>
      </c>
      <c r="T403" s="133">
        <f t="shared" si="380"/>
        <v>0</v>
      </c>
      <c r="U403" s="133">
        <f t="shared" si="380"/>
        <v>0</v>
      </c>
      <c r="V403" s="133">
        <f t="shared" si="380"/>
        <v>0</v>
      </c>
      <c r="W403" s="133">
        <f t="shared" si="380"/>
        <v>0</v>
      </c>
      <c r="X403" s="133"/>
      <c r="Y403" s="307"/>
      <c r="Z403" s="133">
        <f t="shared" si="380"/>
        <v>0</v>
      </c>
      <c r="AA403" s="133">
        <f t="shared" si="380"/>
        <v>0</v>
      </c>
      <c r="AB403" s="133">
        <f t="shared" si="380"/>
        <v>0</v>
      </c>
      <c r="AC403" s="133">
        <f t="shared" si="380"/>
        <v>0</v>
      </c>
      <c r="AD403" s="133">
        <f t="shared" si="380"/>
        <v>0</v>
      </c>
      <c r="AE403" s="176"/>
    </row>
    <row r="404" spans="1:31" s="114" customFormat="1" ht="20.25" hidden="1" customHeight="1" x14ac:dyDescent="0.25">
      <c r="A404" s="183" t="s">
        <v>336</v>
      </c>
      <c r="B404" s="183"/>
      <c r="C404" s="183"/>
      <c r="D404" s="183"/>
      <c r="E404" s="198" t="s">
        <v>388</v>
      </c>
      <c r="F404" s="200">
        <f t="shared" si="377"/>
        <v>0</v>
      </c>
      <c r="G404" s="200">
        <f t="shared" si="378"/>
        <v>0</v>
      </c>
      <c r="H404" s="201">
        <f t="shared" si="379"/>
        <v>0</v>
      </c>
      <c r="I404" s="124"/>
      <c r="J404" s="131"/>
      <c r="K404" s="131"/>
      <c r="L404" s="131"/>
      <c r="M404" s="194">
        <v>32412</v>
      </c>
      <c r="N404" s="195"/>
      <c r="O404" s="196" t="s">
        <v>42</v>
      </c>
      <c r="P404" s="195" t="s">
        <v>227</v>
      </c>
      <c r="Q404" s="197">
        <f>+Q405</f>
        <v>0</v>
      </c>
      <c r="R404" s="197">
        <f t="shared" si="380"/>
        <v>0</v>
      </c>
      <c r="S404" s="197">
        <f t="shared" si="380"/>
        <v>0</v>
      </c>
      <c r="T404" s="197">
        <f t="shared" si="380"/>
        <v>0</v>
      </c>
      <c r="U404" s="197">
        <f t="shared" si="380"/>
        <v>0</v>
      </c>
      <c r="V404" s="197">
        <f t="shared" si="380"/>
        <v>0</v>
      </c>
      <c r="W404" s="197">
        <f t="shared" si="380"/>
        <v>0</v>
      </c>
      <c r="X404" s="197"/>
      <c r="Y404" s="308"/>
      <c r="Z404" s="197">
        <f t="shared" si="380"/>
        <v>0</v>
      </c>
      <c r="AA404" s="197">
        <f t="shared" si="380"/>
        <v>0</v>
      </c>
      <c r="AB404" s="197">
        <f t="shared" si="380"/>
        <v>0</v>
      </c>
      <c r="AC404" s="197">
        <f t="shared" si="380"/>
        <v>0</v>
      </c>
      <c r="AD404" s="197">
        <f t="shared" si="380"/>
        <v>0</v>
      </c>
      <c r="AE404" s="176"/>
    </row>
    <row r="405" spans="1:31" s="114" customFormat="1" ht="20.25" hidden="1" customHeight="1" x14ac:dyDescent="0.25">
      <c r="A405" s="183" t="s">
        <v>336</v>
      </c>
      <c r="B405" s="183"/>
      <c r="C405" s="183"/>
      <c r="D405" s="183"/>
      <c r="E405" s="183"/>
      <c r="F405" s="200">
        <f t="shared" si="377"/>
        <v>0</v>
      </c>
      <c r="G405" s="200">
        <f t="shared" si="378"/>
        <v>0</v>
      </c>
      <c r="H405" s="201">
        <f t="shared" si="379"/>
        <v>0</v>
      </c>
      <c r="I405" s="132"/>
      <c r="J405" s="132"/>
      <c r="K405" s="131"/>
      <c r="L405" s="131"/>
      <c r="M405" s="11"/>
      <c r="N405" s="171">
        <v>324120</v>
      </c>
      <c r="O405" s="172" t="s">
        <v>42</v>
      </c>
      <c r="P405" s="173" t="s">
        <v>266</v>
      </c>
      <c r="Q405" s="174"/>
      <c r="R405" s="174"/>
      <c r="S405" s="174"/>
      <c r="T405" s="174"/>
      <c r="U405" s="174">
        <v>0</v>
      </c>
      <c r="V405" s="174">
        <v>0</v>
      </c>
      <c r="W405" s="174"/>
      <c r="X405" s="174"/>
      <c r="Y405" s="309"/>
      <c r="Z405" s="174"/>
      <c r="AA405" s="174">
        <f>+Q405</f>
        <v>0</v>
      </c>
      <c r="AB405" s="174"/>
      <c r="AC405" s="174"/>
      <c r="AD405" s="174"/>
      <c r="AE405" s="176"/>
    </row>
    <row r="406" spans="1:31" s="214" customFormat="1" ht="20.25" customHeight="1" x14ac:dyDescent="0.25">
      <c r="A406" s="188" t="s">
        <v>336</v>
      </c>
      <c r="B406" s="188"/>
      <c r="C406" s="215" t="s">
        <v>384</v>
      </c>
      <c r="D406" s="215" t="s">
        <v>387</v>
      </c>
      <c r="E406" s="215" t="s">
        <v>388</v>
      </c>
      <c r="F406" s="207">
        <f t="shared" si="377"/>
        <v>8000</v>
      </c>
      <c r="G406" s="207">
        <f t="shared" si="378"/>
        <v>7000</v>
      </c>
      <c r="H406" s="208">
        <f t="shared" si="379"/>
        <v>9700</v>
      </c>
      <c r="I406" s="209"/>
      <c r="J406" s="210"/>
      <c r="K406" s="210">
        <v>329</v>
      </c>
      <c r="L406" s="210"/>
      <c r="M406" s="210"/>
      <c r="N406" s="211"/>
      <c r="O406" s="216" t="s">
        <v>42</v>
      </c>
      <c r="P406" s="212" t="s">
        <v>228</v>
      </c>
      <c r="Q406" s="213">
        <f>Q410+Q407+Q415+Q418+Q421+Q427+Q428</f>
        <v>4000</v>
      </c>
      <c r="R406" s="213">
        <f t="shared" ref="R406:AB406" si="381">R410+R407+R415+R418+R421+R427+R428</f>
        <v>0</v>
      </c>
      <c r="S406" s="213">
        <f t="shared" si="381"/>
        <v>4000</v>
      </c>
      <c r="T406" s="213">
        <f t="shared" si="381"/>
        <v>0</v>
      </c>
      <c r="U406" s="213">
        <f t="shared" si="381"/>
        <v>0</v>
      </c>
      <c r="V406" s="213">
        <f t="shared" si="381"/>
        <v>4000</v>
      </c>
      <c r="W406" s="213">
        <f t="shared" si="381"/>
        <v>3000</v>
      </c>
      <c r="X406" s="213"/>
      <c r="Y406" s="306"/>
      <c r="Z406" s="213">
        <f t="shared" si="381"/>
        <v>0</v>
      </c>
      <c r="AA406" s="213">
        <f t="shared" si="381"/>
        <v>4000</v>
      </c>
      <c r="AB406" s="213">
        <f t="shared" si="381"/>
        <v>2100</v>
      </c>
      <c r="AC406" s="213">
        <f t="shared" ref="AC406:AD406" si="382">AC410+AC407+AC415+AC418+AC421+AC427+AC428</f>
        <v>1800</v>
      </c>
      <c r="AD406" s="213">
        <f t="shared" si="382"/>
        <v>1800</v>
      </c>
      <c r="AE406" s="176"/>
    </row>
    <row r="407" spans="1:31" s="114" customFormat="1" ht="20.25" hidden="1" customHeight="1" x14ac:dyDescent="0.25">
      <c r="A407" s="183" t="s">
        <v>336</v>
      </c>
      <c r="B407" s="183"/>
      <c r="C407" s="183"/>
      <c r="D407" s="198" t="s">
        <v>387</v>
      </c>
      <c r="E407" s="198" t="s">
        <v>388</v>
      </c>
      <c r="F407" s="200">
        <f t="shared" si="377"/>
        <v>0</v>
      </c>
      <c r="G407" s="200">
        <f t="shared" si="378"/>
        <v>0</v>
      </c>
      <c r="H407" s="201">
        <f t="shared" si="379"/>
        <v>0</v>
      </c>
      <c r="I407" s="132"/>
      <c r="J407" s="132"/>
      <c r="K407" s="131"/>
      <c r="L407" s="131">
        <v>3291</v>
      </c>
      <c r="M407" s="131"/>
      <c r="N407" s="132"/>
      <c r="O407" s="12" t="s">
        <v>42</v>
      </c>
      <c r="P407" s="127" t="s">
        <v>229</v>
      </c>
      <c r="Q407" s="133">
        <f>+Q408</f>
        <v>0</v>
      </c>
      <c r="R407" s="133">
        <f t="shared" ref="R407:AD408" si="383">+R408</f>
        <v>0</v>
      </c>
      <c r="S407" s="133">
        <f t="shared" si="383"/>
        <v>0</v>
      </c>
      <c r="T407" s="133">
        <f t="shared" si="383"/>
        <v>0</v>
      </c>
      <c r="U407" s="133">
        <f t="shared" si="383"/>
        <v>0</v>
      </c>
      <c r="V407" s="133">
        <f t="shared" si="383"/>
        <v>0</v>
      </c>
      <c r="W407" s="133">
        <f t="shared" si="383"/>
        <v>0</v>
      </c>
      <c r="X407" s="133"/>
      <c r="Y407" s="307"/>
      <c r="Z407" s="133">
        <f t="shared" si="383"/>
        <v>0</v>
      </c>
      <c r="AA407" s="133">
        <f t="shared" si="383"/>
        <v>0</v>
      </c>
      <c r="AB407" s="133">
        <f t="shared" si="383"/>
        <v>0</v>
      </c>
      <c r="AC407" s="133">
        <f t="shared" si="383"/>
        <v>0</v>
      </c>
      <c r="AD407" s="133">
        <f t="shared" si="383"/>
        <v>0</v>
      </c>
      <c r="AE407" s="176"/>
    </row>
    <row r="408" spans="1:31" s="114" customFormat="1" ht="20.25" hidden="1" customHeight="1" x14ac:dyDescent="0.25">
      <c r="A408" s="183" t="s">
        <v>336</v>
      </c>
      <c r="B408" s="183"/>
      <c r="C408" s="183"/>
      <c r="D408" s="183"/>
      <c r="E408" s="198" t="s">
        <v>388</v>
      </c>
      <c r="F408" s="200">
        <f t="shared" si="377"/>
        <v>0</v>
      </c>
      <c r="G408" s="200">
        <f t="shared" si="378"/>
        <v>0</v>
      </c>
      <c r="H408" s="201">
        <f t="shared" si="379"/>
        <v>0</v>
      </c>
      <c r="I408" s="124"/>
      <c r="J408" s="131"/>
      <c r="K408" s="131"/>
      <c r="L408" s="131"/>
      <c r="M408" s="194">
        <v>32911</v>
      </c>
      <c r="N408" s="195"/>
      <c r="O408" s="196" t="s">
        <v>42</v>
      </c>
      <c r="P408" s="195" t="s">
        <v>230</v>
      </c>
      <c r="Q408" s="197">
        <f>+Q409</f>
        <v>0</v>
      </c>
      <c r="R408" s="197">
        <f t="shared" si="383"/>
        <v>0</v>
      </c>
      <c r="S408" s="197">
        <f t="shared" si="383"/>
        <v>0</v>
      </c>
      <c r="T408" s="197">
        <f t="shared" si="383"/>
        <v>0</v>
      </c>
      <c r="U408" s="197">
        <f t="shared" si="383"/>
        <v>0</v>
      </c>
      <c r="V408" s="197">
        <f t="shared" si="383"/>
        <v>0</v>
      </c>
      <c r="W408" s="197">
        <f t="shared" si="383"/>
        <v>0</v>
      </c>
      <c r="X408" s="197"/>
      <c r="Y408" s="308"/>
      <c r="Z408" s="197">
        <f t="shared" si="383"/>
        <v>0</v>
      </c>
      <c r="AA408" s="197">
        <f t="shared" si="383"/>
        <v>0</v>
      </c>
      <c r="AB408" s="197">
        <f t="shared" si="383"/>
        <v>0</v>
      </c>
      <c r="AC408" s="197">
        <f t="shared" si="383"/>
        <v>0</v>
      </c>
      <c r="AD408" s="197">
        <f t="shared" si="383"/>
        <v>0</v>
      </c>
      <c r="AE408" s="176"/>
    </row>
    <row r="409" spans="1:31" s="114" customFormat="1" ht="20.25" hidden="1" customHeight="1" x14ac:dyDescent="0.25">
      <c r="A409" s="183" t="s">
        <v>336</v>
      </c>
      <c r="B409" s="183"/>
      <c r="C409" s="183"/>
      <c r="D409" s="183"/>
      <c r="E409" s="183"/>
      <c r="F409" s="200">
        <f t="shared" si="377"/>
        <v>0</v>
      </c>
      <c r="G409" s="200">
        <f t="shared" si="378"/>
        <v>0</v>
      </c>
      <c r="H409" s="201">
        <f t="shared" si="379"/>
        <v>0</v>
      </c>
      <c r="I409" s="132"/>
      <c r="J409" s="132"/>
      <c r="K409" s="131"/>
      <c r="L409" s="131"/>
      <c r="M409" s="11"/>
      <c r="N409" s="171">
        <v>329110</v>
      </c>
      <c r="O409" s="172" t="s">
        <v>42</v>
      </c>
      <c r="P409" s="173" t="s">
        <v>230</v>
      </c>
      <c r="Q409" s="174"/>
      <c r="R409" s="174"/>
      <c r="S409" s="174"/>
      <c r="T409" s="174"/>
      <c r="U409" s="174">
        <v>0</v>
      </c>
      <c r="V409" s="174">
        <v>0</v>
      </c>
      <c r="W409" s="174"/>
      <c r="X409" s="174"/>
      <c r="Y409" s="309"/>
      <c r="Z409" s="174"/>
      <c r="AA409" s="174">
        <f>+Q409</f>
        <v>0</v>
      </c>
      <c r="AB409" s="174"/>
      <c r="AC409" s="174"/>
      <c r="AD409" s="174"/>
      <c r="AE409" s="176"/>
    </row>
    <row r="410" spans="1:31" s="114" customFormat="1" ht="20.25" customHeight="1" x14ac:dyDescent="0.25">
      <c r="A410" s="183" t="s">
        <v>336</v>
      </c>
      <c r="B410" s="183"/>
      <c r="C410" s="183"/>
      <c r="D410" s="198" t="s">
        <v>387</v>
      </c>
      <c r="E410" s="198" t="s">
        <v>388</v>
      </c>
      <c r="F410" s="200">
        <f t="shared" si="377"/>
        <v>8000</v>
      </c>
      <c r="G410" s="200">
        <f t="shared" si="378"/>
        <v>7000</v>
      </c>
      <c r="H410" s="201">
        <f t="shared" si="379"/>
        <v>9700</v>
      </c>
      <c r="I410" s="132"/>
      <c r="J410" s="132"/>
      <c r="K410" s="131"/>
      <c r="L410" s="131">
        <v>3292</v>
      </c>
      <c r="M410" s="131"/>
      <c r="N410" s="132"/>
      <c r="O410" s="12" t="s">
        <v>42</v>
      </c>
      <c r="P410" s="127" t="s">
        <v>231</v>
      </c>
      <c r="Q410" s="133">
        <f>Q411+Q413</f>
        <v>4000</v>
      </c>
      <c r="R410" s="133">
        <f t="shared" ref="R410:AB410" si="384">R411+R413</f>
        <v>0</v>
      </c>
      <c r="S410" s="133">
        <f t="shared" si="384"/>
        <v>4000</v>
      </c>
      <c r="T410" s="133">
        <f t="shared" si="384"/>
        <v>0</v>
      </c>
      <c r="U410" s="133">
        <f t="shared" si="384"/>
        <v>0</v>
      </c>
      <c r="V410" s="133">
        <f t="shared" si="384"/>
        <v>4000</v>
      </c>
      <c r="W410" s="133">
        <f t="shared" si="384"/>
        <v>3000</v>
      </c>
      <c r="X410" s="133"/>
      <c r="Y410" s="307"/>
      <c r="Z410" s="133">
        <f t="shared" si="384"/>
        <v>0</v>
      </c>
      <c r="AA410" s="133">
        <f t="shared" si="384"/>
        <v>4000</v>
      </c>
      <c r="AB410" s="133">
        <f t="shared" si="384"/>
        <v>2100</v>
      </c>
      <c r="AC410" s="133">
        <f t="shared" ref="AC410:AD410" si="385">AC411+AC413</f>
        <v>1800</v>
      </c>
      <c r="AD410" s="133">
        <f t="shared" si="385"/>
        <v>1800</v>
      </c>
      <c r="AE410" s="176"/>
    </row>
    <row r="411" spans="1:31" s="114" customFormat="1" ht="20.25" customHeight="1" x14ac:dyDescent="0.25">
      <c r="A411" s="183" t="s">
        <v>336</v>
      </c>
      <c r="B411" s="183"/>
      <c r="C411" s="183"/>
      <c r="D411" s="183"/>
      <c r="E411" s="198" t="s">
        <v>388</v>
      </c>
      <c r="F411" s="200">
        <f t="shared" si="377"/>
        <v>4000</v>
      </c>
      <c r="G411" s="200">
        <f t="shared" si="378"/>
        <v>3000</v>
      </c>
      <c r="H411" s="201">
        <f t="shared" si="379"/>
        <v>5300</v>
      </c>
      <c r="I411" s="124"/>
      <c r="J411" s="131"/>
      <c r="K411" s="131"/>
      <c r="L411" s="131"/>
      <c r="M411" s="194">
        <v>32921</v>
      </c>
      <c r="N411" s="195"/>
      <c r="O411" s="196" t="s">
        <v>42</v>
      </c>
      <c r="P411" s="195" t="s">
        <v>232</v>
      </c>
      <c r="Q411" s="197">
        <f>Q412</f>
        <v>2000</v>
      </c>
      <c r="R411" s="197">
        <f t="shared" ref="R411:AD411" si="386">R412</f>
        <v>0</v>
      </c>
      <c r="S411" s="197">
        <f t="shared" si="386"/>
        <v>2000</v>
      </c>
      <c r="T411" s="197">
        <f t="shared" si="386"/>
        <v>0</v>
      </c>
      <c r="U411" s="197">
        <f t="shared" si="386"/>
        <v>0</v>
      </c>
      <c r="V411" s="197">
        <f t="shared" si="386"/>
        <v>2000</v>
      </c>
      <c r="W411" s="197">
        <f t="shared" si="386"/>
        <v>1000</v>
      </c>
      <c r="X411" s="197"/>
      <c r="Y411" s="308"/>
      <c r="Z411" s="197">
        <f t="shared" si="386"/>
        <v>0</v>
      </c>
      <c r="AA411" s="197">
        <f t="shared" si="386"/>
        <v>2000</v>
      </c>
      <c r="AB411" s="197">
        <f t="shared" si="386"/>
        <v>1300</v>
      </c>
      <c r="AC411" s="197">
        <f t="shared" si="386"/>
        <v>1000</v>
      </c>
      <c r="AD411" s="197">
        <f t="shared" si="386"/>
        <v>1000</v>
      </c>
      <c r="AE411" s="176"/>
    </row>
    <row r="412" spans="1:31" s="114" customFormat="1" ht="20.25" customHeight="1" x14ac:dyDescent="0.25">
      <c r="A412" s="183" t="s">
        <v>336</v>
      </c>
      <c r="B412" s="183"/>
      <c r="C412" s="183"/>
      <c r="D412" s="183"/>
      <c r="E412" s="183"/>
      <c r="F412" s="200">
        <f t="shared" si="377"/>
        <v>4000</v>
      </c>
      <c r="G412" s="200">
        <f t="shared" si="378"/>
        <v>3000</v>
      </c>
      <c r="H412" s="201">
        <f t="shared" si="379"/>
        <v>5300</v>
      </c>
      <c r="I412" s="132"/>
      <c r="J412" s="132"/>
      <c r="K412" s="131"/>
      <c r="L412" s="131"/>
      <c r="M412" s="11"/>
      <c r="N412" s="171">
        <v>329210</v>
      </c>
      <c r="O412" s="172" t="s">
        <v>42</v>
      </c>
      <c r="P412" s="173" t="s">
        <v>232</v>
      </c>
      <c r="Q412" s="174">
        <v>2000</v>
      </c>
      <c r="R412" s="174">
        <f>S412-Q412</f>
        <v>0</v>
      </c>
      <c r="S412" s="174">
        <v>2000</v>
      </c>
      <c r="T412" s="174"/>
      <c r="U412" s="174">
        <v>0</v>
      </c>
      <c r="V412" s="174">
        <v>2000</v>
      </c>
      <c r="W412" s="174">
        <v>1000</v>
      </c>
      <c r="X412" s="174"/>
      <c r="Y412" s="309"/>
      <c r="Z412" s="174"/>
      <c r="AA412" s="174">
        <f>+Q412</f>
        <v>2000</v>
      </c>
      <c r="AB412" s="174">
        <v>1300</v>
      </c>
      <c r="AC412" s="174">
        <v>1000</v>
      </c>
      <c r="AD412" s="174">
        <v>1000</v>
      </c>
      <c r="AE412" s="176"/>
    </row>
    <row r="413" spans="1:31" s="114" customFormat="1" ht="20.25" customHeight="1" x14ac:dyDescent="0.25">
      <c r="A413" s="183" t="s">
        <v>336</v>
      </c>
      <c r="B413" s="183"/>
      <c r="C413" s="183"/>
      <c r="D413" s="183"/>
      <c r="E413" s="198" t="s">
        <v>388</v>
      </c>
      <c r="F413" s="200">
        <f t="shared" si="377"/>
        <v>4000</v>
      </c>
      <c r="G413" s="200">
        <f t="shared" si="378"/>
        <v>4000</v>
      </c>
      <c r="H413" s="201">
        <f t="shared" si="379"/>
        <v>4400</v>
      </c>
      <c r="I413" s="124"/>
      <c r="J413" s="131"/>
      <c r="K413" s="131"/>
      <c r="L413" s="131"/>
      <c r="M413" s="194">
        <v>32923</v>
      </c>
      <c r="N413" s="195"/>
      <c r="O413" s="196" t="s">
        <v>42</v>
      </c>
      <c r="P413" s="195" t="s">
        <v>234</v>
      </c>
      <c r="Q413" s="197">
        <f>Q414</f>
        <v>2000</v>
      </c>
      <c r="R413" s="197">
        <f t="shared" ref="R413:AD413" si="387">R414</f>
        <v>0</v>
      </c>
      <c r="S413" s="197">
        <f t="shared" si="387"/>
        <v>2000</v>
      </c>
      <c r="T413" s="197">
        <f t="shared" si="387"/>
        <v>0</v>
      </c>
      <c r="U413" s="197">
        <f t="shared" si="387"/>
        <v>0</v>
      </c>
      <c r="V413" s="197">
        <f t="shared" si="387"/>
        <v>2000</v>
      </c>
      <c r="W413" s="197">
        <f t="shared" si="387"/>
        <v>2000</v>
      </c>
      <c r="X413" s="197"/>
      <c r="Y413" s="308"/>
      <c r="Z413" s="197">
        <f t="shared" si="387"/>
        <v>0</v>
      </c>
      <c r="AA413" s="197">
        <f t="shared" si="387"/>
        <v>2000</v>
      </c>
      <c r="AB413" s="197">
        <f t="shared" si="387"/>
        <v>800</v>
      </c>
      <c r="AC413" s="197">
        <f t="shared" si="387"/>
        <v>800</v>
      </c>
      <c r="AD413" s="197">
        <f t="shared" si="387"/>
        <v>800</v>
      </c>
      <c r="AE413" s="176"/>
    </row>
    <row r="414" spans="1:31" s="114" customFormat="1" ht="20.25" customHeight="1" x14ac:dyDescent="0.25">
      <c r="A414" s="183" t="s">
        <v>336</v>
      </c>
      <c r="B414" s="183"/>
      <c r="C414" s="183"/>
      <c r="D414" s="183"/>
      <c r="E414" s="183"/>
      <c r="F414" s="200">
        <f t="shared" si="377"/>
        <v>4000</v>
      </c>
      <c r="G414" s="200">
        <f t="shared" si="378"/>
        <v>4000</v>
      </c>
      <c r="H414" s="201">
        <f t="shared" si="379"/>
        <v>4400</v>
      </c>
      <c r="I414" s="132"/>
      <c r="J414" s="132"/>
      <c r="K414" s="131"/>
      <c r="L414" s="131"/>
      <c r="M414" s="11"/>
      <c r="N414" s="171">
        <v>329230</v>
      </c>
      <c r="O414" s="172" t="s">
        <v>42</v>
      </c>
      <c r="P414" s="173" t="s">
        <v>234</v>
      </c>
      <c r="Q414" s="174">
        <v>2000</v>
      </c>
      <c r="R414" s="174">
        <f>S414-Q414</f>
        <v>0</v>
      </c>
      <c r="S414" s="174">
        <v>2000</v>
      </c>
      <c r="T414" s="174"/>
      <c r="U414" s="174">
        <v>0</v>
      </c>
      <c r="V414" s="174">
        <v>2000</v>
      </c>
      <c r="W414" s="174">
        <v>2000</v>
      </c>
      <c r="X414" s="174"/>
      <c r="Y414" s="309"/>
      <c r="Z414" s="174"/>
      <c r="AA414" s="174">
        <f>+Q414</f>
        <v>2000</v>
      </c>
      <c r="AB414" s="174">
        <v>800</v>
      </c>
      <c r="AC414" s="174">
        <v>800</v>
      </c>
      <c r="AD414" s="174">
        <v>800</v>
      </c>
      <c r="AE414" s="176"/>
    </row>
    <row r="415" spans="1:31" s="114" customFormat="1" ht="20.25" hidden="1" customHeight="1" x14ac:dyDescent="0.25">
      <c r="A415" s="183" t="s">
        <v>336</v>
      </c>
      <c r="B415" s="183"/>
      <c r="C415" s="183"/>
      <c r="D415" s="198" t="s">
        <v>387</v>
      </c>
      <c r="E415" s="198" t="s">
        <v>388</v>
      </c>
      <c r="F415" s="200">
        <f t="shared" si="377"/>
        <v>0</v>
      </c>
      <c r="G415" s="200">
        <f t="shared" si="378"/>
        <v>0</v>
      </c>
      <c r="H415" s="201">
        <f t="shared" si="379"/>
        <v>0</v>
      </c>
      <c r="I415" s="132"/>
      <c r="J415" s="132"/>
      <c r="K415" s="131"/>
      <c r="L415" s="131">
        <v>3293</v>
      </c>
      <c r="M415" s="131"/>
      <c r="N415" s="132"/>
      <c r="O415" s="12" t="s">
        <v>42</v>
      </c>
      <c r="P415" s="127" t="s">
        <v>235</v>
      </c>
      <c r="Q415" s="133">
        <f>+Q416</f>
        <v>0</v>
      </c>
      <c r="R415" s="133">
        <f t="shared" ref="R415:AD416" si="388">+R416</f>
        <v>0</v>
      </c>
      <c r="S415" s="133">
        <f t="shared" si="388"/>
        <v>0</v>
      </c>
      <c r="T415" s="133">
        <f t="shared" si="388"/>
        <v>0</v>
      </c>
      <c r="U415" s="133">
        <f t="shared" si="388"/>
        <v>0</v>
      </c>
      <c r="V415" s="133">
        <f t="shared" si="388"/>
        <v>0</v>
      </c>
      <c r="W415" s="133">
        <f t="shared" si="388"/>
        <v>0</v>
      </c>
      <c r="X415" s="133"/>
      <c r="Y415" s="307"/>
      <c r="Z415" s="133">
        <f t="shared" si="388"/>
        <v>0</v>
      </c>
      <c r="AA415" s="133">
        <f t="shared" si="388"/>
        <v>0</v>
      </c>
      <c r="AB415" s="133">
        <f t="shared" si="388"/>
        <v>0</v>
      </c>
      <c r="AC415" s="133">
        <f t="shared" si="388"/>
        <v>0</v>
      </c>
      <c r="AD415" s="133">
        <f t="shared" si="388"/>
        <v>0</v>
      </c>
      <c r="AE415" s="176"/>
    </row>
    <row r="416" spans="1:31" s="114" customFormat="1" ht="20.25" hidden="1" customHeight="1" x14ac:dyDescent="0.25">
      <c r="A416" s="183" t="s">
        <v>336</v>
      </c>
      <c r="B416" s="183"/>
      <c r="C416" s="183"/>
      <c r="D416" s="183"/>
      <c r="E416" s="198" t="s">
        <v>388</v>
      </c>
      <c r="F416" s="200">
        <f t="shared" si="377"/>
        <v>0</v>
      </c>
      <c r="G416" s="200">
        <f t="shared" si="378"/>
        <v>0</v>
      </c>
      <c r="H416" s="201">
        <f t="shared" si="379"/>
        <v>0</v>
      </c>
      <c r="I416" s="124"/>
      <c r="J416" s="131"/>
      <c r="K416" s="131"/>
      <c r="L416" s="131"/>
      <c r="M416" s="194">
        <v>32931</v>
      </c>
      <c r="N416" s="195"/>
      <c r="O416" s="196" t="s">
        <v>42</v>
      </c>
      <c r="P416" s="195" t="s">
        <v>235</v>
      </c>
      <c r="Q416" s="197">
        <f>+Q417</f>
        <v>0</v>
      </c>
      <c r="R416" s="197">
        <f t="shared" si="388"/>
        <v>0</v>
      </c>
      <c r="S416" s="197">
        <f t="shared" si="388"/>
        <v>0</v>
      </c>
      <c r="T416" s="197">
        <f t="shared" si="388"/>
        <v>0</v>
      </c>
      <c r="U416" s="197">
        <f t="shared" si="388"/>
        <v>0</v>
      </c>
      <c r="V416" s="197">
        <f t="shared" si="388"/>
        <v>0</v>
      </c>
      <c r="W416" s="197">
        <f t="shared" si="388"/>
        <v>0</v>
      </c>
      <c r="X416" s="197"/>
      <c r="Y416" s="308"/>
      <c r="Z416" s="197">
        <f t="shared" si="388"/>
        <v>0</v>
      </c>
      <c r="AA416" s="197">
        <f t="shared" si="388"/>
        <v>0</v>
      </c>
      <c r="AB416" s="197">
        <f t="shared" si="388"/>
        <v>0</v>
      </c>
      <c r="AC416" s="197">
        <f t="shared" si="388"/>
        <v>0</v>
      </c>
      <c r="AD416" s="197">
        <f t="shared" si="388"/>
        <v>0</v>
      </c>
      <c r="AE416" s="176"/>
    </row>
    <row r="417" spans="1:31" s="114" customFormat="1" ht="20.25" hidden="1" customHeight="1" x14ac:dyDescent="0.25">
      <c r="A417" s="183" t="s">
        <v>336</v>
      </c>
      <c r="B417" s="183"/>
      <c r="C417" s="183"/>
      <c r="D417" s="183"/>
      <c r="E417" s="183"/>
      <c r="F417" s="200">
        <f t="shared" si="377"/>
        <v>0</v>
      </c>
      <c r="G417" s="200">
        <f t="shared" si="378"/>
        <v>0</v>
      </c>
      <c r="H417" s="201">
        <f t="shared" si="379"/>
        <v>0</v>
      </c>
      <c r="I417" s="132"/>
      <c r="J417" s="132"/>
      <c r="K417" s="131"/>
      <c r="L417" s="131"/>
      <c r="M417" s="11"/>
      <c r="N417" s="171">
        <v>329310</v>
      </c>
      <c r="O417" s="172" t="s">
        <v>42</v>
      </c>
      <c r="P417" s="173" t="s">
        <v>235</v>
      </c>
      <c r="Q417" s="174"/>
      <c r="R417" s="174"/>
      <c r="S417" s="174"/>
      <c r="T417" s="174"/>
      <c r="U417" s="174">
        <v>0</v>
      </c>
      <c r="V417" s="174">
        <v>0</v>
      </c>
      <c r="W417" s="174"/>
      <c r="X417" s="174"/>
      <c r="Y417" s="309"/>
      <c r="Z417" s="174"/>
      <c r="AA417" s="174">
        <f>+Q417</f>
        <v>0</v>
      </c>
      <c r="AB417" s="174"/>
      <c r="AC417" s="174"/>
      <c r="AD417" s="174"/>
      <c r="AE417" s="176"/>
    </row>
    <row r="418" spans="1:31" s="114" customFormat="1" ht="20.25" hidden="1" customHeight="1" x14ac:dyDescent="0.25">
      <c r="A418" s="183" t="s">
        <v>336</v>
      </c>
      <c r="B418" s="183"/>
      <c r="C418" s="183"/>
      <c r="D418" s="198" t="s">
        <v>387</v>
      </c>
      <c r="E418" s="198" t="s">
        <v>388</v>
      </c>
      <c r="F418" s="200">
        <f t="shared" si="377"/>
        <v>0</v>
      </c>
      <c r="G418" s="200">
        <f t="shared" si="378"/>
        <v>0</v>
      </c>
      <c r="H418" s="201">
        <f t="shared" si="379"/>
        <v>0</v>
      </c>
      <c r="I418" s="132"/>
      <c r="J418" s="132"/>
      <c r="K418" s="131"/>
      <c r="L418" s="131">
        <v>3294</v>
      </c>
      <c r="M418" s="131"/>
      <c r="N418" s="132"/>
      <c r="O418" s="12" t="s">
        <v>42</v>
      </c>
      <c r="P418" s="127" t="s">
        <v>236</v>
      </c>
      <c r="Q418" s="133">
        <f>+Q419</f>
        <v>0</v>
      </c>
      <c r="R418" s="133">
        <f t="shared" ref="R418:AD419" si="389">+R419</f>
        <v>0</v>
      </c>
      <c r="S418" s="133">
        <f t="shared" si="389"/>
        <v>0</v>
      </c>
      <c r="T418" s="133">
        <f t="shared" si="389"/>
        <v>0</v>
      </c>
      <c r="U418" s="133">
        <f t="shared" si="389"/>
        <v>0</v>
      </c>
      <c r="V418" s="133">
        <f t="shared" si="389"/>
        <v>0</v>
      </c>
      <c r="W418" s="133">
        <f t="shared" si="389"/>
        <v>0</v>
      </c>
      <c r="X418" s="133"/>
      <c r="Y418" s="307"/>
      <c r="Z418" s="133">
        <f t="shared" si="389"/>
        <v>0</v>
      </c>
      <c r="AA418" s="133">
        <f t="shared" si="389"/>
        <v>0</v>
      </c>
      <c r="AB418" s="133">
        <f t="shared" si="389"/>
        <v>0</v>
      </c>
      <c r="AC418" s="133">
        <f t="shared" si="389"/>
        <v>0</v>
      </c>
      <c r="AD418" s="133">
        <f t="shared" si="389"/>
        <v>0</v>
      </c>
      <c r="AE418" s="176"/>
    </row>
    <row r="419" spans="1:31" s="114" customFormat="1" ht="20.25" hidden="1" customHeight="1" x14ac:dyDescent="0.25">
      <c r="A419" s="183" t="s">
        <v>336</v>
      </c>
      <c r="B419" s="183"/>
      <c r="C419" s="183"/>
      <c r="D419" s="183"/>
      <c r="E419" s="198" t="s">
        <v>388</v>
      </c>
      <c r="F419" s="200">
        <f t="shared" si="377"/>
        <v>0</v>
      </c>
      <c r="G419" s="200">
        <f t="shared" si="378"/>
        <v>0</v>
      </c>
      <c r="H419" s="201">
        <f t="shared" si="379"/>
        <v>0</v>
      </c>
      <c r="I419" s="124"/>
      <c r="J419" s="131"/>
      <c r="K419" s="131"/>
      <c r="L419" s="131"/>
      <c r="M419" s="194">
        <v>32941</v>
      </c>
      <c r="N419" s="195"/>
      <c r="O419" s="196" t="s">
        <v>42</v>
      </c>
      <c r="P419" s="195" t="s">
        <v>237</v>
      </c>
      <c r="Q419" s="197">
        <f>+Q420</f>
        <v>0</v>
      </c>
      <c r="R419" s="197">
        <f t="shared" si="389"/>
        <v>0</v>
      </c>
      <c r="S419" s="197">
        <f t="shared" si="389"/>
        <v>0</v>
      </c>
      <c r="T419" s="197">
        <f t="shared" si="389"/>
        <v>0</v>
      </c>
      <c r="U419" s="197">
        <f t="shared" si="389"/>
        <v>0</v>
      </c>
      <c r="V419" s="197">
        <f t="shared" si="389"/>
        <v>0</v>
      </c>
      <c r="W419" s="197">
        <f t="shared" si="389"/>
        <v>0</v>
      </c>
      <c r="X419" s="197"/>
      <c r="Y419" s="308"/>
      <c r="Z419" s="197">
        <f t="shared" si="389"/>
        <v>0</v>
      </c>
      <c r="AA419" s="197">
        <f t="shared" si="389"/>
        <v>0</v>
      </c>
      <c r="AB419" s="197">
        <f t="shared" si="389"/>
        <v>0</v>
      </c>
      <c r="AC419" s="197">
        <f t="shared" si="389"/>
        <v>0</v>
      </c>
      <c r="AD419" s="197">
        <f t="shared" si="389"/>
        <v>0</v>
      </c>
      <c r="AE419" s="176"/>
    </row>
    <row r="420" spans="1:31" s="114" customFormat="1" ht="20.25" hidden="1" customHeight="1" x14ac:dyDescent="0.25">
      <c r="A420" s="183" t="s">
        <v>336</v>
      </c>
      <c r="B420" s="183"/>
      <c r="C420" s="183"/>
      <c r="D420" s="183"/>
      <c r="E420" s="183"/>
      <c r="F420" s="200">
        <f t="shared" si="377"/>
        <v>0</v>
      </c>
      <c r="G420" s="200">
        <f t="shared" si="378"/>
        <v>0</v>
      </c>
      <c r="H420" s="201">
        <f t="shared" si="379"/>
        <v>0</v>
      </c>
      <c r="I420" s="132"/>
      <c r="J420" s="132"/>
      <c r="K420" s="131"/>
      <c r="L420" s="131"/>
      <c r="M420" s="11"/>
      <c r="N420" s="171">
        <v>329410</v>
      </c>
      <c r="O420" s="172" t="s">
        <v>42</v>
      </c>
      <c r="P420" s="173" t="s">
        <v>237</v>
      </c>
      <c r="Q420" s="174"/>
      <c r="R420" s="174"/>
      <c r="S420" s="174"/>
      <c r="T420" s="174"/>
      <c r="U420" s="174">
        <v>0</v>
      </c>
      <c r="V420" s="174">
        <v>0</v>
      </c>
      <c r="W420" s="174"/>
      <c r="X420" s="174"/>
      <c r="Y420" s="309"/>
      <c r="Z420" s="174"/>
      <c r="AA420" s="174">
        <f>+Q420</f>
        <v>0</v>
      </c>
      <c r="AB420" s="174"/>
      <c r="AC420" s="174"/>
      <c r="AD420" s="174"/>
      <c r="AE420" s="176"/>
    </row>
    <row r="421" spans="1:31" s="114" customFormat="1" ht="20.25" hidden="1" customHeight="1" x14ac:dyDescent="0.25">
      <c r="A421" s="183" t="s">
        <v>336</v>
      </c>
      <c r="B421" s="183"/>
      <c r="C421" s="183"/>
      <c r="D421" s="198" t="s">
        <v>387</v>
      </c>
      <c r="E421" s="198" t="s">
        <v>388</v>
      </c>
      <c r="F421" s="200">
        <f t="shared" si="377"/>
        <v>0</v>
      </c>
      <c r="G421" s="200">
        <f t="shared" si="378"/>
        <v>0</v>
      </c>
      <c r="H421" s="201">
        <f t="shared" si="379"/>
        <v>0</v>
      </c>
      <c r="I421" s="132"/>
      <c r="J421" s="132"/>
      <c r="K421" s="131"/>
      <c r="L421" s="131">
        <v>3295</v>
      </c>
      <c r="M421" s="131"/>
      <c r="N421" s="132"/>
      <c r="O421" s="12" t="s">
        <v>42</v>
      </c>
      <c r="P421" s="127" t="s">
        <v>238</v>
      </c>
      <c r="Q421" s="133">
        <f>+Q422+Q424</f>
        <v>0</v>
      </c>
      <c r="R421" s="133">
        <f t="shared" ref="R421:AB421" si="390">+R422+R424</f>
        <v>0</v>
      </c>
      <c r="S421" s="133">
        <f t="shared" si="390"/>
        <v>0</v>
      </c>
      <c r="T421" s="133">
        <f t="shared" si="390"/>
        <v>0</v>
      </c>
      <c r="U421" s="133">
        <f t="shared" si="390"/>
        <v>0</v>
      </c>
      <c r="V421" s="133">
        <f t="shared" si="390"/>
        <v>0</v>
      </c>
      <c r="W421" s="133">
        <f t="shared" si="390"/>
        <v>0</v>
      </c>
      <c r="X421" s="133"/>
      <c r="Y421" s="307"/>
      <c r="Z421" s="133">
        <f t="shared" si="390"/>
        <v>0</v>
      </c>
      <c r="AA421" s="133">
        <f t="shared" si="390"/>
        <v>0</v>
      </c>
      <c r="AB421" s="133">
        <f t="shared" si="390"/>
        <v>0</v>
      </c>
      <c r="AC421" s="133">
        <f t="shared" ref="AC421:AD421" si="391">+AC422+AC424</f>
        <v>0</v>
      </c>
      <c r="AD421" s="133">
        <f t="shared" si="391"/>
        <v>0</v>
      </c>
      <c r="AE421" s="176"/>
    </row>
    <row r="422" spans="1:31" s="114" customFormat="1" ht="20.25" hidden="1" customHeight="1" x14ac:dyDescent="0.25">
      <c r="A422" s="183" t="s">
        <v>336</v>
      </c>
      <c r="B422" s="183"/>
      <c r="C422" s="183"/>
      <c r="D422" s="183"/>
      <c r="E422" s="198" t="s">
        <v>388</v>
      </c>
      <c r="F422" s="200">
        <f t="shared" si="377"/>
        <v>0</v>
      </c>
      <c r="G422" s="200">
        <f t="shared" si="378"/>
        <v>0</v>
      </c>
      <c r="H422" s="201">
        <f t="shared" si="379"/>
        <v>0</v>
      </c>
      <c r="I422" s="124"/>
      <c r="J422" s="131"/>
      <c r="K422" s="131"/>
      <c r="L422" s="131"/>
      <c r="M422" s="194">
        <v>32955</v>
      </c>
      <c r="N422" s="195"/>
      <c r="O422" s="196" t="s">
        <v>42</v>
      </c>
      <c r="P422" s="195" t="s">
        <v>240</v>
      </c>
      <c r="Q422" s="197">
        <f>+Q423</f>
        <v>0</v>
      </c>
      <c r="R422" s="197">
        <f t="shared" ref="R422:AD422" si="392">+R423</f>
        <v>0</v>
      </c>
      <c r="S422" s="197">
        <f t="shared" si="392"/>
        <v>0</v>
      </c>
      <c r="T422" s="197">
        <f t="shared" si="392"/>
        <v>0</v>
      </c>
      <c r="U422" s="197">
        <f t="shared" si="392"/>
        <v>0</v>
      </c>
      <c r="V422" s="197">
        <f t="shared" si="392"/>
        <v>0</v>
      </c>
      <c r="W422" s="197">
        <f t="shared" si="392"/>
        <v>0</v>
      </c>
      <c r="X422" s="197"/>
      <c r="Y422" s="308"/>
      <c r="Z422" s="197">
        <f t="shared" si="392"/>
        <v>0</v>
      </c>
      <c r="AA422" s="197">
        <f t="shared" si="392"/>
        <v>0</v>
      </c>
      <c r="AB422" s="197">
        <f t="shared" si="392"/>
        <v>0</v>
      </c>
      <c r="AC422" s="197">
        <f t="shared" si="392"/>
        <v>0</v>
      </c>
      <c r="AD422" s="197">
        <f t="shared" si="392"/>
        <v>0</v>
      </c>
      <c r="AE422" s="176"/>
    </row>
    <row r="423" spans="1:31" s="114" customFormat="1" ht="20.25" hidden="1" customHeight="1" x14ac:dyDescent="0.25">
      <c r="A423" s="183" t="s">
        <v>336</v>
      </c>
      <c r="B423" s="183"/>
      <c r="C423" s="183"/>
      <c r="D423" s="183"/>
      <c r="E423" s="183"/>
      <c r="F423" s="200">
        <f t="shared" si="377"/>
        <v>0</v>
      </c>
      <c r="G423" s="200">
        <f t="shared" si="378"/>
        <v>0</v>
      </c>
      <c r="H423" s="201">
        <f t="shared" si="379"/>
        <v>0</v>
      </c>
      <c r="I423" s="132"/>
      <c r="J423" s="132"/>
      <c r="K423" s="131"/>
      <c r="L423" s="131"/>
      <c r="M423" s="11"/>
      <c r="N423" s="171">
        <v>329550</v>
      </c>
      <c r="O423" s="172" t="s">
        <v>42</v>
      </c>
      <c r="P423" s="173" t="s">
        <v>240</v>
      </c>
      <c r="Q423" s="174"/>
      <c r="R423" s="174"/>
      <c r="S423" s="174"/>
      <c r="T423" s="174"/>
      <c r="U423" s="174">
        <v>0</v>
      </c>
      <c r="V423" s="174">
        <v>0</v>
      </c>
      <c r="W423" s="174"/>
      <c r="X423" s="174"/>
      <c r="Y423" s="309"/>
      <c r="Z423" s="174"/>
      <c r="AA423" s="174">
        <f>+Q423</f>
        <v>0</v>
      </c>
      <c r="AB423" s="174"/>
      <c r="AC423" s="174"/>
      <c r="AD423" s="174"/>
      <c r="AE423" s="176"/>
    </row>
    <row r="424" spans="1:31" s="114" customFormat="1" ht="20.25" hidden="1" customHeight="1" x14ac:dyDescent="0.25">
      <c r="A424" s="183" t="s">
        <v>336</v>
      </c>
      <c r="B424" s="183"/>
      <c r="C424" s="183"/>
      <c r="D424" s="183"/>
      <c r="E424" s="198" t="s">
        <v>388</v>
      </c>
      <c r="F424" s="200">
        <f t="shared" si="377"/>
        <v>0</v>
      </c>
      <c r="G424" s="200">
        <f t="shared" si="378"/>
        <v>0</v>
      </c>
      <c r="H424" s="201">
        <f t="shared" si="379"/>
        <v>0</v>
      </c>
      <c r="I424" s="124"/>
      <c r="J424" s="131"/>
      <c r="K424" s="131"/>
      <c r="L424" s="131"/>
      <c r="M424" s="194">
        <v>32959</v>
      </c>
      <c r="N424" s="195"/>
      <c r="O424" s="196" t="s">
        <v>42</v>
      </c>
      <c r="P424" s="195" t="s">
        <v>241</v>
      </c>
      <c r="Q424" s="197">
        <f>+Q425+Q426</f>
        <v>0</v>
      </c>
      <c r="R424" s="197">
        <f t="shared" ref="R424:AB424" si="393">+R425+R426</f>
        <v>0</v>
      </c>
      <c r="S424" s="197">
        <f t="shared" si="393"/>
        <v>0</v>
      </c>
      <c r="T424" s="197">
        <f t="shared" si="393"/>
        <v>0</v>
      </c>
      <c r="U424" s="197">
        <f t="shared" si="393"/>
        <v>0</v>
      </c>
      <c r="V424" s="197">
        <f t="shared" si="393"/>
        <v>0</v>
      </c>
      <c r="W424" s="197">
        <f t="shared" si="393"/>
        <v>0</v>
      </c>
      <c r="X424" s="197"/>
      <c r="Y424" s="308"/>
      <c r="Z424" s="197">
        <f t="shared" si="393"/>
        <v>0</v>
      </c>
      <c r="AA424" s="197">
        <f t="shared" si="393"/>
        <v>0</v>
      </c>
      <c r="AB424" s="197">
        <f t="shared" si="393"/>
        <v>0</v>
      </c>
      <c r="AC424" s="197">
        <f t="shared" ref="AC424:AD424" si="394">+AC425+AC426</f>
        <v>0</v>
      </c>
      <c r="AD424" s="197">
        <f t="shared" si="394"/>
        <v>0</v>
      </c>
      <c r="AE424" s="176"/>
    </row>
    <row r="425" spans="1:31" s="114" customFormat="1" ht="20.25" hidden="1" customHeight="1" x14ac:dyDescent="0.25">
      <c r="A425" s="183" t="s">
        <v>336</v>
      </c>
      <c r="B425" s="183"/>
      <c r="C425" s="183"/>
      <c r="D425" s="183"/>
      <c r="E425" s="183"/>
      <c r="F425" s="200">
        <f t="shared" si="377"/>
        <v>0</v>
      </c>
      <c r="G425" s="200">
        <f t="shared" si="378"/>
        <v>0</v>
      </c>
      <c r="H425" s="201">
        <f t="shared" si="379"/>
        <v>0</v>
      </c>
      <c r="I425" s="132"/>
      <c r="J425" s="132"/>
      <c r="K425" s="131"/>
      <c r="L425" s="131"/>
      <c r="M425" s="11"/>
      <c r="N425" s="171">
        <v>329590</v>
      </c>
      <c r="O425" s="172" t="s">
        <v>42</v>
      </c>
      <c r="P425" s="173" t="s">
        <v>242</v>
      </c>
      <c r="Q425" s="174"/>
      <c r="R425" s="174"/>
      <c r="S425" s="174"/>
      <c r="T425" s="174"/>
      <c r="U425" s="174">
        <v>0</v>
      </c>
      <c r="V425" s="174">
        <v>0</v>
      </c>
      <c r="W425" s="174"/>
      <c r="X425" s="174"/>
      <c r="Y425" s="309"/>
      <c r="Z425" s="174"/>
      <c r="AA425" s="174">
        <f t="shared" ref="AA425:AA426" si="395">+Q425</f>
        <v>0</v>
      </c>
      <c r="AB425" s="174"/>
      <c r="AC425" s="174"/>
      <c r="AD425" s="174"/>
      <c r="AE425" s="176"/>
    </row>
    <row r="426" spans="1:31" s="114" customFormat="1" ht="20.25" hidden="1" customHeight="1" x14ac:dyDescent="0.25">
      <c r="A426" s="183" t="s">
        <v>336</v>
      </c>
      <c r="B426" s="183"/>
      <c r="C426" s="183"/>
      <c r="D426" s="183"/>
      <c r="E426" s="183"/>
      <c r="F426" s="200">
        <f t="shared" si="377"/>
        <v>0</v>
      </c>
      <c r="G426" s="200">
        <f t="shared" si="378"/>
        <v>0</v>
      </c>
      <c r="H426" s="201">
        <f t="shared" si="379"/>
        <v>0</v>
      </c>
      <c r="I426" s="132"/>
      <c r="J426" s="132"/>
      <c r="K426" s="131"/>
      <c r="L426" s="131"/>
      <c r="M426" s="11"/>
      <c r="N426" s="171">
        <v>329591</v>
      </c>
      <c r="O426" s="172" t="s">
        <v>42</v>
      </c>
      <c r="P426" s="173" t="s">
        <v>267</v>
      </c>
      <c r="Q426" s="174"/>
      <c r="R426" s="174"/>
      <c r="S426" s="174"/>
      <c r="T426" s="174"/>
      <c r="U426" s="174">
        <v>0</v>
      </c>
      <c r="V426" s="174">
        <v>0</v>
      </c>
      <c r="W426" s="174"/>
      <c r="X426" s="174"/>
      <c r="Y426" s="309"/>
      <c r="Z426" s="174"/>
      <c r="AA426" s="174">
        <f t="shared" si="395"/>
        <v>0</v>
      </c>
      <c r="AB426" s="174"/>
      <c r="AC426" s="174"/>
      <c r="AD426" s="174"/>
      <c r="AE426" s="176"/>
    </row>
    <row r="427" spans="1:31" s="114" customFormat="1" ht="20.25" hidden="1" customHeight="1" x14ac:dyDescent="0.25">
      <c r="A427" s="183" t="s">
        <v>336</v>
      </c>
      <c r="B427" s="183"/>
      <c r="C427" s="183"/>
      <c r="D427" s="198" t="s">
        <v>387</v>
      </c>
      <c r="E427" s="198" t="s">
        <v>388</v>
      </c>
      <c r="F427" s="200">
        <f t="shared" si="377"/>
        <v>0</v>
      </c>
      <c r="G427" s="200">
        <f t="shared" si="378"/>
        <v>0</v>
      </c>
      <c r="H427" s="201">
        <f t="shared" si="379"/>
        <v>0</v>
      </c>
      <c r="I427" s="132"/>
      <c r="J427" s="132"/>
      <c r="K427" s="131"/>
      <c r="L427" s="131">
        <v>3296</v>
      </c>
      <c r="M427" s="131"/>
      <c r="N427" s="132"/>
      <c r="O427" s="12" t="s">
        <v>42</v>
      </c>
      <c r="P427" s="127" t="s">
        <v>244</v>
      </c>
      <c r="Q427" s="133">
        <v>0</v>
      </c>
      <c r="R427" s="133">
        <v>0</v>
      </c>
      <c r="S427" s="133">
        <v>0</v>
      </c>
      <c r="T427" s="133">
        <v>0</v>
      </c>
      <c r="U427" s="133">
        <v>0</v>
      </c>
      <c r="V427" s="133">
        <v>0</v>
      </c>
      <c r="W427" s="133">
        <v>0</v>
      </c>
      <c r="X427" s="133"/>
      <c r="Y427" s="307"/>
      <c r="Z427" s="133">
        <v>0</v>
      </c>
      <c r="AA427" s="133">
        <v>0</v>
      </c>
      <c r="AB427" s="133">
        <v>0</v>
      </c>
      <c r="AC427" s="133">
        <v>0</v>
      </c>
      <c r="AD427" s="133">
        <v>0</v>
      </c>
      <c r="AE427" s="176"/>
    </row>
    <row r="428" spans="1:31" s="114" customFormat="1" ht="20.25" hidden="1" customHeight="1" x14ac:dyDescent="0.25">
      <c r="A428" s="183" t="s">
        <v>336</v>
      </c>
      <c r="B428" s="183"/>
      <c r="C428" s="183"/>
      <c r="D428" s="198" t="s">
        <v>387</v>
      </c>
      <c r="E428" s="198" t="s">
        <v>388</v>
      </c>
      <c r="F428" s="200">
        <f t="shared" si="377"/>
        <v>0</v>
      </c>
      <c r="G428" s="200">
        <f t="shared" si="378"/>
        <v>0</v>
      </c>
      <c r="H428" s="201">
        <f t="shared" si="379"/>
        <v>0</v>
      </c>
      <c r="I428" s="132"/>
      <c r="J428" s="132"/>
      <c r="K428" s="131"/>
      <c r="L428" s="131">
        <v>3299</v>
      </c>
      <c r="M428" s="131"/>
      <c r="N428" s="132"/>
      <c r="O428" s="12" t="s">
        <v>42</v>
      </c>
      <c r="P428" s="127" t="s">
        <v>228</v>
      </c>
      <c r="Q428" s="133">
        <f>+Q429+Q430</f>
        <v>0</v>
      </c>
      <c r="R428" s="133">
        <f t="shared" ref="R428:AB428" si="396">+R429+R430</f>
        <v>0</v>
      </c>
      <c r="S428" s="133">
        <f t="shared" si="396"/>
        <v>0</v>
      </c>
      <c r="T428" s="133">
        <f t="shared" si="396"/>
        <v>0</v>
      </c>
      <c r="U428" s="133">
        <f t="shared" si="396"/>
        <v>0</v>
      </c>
      <c r="V428" s="133">
        <f t="shared" si="396"/>
        <v>0</v>
      </c>
      <c r="W428" s="133">
        <f t="shared" si="396"/>
        <v>0</v>
      </c>
      <c r="X428" s="133"/>
      <c r="Y428" s="307"/>
      <c r="Z428" s="133">
        <f t="shared" si="396"/>
        <v>0</v>
      </c>
      <c r="AA428" s="133">
        <f t="shared" si="396"/>
        <v>0</v>
      </c>
      <c r="AB428" s="133">
        <f t="shared" si="396"/>
        <v>0</v>
      </c>
      <c r="AC428" s="133">
        <f t="shared" ref="AC428:AD428" si="397">+AC429+AC430</f>
        <v>0</v>
      </c>
      <c r="AD428" s="133">
        <f t="shared" si="397"/>
        <v>0</v>
      </c>
      <c r="AE428" s="176"/>
    </row>
    <row r="429" spans="1:31" s="114" customFormat="1" ht="20.25" hidden="1" customHeight="1" x14ac:dyDescent="0.25">
      <c r="A429" s="183" t="s">
        <v>336</v>
      </c>
      <c r="B429" s="183"/>
      <c r="C429" s="183"/>
      <c r="D429" s="183"/>
      <c r="E429" s="198" t="s">
        <v>388</v>
      </c>
      <c r="F429" s="200">
        <f t="shared" si="377"/>
        <v>0</v>
      </c>
      <c r="G429" s="200">
        <f t="shared" si="378"/>
        <v>0</v>
      </c>
      <c r="H429" s="201">
        <f t="shared" si="379"/>
        <v>0</v>
      </c>
      <c r="I429" s="124"/>
      <c r="J429" s="131"/>
      <c r="K429" s="131"/>
      <c r="L429" s="131"/>
      <c r="M429" s="194">
        <v>32991</v>
      </c>
      <c r="N429" s="195"/>
      <c r="O429" s="196" t="s">
        <v>42</v>
      </c>
      <c r="P429" s="195" t="s">
        <v>245</v>
      </c>
      <c r="Q429" s="197"/>
      <c r="R429" s="197"/>
      <c r="S429" s="197"/>
      <c r="T429" s="197"/>
      <c r="U429" s="197"/>
      <c r="V429" s="197"/>
      <c r="W429" s="197"/>
      <c r="X429" s="197"/>
      <c r="Y429" s="308"/>
      <c r="Z429" s="197"/>
      <c r="AA429" s="197"/>
      <c r="AB429" s="197"/>
      <c r="AC429" s="197"/>
      <c r="AD429" s="197"/>
      <c r="AE429" s="176"/>
    </row>
    <row r="430" spans="1:31" s="114" customFormat="1" ht="20.25" hidden="1" customHeight="1" x14ac:dyDescent="0.25">
      <c r="A430" s="183" t="s">
        <v>336</v>
      </c>
      <c r="B430" s="183"/>
      <c r="C430" s="183"/>
      <c r="D430" s="183"/>
      <c r="E430" s="198" t="s">
        <v>388</v>
      </c>
      <c r="F430" s="200">
        <f t="shared" si="377"/>
        <v>0</v>
      </c>
      <c r="G430" s="200">
        <f t="shared" si="378"/>
        <v>0</v>
      </c>
      <c r="H430" s="201">
        <f t="shared" si="379"/>
        <v>0</v>
      </c>
      <c r="I430" s="124"/>
      <c r="J430" s="131"/>
      <c r="K430" s="131"/>
      <c r="L430" s="131"/>
      <c r="M430" s="194">
        <v>32999</v>
      </c>
      <c r="N430" s="195"/>
      <c r="O430" s="196" t="s">
        <v>42</v>
      </c>
      <c r="P430" s="195" t="s">
        <v>228</v>
      </c>
      <c r="Q430" s="197">
        <f>+Q431</f>
        <v>0</v>
      </c>
      <c r="R430" s="197">
        <f t="shared" ref="R430:AD430" si="398">+R431</f>
        <v>0</v>
      </c>
      <c r="S430" s="197">
        <f t="shared" si="398"/>
        <v>0</v>
      </c>
      <c r="T430" s="197">
        <f t="shared" si="398"/>
        <v>0</v>
      </c>
      <c r="U430" s="197">
        <f t="shared" si="398"/>
        <v>0</v>
      </c>
      <c r="V430" s="197">
        <f t="shared" si="398"/>
        <v>0</v>
      </c>
      <c r="W430" s="197">
        <f t="shared" si="398"/>
        <v>0</v>
      </c>
      <c r="X430" s="197"/>
      <c r="Y430" s="308"/>
      <c r="Z430" s="197">
        <f t="shared" si="398"/>
        <v>0</v>
      </c>
      <c r="AA430" s="197">
        <f t="shared" si="398"/>
        <v>0</v>
      </c>
      <c r="AB430" s="197">
        <f t="shared" si="398"/>
        <v>0</v>
      </c>
      <c r="AC430" s="197">
        <f t="shared" si="398"/>
        <v>0</v>
      </c>
      <c r="AD430" s="197">
        <f t="shared" si="398"/>
        <v>0</v>
      </c>
      <c r="AE430" s="176"/>
    </row>
    <row r="431" spans="1:31" s="114" customFormat="1" ht="20.25" hidden="1" customHeight="1" x14ac:dyDescent="0.25">
      <c r="A431" s="183" t="s">
        <v>336</v>
      </c>
      <c r="B431" s="183"/>
      <c r="C431" s="183"/>
      <c r="D431" s="183"/>
      <c r="E431" s="183"/>
      <c r="F431" s="200">
        <f t="shared" si="377"/>
        <v>0</v>
      </c>
      <c r="G431" s="200">
        <f t="shared" si="378"/>
        <v>0</v>
      </c>
      <c r="H431" s="201">
        <f t="shared" si="379"/>
        <v>0</v>
      </c>
      <c r="I431" s="132"/>
      <c r="J431" s="132"/>
      <c r="K431" s="131"/>
      <c r="L431" s="131"/>
      <c r="M431" s="11"/>
      <c r="N431" s="171">
        <v>329990</v>
      </c>
      <c r="O431" s="172" t="s">
        <v>42</v>
      </c>
      <c r="P431" s="173" t="s">
        <v>228</v>
      </c>
      <c r="Q431" s="174"/>
      <c r="R431" s="174"/>
      <c r="S431" s="174"/>
      <c r="T431" s="174"/>
      <c r="U431" s="174">
        <v>0</v>
      </c>
      <c r="V431" s="174">
        <v>0</v>
      </c>
      <c r="W431" s="174"/>
      <c r="X431" s="174"/>
      <c r="Y431" s="309"/>
      <c r="Z431" s="174"/>
      <c r="AA431" s="174">
        <f>+Q431</f>
        <v>0</v>
      </c>
      <c r="AB431" s="174"/>
      <c r="AC431" s="174"/>
      <c r="AD431" s="174"/>
      <c r="AE431" s="176"/>
    </row>
    <row r="432" spans="1:31" s="187" customFormat="1" ht="20.25" customHeight="1" x14ac:dyDescent="0.25">
      <c r="A432" s="183" t="s">
        <v>336</v>
      </c>
      <c r="B432" s="198" t="s">
        <v>352</v>
      </c>
      <c r="C432" s="198" t="s">
        <v>384</v>
      </c>
      <c r="D432" s="198" t="s">
        <v>387</v>
      </c>
      <c r="E432" s="198" t="s">
        <v>388</v>
      </c>
      <c r="F432" s="200">
        <f t="shared" si="377"/>
        <v>2000</v>
      </c>
      <c r="G432" s="200">
        <f t="shared" si="378"/>
        <v>2100</v>
      </c>
      <c r="H432" s="201">
        <f t="shared" si="379"/>
        <v>4675</v>
      </c>
      <c r="I432" s="263"/>
      <c r="J432" s="263">
        <v>34</v>
      </c>
      <c r="K432" s="263"/>
      <c r="L432" s="263"/>
      <c r="M432" s="263"/>
      <c r="N432" s="263"/>
      <c r="O432" s="303" t="s">
        <v>42</v>
      </c>
      <c r="P432" s="264" t="s">
        <v>8</v>
      </c>
      <c r="Q432" s="265">
        <f>Q433</f>
        <v>1000</v>
      </c>
      <c r="R432" s="265">
        <f t="shared" ref="R432:AD435" si="399">R433</f>
        <v>0</v>
      </c>
      <c r="S432" s="265">
        <f t="shared" si="399"/>
        <v>1000</v>
      </c>
      <c r="T432" s="265">
        <f t="shared" si="399"/>
        <v>0</v>
      </c>
      <c r="U432" s="265">
        <f t="shared" si="399"/>
        <v>0</v>
      </c>
      <c r="V432" s="265">
        <f t="shared" si="399"/>
        <v>1000</v>
      </c>
      <c r="W432" s="265">
        <f t="shared" si="399"/>
        <v>1000</v>
      </c>
      <c r="X432" s="265">
        <v>0</v>
      </c>
      <c r="Y432" s="260">
        <f>W432/V432*100</f>
        <v>100</v>
      </c>
      <c r="Z432" s="186">
        <f t="shared" si="399"/>
        <v>0</v>
      </c>
      <c r="AA432" s="186">
        <f t="shared" si="399"/>
        <v>1000</v>
      </c>
      <c r="AB432" s="186">
        <f t="shared" si="399"/>
        <v>1200</v>
      </c>
      <c r="AC432" s="186">
        <f t="shared" si="399"/>
        <v>1225</v>
      </c>
      <c r="AD432" s="186">
        <f t="shared" si="399"/>
        <v>1250</v>
      </c>
      <c r="AE432" s="176"/>
    </row>
    <row r="433" spans="1:31" s="214" customFormat="1" ht="20.25" customHeight="1" x14ac:dyDescent="0.25">
      <c r="A433" s="188" t="s">
        <v>336</v>
      </c>
      <c r="B433" s="188"/>
      <c r="C433" s="215" t="s">
        <v>384</v>
      </c>
      <c r="D433" s="215" t="s">
        <v>387</v>
      </c>
      <c r="E433" s="215" t="s">
        <v>388</v>
      </c>
      <c r="F433" s="207">
        <f t="shared" si="377"/>
        <v>2000</v>
      </c>
      <c r="G433" s="207">
        <f t="shared" si="378"/>
        <v>2000</v>
      </c>
      <c r="H433" s="208">
        <f t="shared" si="379"/>
        <v>4675</v>
      </c>
      <c r="I433" s="209"/>
      <c r="J433" s="210"/>
      <c r="K433" s="210">
        <v>343</v>
      </c>
      <c r="L433" s="210"/>
      <c r="M433" s="210"/>
      <c r="N433" s="211"/>
      <c r="O433" s="216" t="s">
        <v>42</v>
      </c>
      <c r="P433" s="212" t="s">
        <v>246</v>
      </c>
      <c r="Q433" s="213">
        <f>Q434+Q439</f>
        <v>1000</v>
      </c>
      <c r="R433" s="213">
        <f t="shared" ref="R433:AB433" si="400">R434+R439</f>
        <v>0</v>
      </c>
      <c r="S433" s="213">
        <f t="shared" si="400"/>
        <v>1000</v>
      </c>
      <c r="T433" s="213">
        <f t="shared" si="400"/>
        <v>0</v>
      </c>
      <c r="U433" s="213">
        <f t="shared" si="400"/>
        <v>0</v>
      </c>
      <c r="V433" s="213">
        <f t="shared" si="400"/>
        <v>1000</v>
      </c>
      <c r="W433" s="213">
        <f t="shared" si="400"/>
        <v>1000</v>
      </c>
      <c r="X433" s="213"/>
      <c r="Y433" s="306"/>
      <c r="Z433" s="213">
        <f t="shared" si="400"/>
        <v>0</v>
      </c>
      <c r="AA433" s="213">
        <f t="shared" si="400"/>
        <v>1000</v>
      </c>
      <c r="AB433" s="213">
        <f t="shared" si="400"/>
        <v>1200</v>
      </c>
      <c r="AC433" s="213">
        <f t="shared" ref="AC433:AD433" si="401">AC434+AC439</f>
        <v>1225</v>
      </c>
      <c r="AD433" s="213">
        <f t="shared" si="401"/>
        <v>1250</v>
      </c>
      <c r="AE433" s="176"/>
    </row>
    <row r="434" spans="1:31" s="114" customFormat="1" ht="20.25" customHeight="1" x14ac:dyDescent="0.25">
      <c r="A434" s="183" t="s">
        <v>336</v>
      </c>
      <c r="B434" s="183"/>
      <c r="C434" s="183"/>
      <c r="D434" s="198" t="s">
        <v>387</v>
      </c>
      <c r="E434" s="198" t="s">
        <v>388</v>
      </c>
      <c r="F434" s="200">
        <f t="shared" si="377"/>
        <v>2000</v>
      </c>
      <c r="G434" s="200">
        <f t="shared" si="378"/>
        <v>2000</v>
      </c>
      <c r="H434" s="201">
        <f t="shared" si="379"/>
        <v>4675</v>
      </c>
      <c r="I434" s="132"/>
      <c r="J434" s="132"/>
      <c r="K434" s="131"/>
      <c r="L434" s="131">
        <v>3431</v>
      </c>
      <c r="M434" s="131"/>
      <c r="N434" s="132"/>
      <c r="O434" s="12" t="s">
        <v>42</v>
      </c>
      <c r="P434" s="127" t="s">
        <v>247</v>
      </c>
      <c r="Q434" s="133">
        <f>Q435+Q437</f>
        <v>1000</v>
      </c>
      <c r="R434" s="133">
        <f t="shared" ref="R434:AB434" si="402">R435+R437</f>
        <v>0</v>
      </c>
      <c r="S434" s="133">
        <f t="shared" si="402"/>
        <v>1000</v>
      </c>
      <c r="T434" s="133">
        <f t="shared" si="402"/>
        <v>0</v>
      </c>
      <c r="U434" s="133">
        <f t="shared" si="402"/>
        <v>0</v>
      </c>
      <c r="V434" s="133">
        <f t="shared" si="402"/>
        <v>1000</v>
      </c>
      <c r="W434" s="133">
        <f t="shared" si="402"/>
        <v>1000</v>
      </c>
      <c r="X434" s="133"/>
      <c r="Y434" s="307"/>
      <c r="Z434" s="133">
        <f t="shared" si="402"/>
        <v>0</v>
      </c>
      <c r="AA434" s="133">
        <f t="shared" si="402"/>
        <v>1000</v>
      </c>
      <c r="AB434" s="133">
        <f t="shared" si="402"/>
        <v>1200</v>
      </c>
      <c r="AC434" s="133">
        <f t="shared" ref="AC434:AD434" si="403">AC435+AC437</f>
        <v>1225</v>
      </c>
      <c r="AD434" s="133">
        <f t="shared" si="403"/>
        <v>1250</v>
      </c>
      <c r="AE434" s="176"/>
    </row>
    <row r="435" spans="1:31" s="114" customFormat="1" ht="20.25" customHeight="1" x14ac:dyDescent="0.25">
      <c r="A435" s="183" t="s">
        <v>336</v>
      </c>
      <c r="B435" s="183"/>
      <c r="C435" s="183"/>
      <c r="D435" s="183"/>
      <c r="E435" s="198" t="s">
        <v>388</v>
      </c>
      <c r="F435" s="200">
        <f t="shared" si="377"/>
        <v>2000</v>
      </c>
      <c r="G435" s="200">
        <f t="shared" si="378"/>
        <v>2000</v>
      </c>
      <c r="H435" s="201">
        <f t="shared" si="379"/>
        <v>4675</v>
      </c>
      <c r="I435" s="124"/>
      <c r="J435" s="131"/>
      <c r="K435" s="131"/>
      <c r="L435" s="131"/>
      <c r="M435" s="194">
        <v>34311</v>
      </c>
      <c r="N435" s="195"/>
      <c r="O435" s="196" t="s">
        <v>42</v>
      </c>
      <c r="P435" s="195" t="s">
        <v>248</v>
      </c>
      <c r="Q435" s="197">
        <f>Q436</f>
        <v>1000</v>
      </c>
      <c r="R435" s="197">
        <f t="shared" si="399"/>
        <v>0</v>
      </c>
      <c r="S435" s="197">
        <f t="shared" si="399"/>
        <v>1000</v>
      </c>
      <c r="T435" s="197">
        <f t="shared" si="399"/>
        <v>0</v>
      </c>
      <c r="U435" s="197">
        <f t="shared" si="399"/>
        <v>0</v>
      </c>
      <c r="V435" s="197">
        <f t="shared" si="399"/>
        <v>1000</v>
      </c>
      <c r="W435" s="197">
        <f t="shared" si="399"/>
        <v>1000</v>
      </c>
      <c r="X435" s="197"/>
      <c r="Y435" s="308"/>
      <c r="Z435" s="197">
        <f t="shared" si="399"/>
        <v>0</v>
      </c>
      <c r="AA435" s="197">
        <f t="shared" si="399"/>
        <v>1000</v>
      </c>
      <c r="AB435" s="197">
        <f t="shared" si="399"/>
        <v>1200</v>
      </c>
      <c r="AC435" s="197">
        <f t="shared" si="399"/>
        <v>1225</v>
      </c>
      <c r="AD435" s="197">
        <f t="shared" si="399"/>
        <v>1250</v>
      </c>
      <c r="AE435" s="176"/>
    </row>
    <row r="436" spans="1:31" s="114" customFormat="1" ht="20.25" customHeight="1" x14ac:dyDescent="0.25">
      <c r="A436" s="183" t="s">
        <v>336</v>
      </c>
      <c r="B436" s="183"/>
      <c r="C436" s="183"/>
      <c r="D436" s="183"/>
      <c r="E436" s="183"/>
      <c r="F436" s="200">
        <f t="shared" si="377"/>
        <v>2000</v>
      </c>
      <c r="G436" s="200">
        <f t="shared" si="378"/>
        <v>2000</v>
      </c>
      <c r="H436" s="201">
        <f t="shared" si="379"/>
        <v>4675</v>
      </c>
      <c r="I436" s="132"/>
      <c r="J436" s="132"/>
      <c r="K436" s="131"/>
      <c r="L436" s="131"/>
      <c r="M436" s="11"/>
      <c r="N436" s="171">
        <v>343110</v>
      </c>
      <c r="O436" s="172" t="s">
        <v>42</v>
      </c>
      <c r="P436" s="173" t="s">
        <v>248</v>
      </c>
      <c r="Q436" s="174">
        <v>1000</v>
      </c>
      <c r="R436" s="174">
        <f>S436-Q436</f>
        <v>0</v>
      </c>
      <c r="S436" s="174">
        <v>1000</v>
      </c>
      <c r="T436" s="174"/>
      <c r="U436" s="174">
        <v>0</v>
      </c>
      <c r="V436" s="174">
        <v>1000</v>
      </c>
      <c r="W436" s="174">
        <v>1000</v>
      </c>
      <c r="X436" s="174"/>
      <c r="Y436" s="309"/>
      <c r="Z436" s="174"/>
      <c r="AA436" s="174">
        <f>+Q436</f>
        <v>1000</v>
      </c>
      <c r="AB436" s="174">
        <v>1200</v>
      </c>
      <c r="AC436" s="174">
        <v>1225</v>
      </c>
      <c r="AD436" s="174">
        <v>1250</v>
      </c>
      <c r="AE436" s="176"/>
    </row>
    <row r="437" spans="1:31" s="114" customFormat="1" ht="20.25" hidden="1" customHeight="1" x14ac:dyDescent="0.25">
      <c r="A437" s="183" t="s">
        <v>336</v>
      </c>
      <c r="B437" s="183"/>
      <c r="C437" s="183"/>
      <c r="D437" s="183"/>
      <c r="E437" s="198" t="s">
        <v>388</v>
      </c>
      <c r="F437" s="200">
        <f t="shared" si="377"/>
        <v>0</v>
      </c>
      <c r="G437" s="200">
        <f t="shared" si="378"/>
        <v>0</v>
      </c>
      <c r="H437" s="201">
        <f t="shared" si="379"/>
        <v>0</v>
      </c>
      <c r="I437" s="124"/>
      <c r="J437" s="131"/>
      <c r="K437" s="131"/>
      <c r="L437" s="131"/>
      <c r="M437" s="194">
        <v>34312</v>
      </c>
      <c r="N437" s="195"/>
      <c r="O437" s="196" t="s">
        <v>42</v>
      </c>
      <c r="P437" s="195" t="s">
        <v>249</v>
      </c>
      <c r="Q437" s="197">
        <f>+Q438</f>
        <v>0</v>
      </c>
      <c r="R437" s="197">
        <f t="shared" ref="R437:AD437" si="404">+R438</f>
        <v>0</v>
      </c>
      <c r="S437" s="197">
        <f t="shared" si="404"/>
        <v>0</v>
      </c>
      <c r="T437" s="197">
        <f t="shared" si="404"/>
        <v>0</v>
      </c>
      <c r="U437" s="197">
        <f t="shared" si="404"/>
        <v>0</v>
      </c>
      <c r="V437" s="197">
        <f t="shared" si="404"/>
        <v>0</v>
      </c>
      <c r="W437" s="197">
        <f t="shared" si="404"/>
        <v>0</v>
      </c>
      <c r="X437" s="197"/>
      <c r="Y437" s="308"/>
      <c r="Z437" s="197">
        <f t="shared" si="404"/>
        <v>0</v>
      </c>
      <c r="AA437" s="197">
        <f t="shared" si="404"/>
        <v>0</v>
      </c>
      <c r="AB437" s="197">
        <f t="shared" si="404"/>
        <v>0</v>
      </c>
      <c r="AC437" s="197">
        <f t="shared" si="404"/>
        <v>0</v>
      </c>
      <c r="AD437" s="197">
        <f t="shared" si="404"/>
        <v>0</v>
      </c>
    </row>
    <row r="438" spans="1:31" s="114" customFormat="1" ht="20.25" hidden="1" customHeight="1" x14ac:dyDescent="0.25">
      <c r="A438" s="183" t="s">
        <v>336</v>
      </c>
      <c r="B438" s="183"/>
      <c r="C438" s="183"/>
      <c r="D438" s="183"/>
      <c r="E438" s="183"/>
      <c r="F438" s="200">
        <f t="shared" si="377"/>
        <v>0</v>
      </c>
      <c r="G438" s="200">
        <f t="shared" si="378"/>
        <v>0</v>
      </c>
      <c r="H438" s="201">
        <f t="shared" si="379"/>
        <v>0</v>
      </c>
      <c r="I438" s="132"/>
      <c r="J438" s="132"/>
      <c r="K438" s="131"/>
      <c r="L438" s="131"/>
      <c r="M438" s="11"/>
      <c r="N438" s="171">
        <v>343120</v>
      </c>
      <c r="O438" s="172" t="s">
        <v>42</v>
      </c>
      <c r="P438" s="173" t="s">
        <v>249</v>
      </c>
      <c r="Q438" s="174"/>
      <c r="R438" s="174"/>
      <c r="S438" s="174"/>
      <c r="T438" s="174"/>
      <c r="U438" s="174">
        <v>0</v>
      </c>
      <c r="V438" s="174">
        <v>0</v>
      </c>
      <c r="W438" s="174"/>
      <c r="X438" s="174"/>
      <c r="Y438" s="309"/>
      <c r="Z438" s="174"/>
      <c r="AA438" s="174">
        <f>+Q438</f>
        <v>0</v>
      </c>
      <c r="AB438" s="174"/>
      <c r="AC438" s="174"/>
      <c r="AD438" s="174"/>
    </row>
    <row r="439" spans="1:31" s="114" customFormat="1" ht="20.25" hidden="1" customHeight="1" x14ac:dyDescent="0.25">
      <c r="A439" s="183" t="s">
        <v>336</v>
      </c>
      <c r="B439" s="183"/>
      <c r="C439" s="183"/>
      <c r="D439" s="198" t="s">
        <v>387</v>
      </c>
      <c r="E439" s="198" t="s">
        <v>388</v>
      </c>
      <c r="F439" s="200">
        <f t="shared" si="377"/>
        <v>0</v>
      </c>
      <c r="G439" s="200">
        <f t="shared" si="378"/>
        <v>0</v>
      </c>
      <c r="H439" s="201">
        <f t="shared" si="379"/>
        <v>0</v>
      </c>
      <c r="I439" s="132"/>
      <c r="J439" s="132"/>
      <c r="K439" s="131"/>
      <c r="L439" s="131">
        <v>3433</v>
      </c>
      <c r="M439" s="11"/>
      <c r="N439" s="127"/>
      <c r="O439" s="12" t="s">
        <v>42</v>
      </c>
      <c r="P439" s="127" t="s">
        <v>250</v>
      </c>
      <c r="Q439" s="133">
        <f>+Q440</f>
        <v>0</v>
      </c>
      <c r="R439" s="133">
        <f t="shared" ref="R439:AD440" si="405">+R440</f>
        <v>0</v>
      </c>
      <c r="S439" s="133">
        <f t="shared" si="405"/>
        <v>0</v>
      </c>
      <c r="T439" s="133">
        <f t="shared" si="405"/>
        <v>0</v>
      </c>
      <c r="U439" s="133">
        <f t="shared" si="405"/>
        <v>0</v>
      </c>
      <c r="V439" s="133">
        <f t="shared" si="405"/>
        <v>0</v>
      </c>
      <c r="W439" s="133">
        <f t="shared" si="405"/>
        <v>0</v>
      </c>
      <c r="X439" s="133"/>
      <c r="Y439" s="307"/>
      <c r="Z439" s="133">
        <f t="shared" si="405"/>
        <v>0</v>
      </c>
      <c r="AA439" s="133">
        <f t="shared" si="405"/>
        <v>0</v>
      </c>
      <c r="AB439" s="133">
        <f t="shared" si="405"/>
        <v>0</v>
      </c>
      <c r="AC439" s="133">
        <f t="shared" si="405"/>
        <v>0</v>
      </c>
      <c r="AD439" s="133">
        <f t="shared" si="405"/>
        <v>0</v>
      </c>
    </row>
    <row r="440" spans="1:31" s="114" customFormat="1" ht="20.25" hidden="1" customHeight="1" x14ac:dyDescent="0.25">
      <c r="A440" s="183" t="s">
        <v>336</v>
      </c>
      <c r="B440" s="183"/>
      <c r="C440" s="183"/>
      <c r="D440" s="183"/>
      <c r="E440" s="198" t="s">
        <v>388</v>
      </c>
      <c r="F440" s="200">
        <f t="shared" si="377"/>
        <v>0</v>
      </c>
      <c r="G440" s="200">
        <f t="shared" si="378"/>
        <v>0</v>
      </c>
      <c r="H440" s="201">
        <f t="shared" si="379"/>
        <v>0</v>
      </c>
      <c r="I440" s="124"/>
      <c r="J440" s="131"/>
      <c r="K440" s="131"/>
      <c r="L440" s="131"/>
      <c r="M440" s="194">
        <v>34333</v>
      </c>
      <c r="N440" s="195"/>
      <c r="O440" s="196" t="s">
        <v>42</v>
      </c>
      <c r="P440" s="195" t="s">
        <v>250</v>
      </c>
      <c r="Q440" s="197">
        <f>+Q441</f>
        <v>0</v>
      </c>
      <c r="R440" s="197">
        <f t="shared" si="405"/>
        <v>0</v>
      </c>
      <c r="S440" s="197">
        <f t="shared" si="405"/>
        <v>0</v>
      </c>
      <c r="T440" s="197">
        <f t="shared" si="405"/>
        <v>0</v>
      </c>
      <c r="U440" s="197">
        <f t="shared" si="405"/>
        <v>0</v>
      </c>
      <c r="V440" s="197">
        <f t="shared" si="405"/>
        <v>0</v>
      </c>
      <c r="W440" s="197">
        <f t="shared" si="405"/>
        <v>0</v>
      </c>
      <c r="X440" s="197"/>
      <c r="Y440" s="308"/>
      <c r="Z440" s="197">
        <f t="shared" si="405"/>
        <v>0</v>
      </c>
      <c r="AA440" s="197">
        <f t="shared" si="405"/>
        <v>0</v>
      </c>
      <c r="AB440" s="197">
        <f t="shared" si="405"/>
        <v>0</v>
      </c>
      <c r="AC440" s="197">
        <f t="shared" si="405"/>
        <v>0</v>
      </c>
      <c r="AD440" s="197">
        <f t="shared" si="405"/>
        <v>0</v>
      </c>
    </row>
    <row r="441" spans="1:31" s="114" customFormat="1" ht="20.25" hidden="1" customHeight="1" x14ac:dyDescent="0.25">
      <c r="A441" s="183" t="s">
        <v>336</v>
      </c>
      <c r="B441" s="183"/>
      <c r="C441" s="183"/>
      <c r="D441" s="183"/>
      <c r="E441" s="183"/>
      <c r="F441" s="200">
        <f t="shared" si="377"/>
        <v>0</v>
      </c>
      <c r="G441" s="200">
        <f t="shared" si="378"/>
        <v>0</v>
      </c>
      <c r="H441" s="201">
        <f t="shared" si="379"/>
        <v>0</v>
      </c>
      <c r="I441" s="132"/>
      <c r="J441" s="132"/>
      <c r="K441" s="131"/>
      <c r="L441" s="131"/>
      <c r="M441" s="11"/>
      <c r="N441" s="171">
        <v>343330</v>
      </c>
      <c r="O441" s="172" t="s">
        <v>42</v>
      </c>
      <c r="P441" s="173" t="s">
        <v>250</v>
      </c>
      <c r="Q441" s="174"/>
      <c r="R441" s="174"/>
      <c r="S441" s="174"/>
      <c r="T441" s="174"/>
      <c r="U441" s="174">
        <v>0</v>
      </c>
      <c r="V441" s="174">
        <v>0</v>
      </c>
      <c r="W441" s="174"/>
      <c r="X441" s="174"/>
      <c r="Y441" s="309"/>
      <c r="Z441" s="174"/>
      <c r="AA441" s="174">
        <f>+Q441</f>
        <v>0</v>
      </c>
      <c r="AB441" s="174"/>
      <c r="AC441" s="174"/>
      <c r="AD441" s="174"/>
    </row>
    <row r="442" spans="1:31" s="193" customFormat="1" ht="23.25" customHeight="1" x14ac:dyDescent="0.25">
      <c r="A442" s="188" t="s">
        <v>453</v>
      </c>
      <c r="B442" s="188"/>
      <c r="C442" s="198" t="s">
        <v>384</v>
      </c>
      <c r="D442" s="198" t="s">
        <v>387</v>
      </c>
      <c r="E442" s="198" t="s">
        <v>388</v>
      </c>
      <c r="F442" s="200">
        <f t="shared" si="377"/>
        <v>34000</v>
      </c>
      <c r="G442" s="200">
        <f t="shared" si="378"/>
        <v>136611.43</v>
      </c>
      <c r="H442" s="201">
        <f t="shared" si="379"/>
        <v>70574.11</v>
      </c>
      <c r="I442" s="189"/>
      <c r="J442" s="189"/>
      <c r="K442" s="189"/>
      <c r="L442" s="189"/>
      <c r="M442" s="189"/>
      <c r="N442" s="189" t="str">
        <f>+O442</f>
        <v>5.5.</v>
      </c>
      <c r="O442" s="190" t="s">
        <v>39</v>
      </c>
      <c r="P442" s="191" t="s">
        <v>454</v>
      </c>
      <c r="Q442" s="192">
        <f>+Q443</f>
        <v>17000</v>
      </c>
      <c r="R442" s="192">
        <f t="shared" ref="R442:AD442" si="406">+R443</f>
        <v>0</v>
      </c>
      <c r="S442" s="192">
        <f t="shared" si="406"/>
        <v>17000</v>
      </c>
      <c r="T442" s="192">
        <f t="shared" si="406"/>
        <v>53575</v>
      </c>
      <c r="U442" s="192">
        <f t="shared" si="406"/>
        <v>61000</v>
      </c>
      <c r="V442" s="192">
        <f t="shared" si="406"/>
        <v>17000</v>
      </c>
      <c r="W442" s="255">
        <f t="shared" si="406"/>
        <v>5036.4299999999994</v>
      </c>
      <c r="X442" s="192"/>
      <c r="Y442" s="315"/>
      <c r="Z442" s="192">
        <f t="shared" si="406"/>
        <v>53574.11</v>
      </c>
      <c r="AA442" s="192">
        <f t="shared" si="406"/>
        <v>17000</v>
      </c>
      <c r="AB442" s="192">
        <f t="shared" si="406"/>
        <v>0</v>
      </c>
      <c r="AC442" s="192">
        <f t="shared" si="406"/>
        <v>0</v>
      </c>
      <c r="AD442" s="192">
        <f t="shared" si="406"/>
        <v>0</v>
      </c>
      <c r="AE442" s="236">
        <f>+Z442-52951.3</f>
        <v>622.80999999999767</v>
      </c>
    </row>
    <row r="443" spans="1:31" s="114" customFormat="1" ht="20.25" customHeight="1" x14ac:dyDescent="0.25">
      <c r="A443" s="188" t="s">
        <v>453</v>
      </c>
      <c r="B443" s="198" t="s">
        <v>352</v>
      </c>
      <c r="C443" s="198" t="s">
        <v>384</v>
      </c>
      <c r="D443" s="198" t="s">
        <v>387</v>
      </c>
      <c r="E443" s="198" t="s">
        <v>388</v>
      </c>
      <c r="F443" s="200">
        <f t="shared" si="377"/>
        <v>34000</v>
      </c>
      <c r="G443" s="200">
        <f t="shared" si="378"/>
        <v>136611.43</v>
      </c>
      <c r="H443" s="201">
        <f t="shared" si="379"/>
        <v>70574.11</v>
      </c>
      <c r="I443" s="120">
        <v>3</v>
      </c>
      <c r="J443" s="120"/>
      <c r="K443" s="120"/>
      <c r="L443" s="120"/>
      <c r="M443" s="120"/>
      <c r="N443" s="120"/>
      <c r="O443" s="12" t="s">
        <v>39</v>
      </c>
      <c r="P443" s="122" t="s">
        <v>18</v>
      </c>
      <c r="Q443" s="123">
        <f>+Q444+Q458</f>
        <v>17000</v>
      </c>
      <c r="R443" s="123">
        <f t="shared" ref="R443:AB443" si="407">+R444+R458</f>
        <v>0</v>
      </c>
      <c r="S443" s="123">
        <f t="shared" si="407"/>
        <v>17000</v>
      </c>
      <c r="T443" s="123">
        <f t="shared" si="407"/>
        <v>53575</v>
      </c>
      <c r="U443" s="123">
        <f t="shared" si="407"/>
        <v>61000</v>
      </c>
      <c r="V443" s="123">
        <f t="shared" si="407"/>
        <v>17000</v>
      </c>
      <c r="W443" s="123">
        <f t="shared" si="407"/>
        <v>5036.4299999999994</v>
      </c>
      <c r="X443" s="123"/>
      <c r="Y443" s="316"/>
      <c r="Z443" s="123">
        <f t="shared" si="407"/>
        <v>53574.11</v>
      </c>
      <c r="AA443" s="123">
        <f t="shared" si="407"/>
        <v>17000</v>
      </c>
      <c r="AB443" s="123">
        <f t="shared" si="407"/>
        <v>0</v>
      </c>
      <c r="AC443" s="123">
        <f t="shared" ref="AC443:AD443" si="408">+AC444+AC458</f>
        <v>0</v>
      </c>
      <c r="AD443" s="123">
        <f t="shared" si="408"/>
        <v>0</v>
      </c>
      <c r="AE443" s="176">
        <f>W448+W449+W452+W453+W457+W462+W463+W464+W467+W468+W470+W471</f>
        <v>5036.43</v>
      </c>
    </row>
    <row r="444" spans="1:31" s="187" customFormat="1" ht="20.25" customHeight="1" x14ac:dyDescent="0.25">
      <c r="A444" s="188" t="s">
        <v>453</v>
      </c>
      <c r="B444" s="198" t="s">
        <v>352</v>
      </c>
      <c r="C444" s="198" t="s">
        <v>384</v>
      </c>
      <c r="D444" s="198" t="s">
        <v>387</v>
      </c>
      <c r="E444" s="198" t="s">
        <v>388</v>
      </c>
      <c r="F444" s="200">
        <f t="shared" si="377"/>
        <v>33560</v>
      </c>
      <c r="G444" s="200">
        <f t="shared" si="378"/>
        <v>91472.690811852197</v>
      </c>
      <c r="H444" s="201">
        <f t="shared" si="379"/>
        <v>25564.400000000001</v>
      </c>
      <c r="I444" s="263"/>
      <c r="J444" s="263">
        <v>31</v>
      </c>
      <c r="K444" s="263"/>
      <c r="L444" s="263"/>
      <c r="M444" s="263"/>
      <c r="N444" s="263"/>
      <c r="O444" s="303" t="s">
        <v>39</v>
      </c>
      <c r="P444" s="264" t="s">
        <v>6</v>
      </c>
      <c r="Q444" s="265">
        <f>Q445+Q454</f>
        <v>16780</v>
      </c>
      <c r="R444" s="265">
        <f t="shared" ref="R444:AB444" si="409">R445+R454</f>
        <v>0</v>
      </c>
      <c r="S444" s="265">
        <f t="shared" si="409"/>
        <v>16780</v>
      </c>
      <c r="T444" s="265">
        <f>T445+T454</f>
        <v>8785</v>
      </c>
      <c r="U444" s="265">
        <f t="shared" si="409"/>
        <v>61000</v>
      </c>
      <c r="V444" s="265">
        <f t="shared" si="409"/>
        <v>16780</v>
      </c>
      <c r="W444" s="265">
        <f t="shared" si="409"/>
        <v>4824.03</v>
      </c>
      <c r="X444" s="265">
        <f>W444/T444*100</f>
        <v>54.912122936824126</v>
      </c>
      <c r="Y444" s="260">
        <f>W444/V444*100</f>
        <v>28.748688915375446</v>
      </c>
      <c r="Z444" s="186">
        <f t="shared" si="409"/>
        <v>8784.4</v>
      </c>
      <c r="AA444" s="186">
        <f t="shared" si="409"/>
        <v>16780</v>
      </c>
      <c r="AB444" s="186">
        <f t="shared" si="409"/>
        <v>0</v>
      </c>
      <c r="AC444" s="186">
        <f t="shared" ref="AC444:AD444" si="410">AC445+AC454</f>
        <v>0</v>
      </c>
      <c r="AD444" s="186">
        <f t="shared" si="410"/>
        <v>0</v>
      </c>
    </row>
    <row r="445" spans="1:31" s="214" customFormat="1" ht="20.25" customHeight="1" x14ac:dyDescent="0.25">
      <c r="A445" s="188" t="s">
        <v>453</v>
      </c>
      <c r="B445" s="188"/>
      <c r="C445" s="215" t="s">
        <v>384</v>
      </c>
      <c r="D445" s="215" t="s">
        <v>387</v>
      </c>
      <c r="E445" s="215" t="s">
        <v>388</v>
      </c>
      <c r="F445" s="207">
        <f t="shared" si="377"/>
        <v>32210</v>
      </c>
      <c r="G445" s="207">
        <f t="shared" si="378"/>
        <v>88849.03</v>
      </c>
      <c r="H445" s="208">
        <f t="shared" si="379"/>
        <v>23699.43</v>
      </c>
      <c r="I445" s="209"/>
      <c r="J445" s="210"/>
      <c r="K445" s="210">
        <v>311</v>
      </c>
      <c r="L445" s="210"/>
      <c r="M445" s="210"/>
      <c r="N445" s="211"/>
      <c r="O445" s="216" t="s">
        <v>39</v>
      </c>
      <c r="P445" s="212" t="s">
        <v>117</v>
      </c>
      <c r="Q445" s="213">
        <f>Q446+Q450</f>
        <v>16105</v>
      </c>
      <c r="R445" s="213">
        <f t="shared" ref="R445:AB445" si="411">R446+R450</f>
        <v>0</v>
      </c>
      <c r="S445" s="213">
        <f t="shared" si="411"/>
        <v>16105</v>
      </c>
      <c r="T445" s="213">
        <f>T446+T450</f>
        <v>7595</v>
      </c>
      <c r="U445" s="213">
        <f t="shared" si="411"/>
        <v>61000</v>
      </c>
      <c r="V445" s="213">
        <f t="shared" si="411"/>
        <v>16105</v>
      </c>
      <c r="W445" s="213">
        <f>W446+W450</f>
        <v>4149.03</v>
      </c>
      <c r="X445" s="213"/>
      <c r="Y445" s="306"/>
      <c r="Z445" s="213">
        <f t="shared" si="411"/>
        <v>7594.43</v>
      </c>
      <c r="AA445" s="213">
        <f t="shared" si="411"/>
        <v>16105</v>
      </c>
      <c r="AB445" s="213">
        <f t="shared" si="411"/>
        <v>0</v>
      </c>
      <c r="AC445" s="213">
        <f t="shared" ref="AC445:AD445" si="412">AC446+AC450</f>
        <v>0</v>
      </c>
      <c r="AD445" s="213">
        <f t="shared" si="412"/>
        <v>0</v>
      </c>
    </row>
    <row r="446" spans="1:31" s="114" customFormat="1" ht="20.25" customHeight="1" x14ac:dyDescent="0.25">
      <c r="A446" s="188" t="s">
        <v>453</v>
      </c>
      <c r="B446" s="183"/>
      <c r="C446" s="183"/>
      <c r="D446" s="198" t="s">
        <v>387</v>
      </c>
      <c r="E446" s="198" t="s">
        <v>388</v>
      </c>
      <c r="F446" s="200">
        <f t="shared" si="377"/>
        <v>30210</v>
      </c>
      <c r="G446" s="200">
        <f t="shared" si="378"/>
        <v>85554.21</v>
      </c>
      <c r="H446" s="201">
        <f t="shared" si="379"/>
        <v>21451.62</v>
      </c>
      <c r="I446" s="124"/>
      <c r="J446" s="131"/>
      <c r="K446" s="131"/>
      <c r="L446" s="131">
        <v>3111</v>
      </c>
      <c r="M446" s="131"/>
      <c r="N446" s="132"/>
      <c r="O446" s="12" t="s">
        <v>39</v>
      </c>
      <c r="P446" s="127" t="s">
        <v>118</v>
      </c>
      <c r="Q446" s="133">
        <f>Q447</f>
        <v>15105</v>
      </c>
      <c r="R446" s="133">
        <f t="shared" ref="R446:AD446" si="413">R447</f>
        <v>0</v>
      </c>
      <c r="S446" s="133">
        <f t="shared" si="413"/>
        <v>15105</v>
      </c>
      <c r="T446" s="133">
        <v>6347</v>
      </c>
      <c r="U446" s="133">
        <f t="shared" si="413"/>
        <v>60000</v>
      </c>
      <c r="V446" s="133">
        <f t="shared" si="413"/>
        <v>15105</v>
      </c>
      <c r="W446" s="133">
        <f t="shared" si="413"/>
        <v>4102.21</v>
      </c>
      <c r="X446" s="133"/>
      <c r="Y446" s="307"/>
      <c r="Z446" s="133">
        <f t="shared" si="413"/>
        <v>6346.62</v>
      </c>
      <c r="AA446" s="133">
        <f t="shared" si="413"/>
        <v>15105</v>
      </c>
      <c r="AB446" s="133">
        <f t="shared" si="413"/>
        <v>0</v>
      </c>
      <c r="AC446" s="133">
        <f t="shared" si="413"/>
        <v>0</v>
      </c>
      <c r="AD446" s="133">
        <f t="shared" si="413"/>
        <v>0</v>
      </c>
    </row>
    <row r="447" spans="1:31" s="114" customFormat="1" ht="20.25" customHeight="1" x14ac:dyDescent="0.25">
      <c r="A447" s="188" t="s">
        <v>453</v>
      </c>
      <c r="B447" s="183"/>
      <c r="C447" s="183"/>
      <c r="D447" s="183"/>
      <c r="E447" s="198" t="s">
        <v>388</v>
      </c>
      <c r="F447" s="200">
        <f t="shared" si="377"/>
        <v>30210</v>
      </c>
      <c r="G447" s="200">
        <f t="shared" si="378"/>
        <v>79207.210000000006</v>
      </c>
      <c r="H447" s="201">
        <f t="shared" si="379"/>
        <v>21451.62</v>
      </c>
      <c r="I447" s="124"/>
      <c r="J447" s="131"/>
      <c r="K447" s="131"/>
      <c r="L447" s="131"/>
      <c r="M447" s="194">
        <v>31111</v>
      </c>
      <c r="N447" s="195"/>
      <c r="O447" s="196" t="s">
        <v>39</v>
      </c>
      <c r="P447" s="195" t="s">
        <v>257</v>
      </c>
      <c r="Q447" s="197">
        <f>Q448+Q449</f>
        <v>15105</v>
      </c>
      <c r="R447" s="197">
        <f t="shared" ref="R447:AB447" si="414">R448+R449</f>
        <v>0</v>
      </c>
      <c r="S447" s="197">
        <f t="shared" si="414"/>
        <v>15105</v>
      </c>
      <c r="T447" s="197">
        <f t="shared" si="414"/>
        <v>0</v>
      </c>
      <c r="U447" s="197">
        <f t="shared" si="414"/>
        <v>60000</v>
      </c>
      <c r="V447" s="197">
        <f t="shared" si="414"/>
        <v>15105</v>
      </c>
      <c r="W447" s="197">
        <f t="shared" si="414"/>
        <v>4102.21</v>
      </c>
      <c r="X447" s="197"/>
      <c r="Y447" s="308"/>
      <c r="Z447" s="197">
        <f t="shared" si="414"/>
        <v>6346.62</v>
      </c>
      <c r="AA447" s="197">
        <f t="shared" si="414"/>
        <v>15105</v>
      </c>
      <c r="AB447" s="197">
        <f t="shared" si="414"/>
        <v>0</v>
      </c>
      <c r="AC447" s="197">
        <f t="shared" ref="AC447:AD447" si="415">AC448+AC449</f>
        <v>0</v>
      </c>
      <c r="AD447" s="197">
        <f t="shared" si="415"/>
        <v>0</v>
      </c>
    </row>
    <row r="448" spans="1:31" s="114" customFormat="1" ht="20.25" customHeight="1" x14ac:dyDescent="0.25">
      <c r="A448" s="188" t="s">
        <v>453</v>
      </c>
      <c r="B448" s="183"/>
      <c r="C448" s="183"/>
      <c r="D448" s="183"/>
      <c r="E448" s="183"/>
      <c r="F448" s="200">
        <f t="shared" si="377"/>
        <v>8210</v>
      </c>
      <c r="G448" s="200">
        <f t="shared" si="378"/>
        <v>8207.2099999999991</v>
      </c>
      <c r="H448" s="201">
        <f t="shared" si="379"/>
        <v>10451.619999999999</v>
      </c>
      <c r="I448" s="124"/>
      <c r="J448" s="131"/>
      <c r="K448" s="131"/>
      <c r="L448" s="131"/>
      <c r="M448" s="131"/>
      <c r="N448" s="171">
        <v>311110</v>
      </c>
      <c r="O448" s="172" t="s">
        <v>39</v>
      </c>
      <c r="P448" s="173" t="s">
        <v>268</v>
      </c>
      <c r="Q448" s="174">
        <v>4105</v>
      </c>
      <c r="R448" s="174">
        <f>S448-Q448</f>
        <v>0</v>
      </c>
      <c r="S448" s="174">
        <v>4105</v>
      </c>
      <c r="T448" s="174"/>
      <c r="U448" s="174">
        <v>0</v>
      </c>
      <c r="V448" s="174">
        <v>4105</v>
      </c>
      <c r="W448" s="174">
        <v>4102.21</v>
      </c>
      <c r="X448" s="174"/>
      <c r="Y448" s="309"/>
      <c r="Z448" s="174">
        <v>6346.62</v>
      </c>
      <c r="AA448" s="174">
        <f t="shared" ref="AA448:AA449" si="416">+Q448</f>
        <v>4105</v>
      </c>
      <c r="AB448" s="174"/>
      <c r="AC448" s="174"/>
      <c r="AD448" s="174"/>
    </row>
    <row r="449" spans="1:30" s="114" customFormat="1" ht="20.25" customHeight="1" x14ac:dyDescent="0.25">
      <c r="A449" s="188" t="s">
        <v>453</v>
      </c>
      <c r="B449" s="183"/>
      <c r="C449" s="183"/>
      <c r="D449" s="183"/>
      <c r="E449" s="183"/>
      <c r="F449" s="200">
        <f t="shared" si="377"/>
        <v>22000</v>
      </c>
      <c r="G449" s="200">
        <f t="shared" si="378"/>
        <v>71000</v>
      </c>
      <c r="H449" s="201">
        <f t="shared" si="379"/>
        <v>11000</v>
      </c>
      <c r="I449" s="124"/>
      <c r="J449" s="131"/>
      <c r="K449" s="131"/>
      <c r="L449" s="131"/>
      <c r="M449" s="131"/>
      <c r="N449" s="171">
        <v>311114</v>
      </c>
      <c r="O449" s="172" t="s">
        <v>39</v>
      </c>
      <c r="P449" s="173" t="s">
        <v>269</v>
      </c>
      <c r="Q449" s="174">
        <v>11000</v>
      </c>
      <c r="R449" s="174">
        <f>S449-Q449</f>
        <v>0</v>
      </c>
      <c r="S449" s="174">
        <v>11000</v>
      </c>
      <c r="T449" s="174"/>
      <c r="U449" s="174">
        <v>60000</v>
      </c>
      <c r="V449" s="174">
        <v>11000</v>
      </c>
      <c r="W449" s="174">
        <v>0</v>
      </c>
      <c r="X449" s="174"/>
      <c r="Y449" s="309"/>
      <c r="Z449" s="174"/>
      <c r="AA449" s="174">
        <f t="shared" si="416"/>
        <v>11000</v>
      </c>
      <c r="AB449" s="174"/>
      <c r="AC449" s="174"/>
      <c r="AD449" s="174"/>
    </row>
    <row r="450" spans="1:30" s="114" customFormat="1" ht="20.25" customHeight="1" x14ac:dyDescent="0.25">
      <c r="A450" s="188" t="s">
        <v>453</v>
      </c>
      <c r="B450" s="183"/>
      <c r="C450" s="183"/>
      <c r="D450" s="198" t="s">
        <v>387</v>
      </c>
      <c r="E450" s="198" t="s">
        <v>388</v>
      </c>
      <c r="F450" s="200">
        <f t="shared" si="377"/>
        <v>2000</v>
      </c>
      <c r="G450" s="200">
        <f t="shared" si="378"/>
        <v>3294.82</v>
      </c>
      <c r="H450" s="201">
        <f t="shared" si="379"/>
        <v>2247.81</v>
      </c>
      <c r="I450" s="124"/>
      <c r="J450" s="131"/>
      <c r="K450" s="131"/>
      <c r="L450" s="131">
        <v>3114</v>
      </c>
      <c r="M450" s="131"/>
      <c r="N450" s="132"/>
      <c r="O450" s="12" t="s">
        <v>39</v>
      </c>
      <c r="P450" s="127" t="s">
        <v>127</v>
      </c>
      <c r="Q450" s="133">
        <f>Q451</f>
        <v>1000</v>
      </c>
      <c r="R450" s="133">
        <f t="shared" ref="R450:AD450" si="417">R451</f>
        <v>0</v>
      </c>
      <c r="S450" s="133">
        <f t="shared" si="417"/>
        <v>1000</v>
      </c>
      <c r="T450" s="133">
        <f>625+623</f>
        <v>1248</v>
      </c>
      <c r="U450" s="133">
        <f t="shared" si="417"/>
        <v>1000</v>
      </c>
      <c r="V450" s="133">
        <f t="shared" si="417"/>
        <v>1000</v>
      </c>
      <c r="W450" s="133">
        <f t="shared" si="417"/>
        <v>46.82</v>
      </c>
      <c r="X450" s="133"/>
      <c r="Y450" s="307"/>
      <c r="Z450" s="133">
        <f t="shared" si="417"/>
        <v>1247.81</v>
      </c>
      <c r="AA450" s="133">
        <f t="shared" si="417"/>
        <v>1000</v>
      </c>
      <c r="AB450" s="133">
        <f t="shared" si="417"/>
        <v>0</v>
      </c>
      <c r="AC450" s="133">
        <f t="shared" si="417"/>
        <v>0</v>
      </c>
      <c r="AD450" s="133">
        <f t="shared" si="417"/>
        <v>0</v>
      </c>
    </row>
    <row r="451" spans="1:30" s="114" customFormat="1" ht="20.25" customHeight="1" x14ac:dyDescent="0.25">
      <c r="A451" s="188" t="s">
        <v>453</v>
      </c>
      <c r="B451" s="183"/>
      <c r="C451" s="183"/>
      <c r="D451" s="183"/>
      <c r="E451" s="198" t="s">
        <v>388</v>
      </c>
      <c r="F451" s="200">
        <f t="shared" si="377"/>
        <v>2000</v>
      </c>
      <c r="G451" s="200">
        <f t="shared" si="378"/>
        <v>2046.82</v>
      </c>
      <c r="H451" s="201">
        <f t="shared" si="379"/>
        <v>2247.81</v>
      </c>
      <c r="I451" s="124"/>
      <c r="J451" s="131"/>
      <c r="K451" s="131"/>
      <c r="L451" s="131"/>
      <c r="M451" s="194">
        <v>31141</v>
      </c>
      <c r="N451" s="195"/>
      <c r="O451" s="196" t="s">
        <v>39</v>
      </c>
      <c r="P451" s="195" t="s">
        <v>127</v>
      </c>
      <c r="Q451" s="197">
        <f>Q452+Q453</f>
        <v>1000</v>
      </c>
      <c r="R451" s="197">
        <f t="shared" ref="R451:AB451" si="418">R452+R453</f>
        <v>0</v>
      </c>
      <c r="S451" s="197">
        <f t="shared" si="418"/>
        <v>1000</v>
      </c>
      <c r="T451" s="197"/>
      <c r="U451" s="197">
        <f t="shared" si="418"/>
        <v>1000</v>
      </c>
      <c r="V451" s="197">
        <f t="shared" si="418"/>
        <v>1000</v>
      </c>
      <c r="W451" s="197">
        <f t="shared" si="418"/>
        <v>46.82</v>
      </c>
      <c r="X451" s="197"/>
      <c r="Y451" s="308"/>
      <c r="Z451" s="197">
        <f t="shared" si="418"/>
        <v>1247.81</v>
      </c>
      <c r="AA451" s="197">
        <f t="shared" si="418"/>
        <v>1000</v>
      </c>
      <c r="AB451" s="197">
        <f t="shared" si="418"/>
        <v>0</v>
      </c>
      <c r="AC451" s="197">
        <f t="shared" ref="AC451:AD451" si="419">AC452+AC453</f>
        <v>0</v>
      </c>
      <c r="AD451" s="197">
        <f t="shared" si="419"/>
        <v>0</v>
      </c>
    </row>
    <row r="452" spans="1:30" s="114" customFormat="1" ht="20.25" customHeight="1" x14ac:dyDescent="0.25">
      <c r="A452" s="188" t="s">
        <v>453</v>
      </c>
      <c r="B452" s="183"/>
      <c r="C452" s="183"/>
      <c r="D452" s="183"/>
      <c r="E452" s="183"/>
      <c r="F452" s="200">
        <f t="shared" si="377"/>
        <v>0</v>
      </c>
      <c r="G452" s="200">
        <f t="shared" si="378"/>
        <v>0</v>
      </c>
      <c r="H452" s="201">
        <f t="shared" si="379"/>
        <v>625</v>
      </c>
      <c r="I452" s="124"/>
      <c r="J452" s="131"/>
      <c r="K452" s="131"/>
      <c r="L452" s="131"/>
      <c r="M452" s="131"/>
      <c r="N452" s="171">
        <v>311410</v>
      </c>
      <c r="O452" s="172" t="s">
        <v>39</v>
      </c>
      <c r="P452" s="173" t="s">
        <v>270</v>
      </c>
      <c r="Q452" s="174">
        <v>0</v>
      </c>
      <c r="R452" s="174">
        <f>S452-Q452</f>
        <v>0</v>
      </c>
      <c r="S452" s="174">
        <v>0</v>
      </c>
      <c r="T452" s="174"/>
      <c r="U452" s="174">
        <v>0</v>
      </c>
      <c r="V452" s="174">
        <v>0</v>
      </c>
      <c r="W452" s="174">
        <v>0</v>
      </c>
      <c r="X452" s="174"/>
      <c r="Y452" s="309"/>
      <c r="Z452" s="174">
        <v>625</v>
      </c>
      <c r="AA452" s="174">
        <f t="shared" ref="AA452:AA453" si="420">+Q452</f>
        <v>0</v>
      </c>
      <c r="AB452" s="174"/>
      <c r="AC452" s="174"/>
      <c r="AD452" s="174"/>
    </row>
    <row r="453" spans="1:30" s="114" customFormat="1" ht="20.25" customHeight="1" x14ac:dyDescent="0.25">
      <c r="A453" s="188" t="s">
        <v>453</v>
      </c>
      <c r="B453" s="183"/>
      <c r="C453" s="183"/>
      <c r="D453" s="183"/>
      <c r="E453" s="183"/>
      <c r="F453" s="200">
        <f t="shared" si="377"/>
        <v>2000</v>
      </c>
      <c r="G453" s="200">
        <f t="shared" si="378"/>
        <v>2669.82</v>
      </c>
      <c r="H453" s="201">
        <f t="shared" si="379"/>
        <v>1622.81</v>
      </c>
      <c r="I453" s="124"/>
      <c r="J453" s="131"/>
      <c r="K453" s="131"/>
      <c r="L453" s="131"/>
      <c r="M453" s="131"/>
      <c r="N453" s="171">
        <v>311411</v>
      </c>
      <c r="O453" s="172" t="s">
        <v>39</v>
      </c>
      <c r="P453" s="173" t="s">
        <v>271</v>
      </c>
      <c r="Q453" s="174">
        <v>1000</v>
      </c>
      <c r="R453" s="174">
        <f>S453-Q453</f>
        <v>0</v>
      </c>
      <c r="S453" s="174">
        <v>1000</v>
      </c>
      <c r="T453" s="174">
        <v>623</v>
      </c>
      <c r="U453" s="174">
        <v>1000</v>
      </c>
      <c r="V453" s="174">
        <v>1000</v>
      </c>
      <c r="W453" s="174">
        <f>29.16+17.66</f>
        <v>46.82</v>
      </c>
      <c r="X453" s="174"/>
      <c r="Y453" s="309"/>
      <c r="Z453" s="174">
        <v>622.80999999999995</v>
      </c>
      <c r="AA453" s="174">
        <f t="shared" si="420"/>
        <v>1000</v>
      </c>
      <c r="AB453" s="174"/>
      <c r="AC453" s="174"/>
      <c r="AD453" s="174"/>
    </row>
    <row r="454" spans="1:30" s="214" customFormat="1" ht="20.25" customHeight="1" x14ac:dyDescent="0.25">
      <c r="A454" s="188" t="s">
        <v>453</v>
      </c>
      <c r="B454" s="188"/>
      <c r="C454" s="215" t="s">
        <v>384</v>
      </c>
      <c r="D454" s="215" t="s">
        <v>387</v>
      </c>
      <c r="E454" s="215" t="s">
        <v>388</v>
      </c>
      <c r="F454" s="207">
        <f t="shared" si="377"/>
        <v>1350</v>
      </c>
      <c r="G454" s="207">
        <f t="shared" si="378"/>
        <v>2540</v>
      </c>
      <c r="H454" s="208">
        <f t="shared" si="379"/>
        <v>1864.97</v>
      </c>
      <c r="I454" s="209"/>
      <c r="J454" s="210"/>
      <c r="K454" s="210">
        <v>313</v>
      </c>
      <c r="L454" s="210"/>
      <c r="M454" s="210"/>
      <c r="N454" s="211"/>
      <c r="O454" s="216" t="s">
        <v>39</v>
      </c>
      <c r="P454" s="212" t="s">
        <v>138</v>
      </c>
      <c r="Q454" s="213">
        <f>Q455</f>
        <v>675</v>
      </c>
      <c r="R454" s="213">
        <f t="shared" ref="R454:AD456" si="421">R455</f>
        <v>0</v>
      </c>
      <c r="S454" s="213">
        <f t="shared" si="421"/>
        <v>675</v>
      </c>
      <c r="T454" s="213">
        <f>T455</f>
        <v>1190</v>
      </c>
      <c r="U454" s="213">
        <f t="shared" si="421"/>
        <v>0</v>
      </c>
      <c r="V454" s="213">
        <f t="shared" si="421"/>
        <v>675</v>
      </c>
      <c r="W454" s="213">
        <f t="shared" si="421"/>
        <v>675</v>
      </c>
      <c r="X454" s="213"/>
      <c r="Y454" s="306"/>
      <c r="Z454" s="213">
        <f t="shared" si="421"/>
        <v>1189.97</v>
      </c>
      <c r="AA454" s="213">
        <f t="shared" si="421"/>
        <v>675</v>
      </c>
      <c r="AB454" s="213">
        <f t="shared" si="421"/>
        <v>0</v>
      </c>
      <c r="AC454" s="213">
        <f t="shared" si="421"/>
        <v>0</v>
      </c>
      <c r="AD454" s="213">
        <f t="shared" si="421"/>
        <v>0</v>
      </c>
    </row>
    <row r="455" spans="1:30" s="114" customFormat="1" ht="20.25" customHeight="1" x14ac:dyDescent="0.25">
      <c r="A455" s="188" t="s">
        <v>453</v>
      </c>
      <c r="B455" s="183"/>
      <c r="C455" s="183"/>
      <c r="D455" s="198" t="s">
        <v>387</v>
      </c>
      <c r="E455" s="198" t="s">
        <v>388</v>
      </c>
      <c r="F455" s="200">
        <f t="shared" si="377"/>
        <v>1350</v>
      </c>
      <c r="G455" s="200">
        <f t="shared" si="378"/>
        <v>2540</v>
      </c>
      <c r="H455" s="201">
        <f t="shared" si="379"/>
        <v>1864.97</v>
      </c>
      <c r="I455" s="124"/>
      <c r="J455" s="131"/>
      <c r="K455" s="131"/>
      <c r="L455" s="131">
        <v>3132</v>
      </c>
      <c r="M455" s="131"/>
      <c r="N455" s="132"/>
      <c r="O455" s="12" t="s">
        <v>39</v>
      </c>
      <c r="P455" s="127" t="s">
        <v>139</v>
      </c>
      <c r="Q455" s="133">
        <f>Q456</f>
        <v>675</v>
      </c>
      <c r="R455" s="133">
        <f t="shared" si="421"/>
        <v>0</v>
      </c>
      <c r="S455" s="133">
        <f t="shared" si="421"/>
        <v>675</v>
      </c>
      <c r="T455" s="133">
        <v>1190</v>
      </c>
      <c r="U455" s="133">
        <f t="shared" si="421"/>
        <v>0</v>
      </c>
      <c r="V455" s="133">
        <f t="shared" si="421"/>
        <v>675</v>
      </c>
      <c r="W455" s="133">
        <f t="shared" si="421"/>
        <v>675</v>
      </c>
      <c r="X455" s="133"/>
      <c r="Y455" s="307"/>
      <c r="Z455" s="133">
        <f t="shared" si="421"/>
        <v>1189.97</v>
      </c>
      <c r="AA455" s="133">
        <f t="shared" si="421"/>
        <v>675</v>
      </c>
      <c r="AB455" s="133">
        <f t="shared" si="421"/>
        <v>0</v>
      </c>
      <c r="AC455" s="133">
        <f t="shared" si="421"/>
        <v>0</v>
      </c>
      <c r="AD455" s="133">
        <f t="shared" si="421"/>
        <v>0</v>
      </c>
    </row>
    <row r="456" spans="1:30" s="114" customFormat="1" ht="20.25" customHeight="1" x14ac:dyDescent="0.25">
      <c r="A456" s="188" t="s">
        <v>453</v>
      </c>
      <c r="B456" s="183"/>
      <c r="C456" s="183"/>
      <c r="D456" s="183"/>
      <c r="E456" s="198" t="s">
        <v>388</v>
      </c>
      <c r="F456" s="200">
        <f t="shared" si="377"/>
        <v>1350</v>
      </c>
      <c r="G456" s="200">
        <f t="shared" si="378"/>
        <v>1350</v>
      </c>
      <c r="H456" s="201">
        <f t="shared" si="379"/>
        <v>1864.97</v>
      </c>
      <c r="I456" s="124"/>
      <c r="J456" s="131"/>
      <c r="K456" s="131"/>
      <c r="L456" s="131"/>
      <c r="M456" s="194">
        <v>31321</v>
      </c>
      <c r="N456" s="195"/>
      <c r="O456" s="196" t="s">
        <v>39</v>
      </c>
      <c r="P456" s="195" t="s">
        <v>139</v>
      </c>
      <c r="Q456" s="197">
        <f>Q457</f>
        <v>675</v>
      </c>
      <c r="R456" s="197">
        <f t="shared" si="421"/>
        <v>0</v>
      </c>
      <c r="S456" s="197">
        <f t="shared" si="421"/>
        <v>675</v>
      </c>
      <c r="T456" s="197">
        <f t="shared" si="421"/>
        <v>0</v>
      </c>
      <c r="U456" s="197">
        <f t="shared" si="421"/>
        <v>0</v>
      </c>
      <c r="V456" s="197">
        <f t="shared" si="421"/>
        <v>675</v>
      </c>
      <c r="W456" s="197">
        <f t="shared" si="421"/>
        <v>675</v>
      </c>
      <c r="X456" s="197"/>
      <c r="Y456" s="308"/>
      <c r="Z456" s="197">
        <f t="shared" si="421"/>
        <v>1189.97</v>
      </c>
      <c r="AA456" s="197">
        <f t="shared" si="421"/>
        <v>675</v>
      </c>
      <c r="AB456" s="197">
        <f t="shared" si="421"/>
        <v>0</v>
      </c>
      <c r="AC456" s="197">
        <f t="shared" si="421"/>
        <v>0</v>
      </c>
      <c r="AD456" s="197">
        <f t="shared" si="421"/>
        <v>0</v>
      </c>
    </row>
    <row r="457" spans="1:30" s="114" customFormat="1" ht="20.25" customHeight="1" x14ac:dyDescent="0.25">
      <c r="A457" s="188" t="s">
        <v>453</v>
      </c>
      <c r="B457" s="183"/>
      <c r="C457" s="183"/>
      <c r="D457" s="183"/>
      <c r="E457" s="183"/>
      <c r="F457" s="200">
        <f t="shared" si="377"/>
        <v>1350</v>
      </c>
      <c r="G457" s="200">
        <f t="shared" si="378"/>
        <v>1350</v>
      </c>
      <c r="H457" s="201">
        <f t="shared" si="379"/>
        <v>1864.97</v>
      </c>
      <c r="I457" s="124"/>
      <c r="J457" s="131"/>
      <c r="K457" s="131"/>
      <c r="L457" s="131"/>
      <c r="M457" s="131"/>
      <c r="N457" s="171">
        <v>313210</v>
      </c>
      <c r="O457" s="172" t="s">
        <v>39</v>
      </c>
      <c r="P457" s="173" t="s">
        <v>272</v>
      </c>
      <c r="Q457" s="174">
        <v>675</v>
      </c>
      <c r="R457" s="174">
        <f>S457-Q457</f>
        <v>0</v>
      </c>
      <c r="S457" s="174">
        <v>675</v>
      </c>
      <c r="T457" s="174"/>
      <c r="U457" s="174">
        <v>0</v>
      </c>
      <c r="V457" s="174">
        <v>675</v>
      </c>
      <c r="W457" s="174">
        <v>675</v>
      </c>
      <c r="X457" s="174"/>
      <c r="Y457" s="309"/>
      <c r="Z457" s="174">
        <v>1189.97</v>
      </c>
      <c r="AA457" s="174">
        <f>+Q457</f>
        <v>675</v>
      </c>
      <c r="AB457" s="174"/>
      <c r="AC457" s="174"/>
      <c r="AD457" s="174"/>
    </row>
    <row r="458" spans="1:30" s="187" customFormat="1" ht="20.25" customHeight="1" x14ac:dyDescent="0.25">
      <c r="A458" s="188" t="s">
        <v>453</v>
      </c>
      <c r="B458" s="198" t="s">
        <v>352</v>
      </c>
      <c r="C458" s="198" t="s">
        <v>384</v>
      </c>
      <c r="D458" s="198" t="s">
        <v>387</v>
      </c>
      <c r="E458" s="198" t="s">
        <v>388</v>
      </c>
      <c r="F458" s="200">
        <f t="shared" si="377"/>
        <v>440</v>
      </c>
      <c r="G458" s="200">
        <f t="shared" si="378"/>
        <v>45318.945454545457</v>
      </c>
      <c r="H458" s="201">
        <f t="shared" si="379"/>
        <v>45009.71</v>
      </c>
      <c r="I458" s="263"/>
      <c r="J458" s="263">
        <v>32</v>
      </c>
      <c r="K458" s="263"/>
      <c r="L458" s="263"/>
      <c r="M458" s="263"/>
      <c r="N458" s="263"/>
      <c r="O458" s="303" t="s">
        <v>39</v>
      </c>
      <c r="P458" s="264" t="s">
        <v>7</v>
      </c>
      <c r="Q458" s="265">
        <f>Q459</f>
        <v>220</v>
      </c>
      <c r="R458" s="265">
        <f t="shared" ref="R458:AD458" si="422">R459</f>
        <v>0</v>
      </c>
      <c r="S458" s="265">
        <f t="shared" si="422"/>
        <v>220</v>
      </c>
      <c r="T458" s="265">
        <f>T459</f>
        <v>44790</v>
      </c>
      <c r="U458" s="265">
        <f t="shared" si="422"/>
        <v>0</v>
      </c>
      <c r="V458" s="265">
        <f t="shared" si="422"/>
        <v>220</v>
      </c>
      <c r="W458" s="265">
        <f t="shared" si="422"/>
        <v>212.39999999999998</v>
      </c>
      <c r="X458" s="265"/>
      <c r="Y458" s="260">
        <f>W458/V458*100</f>
        <v>96.545454545454533</v>
      </c>
      <c r="Z458" s="186">
        <f t="shared" si="422"/>
        <v>44789.71</v>
      </c>
      <c r="AA458" s="186">
        <f t="shared" si="422"/>
        <v>220</v>
      </c>
      <c r="AB458" s="186">
        <f t="shared" si="422"/>
        <v>0</v>
      </c>
      <c r="AC458" s="186">
        <f t="shared" si="422"/>
        <v>0</v>
      </c>
      <c r="AD458" s="186">
        <f t="shared" si="422"/>
        <v>0</v>
      </c>
    </row>
    <row r="459" spans="1:30" s="214" customFormat="1" ht="20.25" customHeight="1" x14ac:dyDescent="0.25">
      <c r="A459" s="188" t="s">
        <v>453</v>
      </c>
      <c r="B459" s="188"/>
      <c r="C459" s="215" t="s">
        <v>384</v>
      </c>
      <c r="D459" s="215" t="s">
        <v>387</v>
      </c>
      <c r="E459" s="215" t="s">
        <v>388</v>
      </c>
      <c r="F459" s="207">
        <f t="shared" si="377"/>
        <v>440</v>
      </c>
      <c r="G459" s="207">
        <f t="shared" si="378"/>
        <v>45222.400000000001</v>
      </c>
      <c r="H459" s="208">
        <f t="shared" si="379"/>
        <v>45009.71</v>
      </c>
      <c r="I459" s="209"/>
      <c r="J459" s="210"/>
      <c r="K459" s="210">
        <v>322</v>
      </c>
      <c r="L459" s="210"/>
      <c r="M459" s="210"/>
      <c r="N459" s="211"/>
      <c r="O459" s="216" t="s">
        <v>39</v>
      </c>
      <c r="P459" s="212" t="s">
        <v>154</v>
      </c>
      <c r="Q459" s="213">
        <f>Q460+Q465</f>
        <v>220</v>
      </c>
      <c r="R459" s="213">
        <f t="shared" ref="R459:AB459" si="423">R460+R465</f>
        <v>0</v>
      </c>
      <c r="S459" s="213">
        <f t="shared" si="423"/>
        <v>220</v>
      </c>
      <c r="T459" s="213">
        <f>T460+T465</f>
        <v>44790</v>
      </c>
      <c r="U459" s="213">
        <f t="shared" si="423"/>
        <v>0</v>
      </c>
      <c r="V459" s="213">
        <f t="shared" si="423"/>
        <v>220</v>
      </c>
      <c r="W459" s="213">
        <f t="shared" si="423"/>
        <v>212.39999999999998</v>
      </c>
      <c r="X459" s="213"/>
      <c r="Y459" s="306"/>
      <c r="Z459" s="213">
        <f t="shared" si="423"/>
        <v>44789.71</v>
      </c>
      <c r="AA459" s="213">
        <f t="shared" si="423"/>
        <v>220</v>
      </c>
      <c r="AB459" s="213">
        <f t="shared" si="423"/>
        <v>0</v>
      </c>
      <c r="AC459" s="213">
        <f t="shared" ref="AC459:AD459" si="424">AC460+AC465</f>
        <v>0</v>
      </c>
      <c r="AD459" s="213">
        <f t="shared" si="424"/>
        <v>0</v>
      </c>
    </row>
    <row r="460" spans="1:30" s="114" customFormat="1" ht="20.25" customHeight="1" x14ac:dyDescent="0.25">
      <c r="A460" s="188" t="s">
        <v>453</v>
      </c>
      <c r="B460" s="183"/>
      <c r="C460" s="183"/>
      <c r="D460" s="198" t="s">
        <v>387</v>
      </c>
      <c r="E460" s="198" t="s">
        <v>388</v>
      </c>
      <c r="F460" s="200">
        <f t="shared" si="377"/>
        <v>120</v>
      </c>
      <c r="G460" s="200">
        <f t="shared" si="378"/>
        <v>1506.64</v>
      </c>
      <c r="H460" s="201">
        <f t="shared" si="379"/>
        <v>1450.5</v>
      </c>
      <c r="I460" s="124"/>
      <c r="J460" s="131"/>
      <c r="K460" s="131"/>
      <c r="L460" s="131">
        <v>3221</v>
      </c>
      <c r="M460" s="131"/>
      <c r="N460" s="132"/>
      <c r="O460" s="12" t="s">
        <v>39</v>
      </c>
      <c r="P460" s="127" t="s">
        <v>155</v>
      </c>
      <c r="Q460" s="133">
        <f>Q461</f>
        <v>60</v>
      </c>
      <c r="R460" s="133">
        <f t="shared" ref="R460:AD460" si="425">R461</f>
        <v>0</v>
      </c>
      <c r="S460" s="133">
        <f t="shared" si="425"/>
        <v>60</v>
      </c>
      <c r="T460" s="133">
        <v>1391</v>
      </c>
      <c r="U460" s="133">
        <f t="shared" si="425"/>
        <v>0</v>
      </c>
      <c r="V460" s="133">
        <f t="shared" si="425"/>
        <v>60</v>
      </c>
      <c r="W460" s="133">
        <f t="shared" si="425"/>
        <v>55.64</v>
      </c>
      <c r="X460" s="133"/>
      <c r="Y460" s="307"/>
      <c r="Z460" s="133">
        <f t="shared" si="425"/>
        <v>1390.5</v>
      </c>
      <c r="AA460" s="133">
        <f t="shared" si="425"/>
        <v>60</v>
      </c>
      <c r="AB460" s="133">
        <f t="shared" si="425"/>
        <v>0</v>
      </c>
      <c r="AC460" s="133">
        <f t="shared" si="425"/>
        <v>0</v>
      </c>
      <c r="AD460" s="133">
        <f t="shared" si="425"/>
        <v>0</v>
      </c>
    </row>
    <row r="461" spans="1:30" s="114" customFormat="1" ht="20.25" customHeight="1" x14ac:dyDescent="0.25">
      <c r="A461" s="188" t="s">
        <v>453</v>
      </c>
      <c r="B461" s="183"/>
      <c r="C461" s="183"/>
      <c r="D461" s="183"/>
      <c r="E461" s="198" t="s">
        <v>388</v>
      </c>
      <c r="F461" s="200">
        <f t="shared" si="377"/>
        <v>120</v>
      </c>
      <c r="G461" s="200">
        <f t="shared" si="378"/>
        <v>115.64</v>
      </c>
      <c r="H461" s="201">
        <f t="shared" si="379"/>
        <v>1450.5</v>
      </c>
      <c r="I461" s="124"/>
      <c r="J461" s="131"/>
      <c r="K461" s="131"/>
      <c r="L461" s="131"/>
      <c r="M461" s="194">
        <v>32211</v>
      </c>
      <c r="N461" s="195"/>
      <c r="O461" s="196" t="s">
        <v>39</v>
      </c>
      <c r="P461" s="195" t="s">
        <v>156</v>
      </c>
      <c r="Q461" s="197">
        <f t="shared" ref="Q461:W461" si="426">Q462+Q463+Q464</f>
        <v>60</v>
      </c>
      <c r="R461" s="197">
        <f t="shared" si="426"/>
        <v>0</v>
      </c>
      <c r="S461" s="197">
        <f t="shared" si="426"/>
        <v>60</v>
      </c>
      <c r="T461" s="197">
        <f t="shared" si="426"/>
        <v>0</v>
      </c>
      <c r="U461" s="197">
        <f t="shared" si="426"/>
        <v>0</v>
      </c>
      <c r="V461" s="197">
        <f t="shared" si="426"/>
        <v>60</v>
      </c>
      <c r="W461" s="197">
        <f t="shared" si="426"/>
        <v>55.64</v>
      </c>
      <c r="X461" s="197"/>
      <c r="Y461" s="308"/>
      <c r="Z461" s="197">
        <f>Z462+Z463+Z464</f>
        <v>1390.5</v>
      </c>
      <c r="AA461" s="197">
        <f t="shared" ref="AA461:AD461" si="427">AA462+AA463+AA464</f>
        <v>60</v>
      </c>
      <c r="AB461" s="197">
        <f t="shared" si="427"/>
        <v>0</v>
      </c>
      <c r="AC461" s="197">
        <f t="shared" si="427"/>
        <v>0</v>
      </c>
      <c r="AD461" s="197">
        <f t="shared" si="427"/>
        <v>0</v>
      </c>
    </row>
    <row r="462" spans="1:30" s="114" customFormat="1" ht="20.25" customHeight="1" x14ac:dyDescent="0.25">
      <c r="A462" s="188" t="s">
        <v>453</v>
      </c>
      <c r="B462" s="183"/>
      <c r="C462" s="183"/>
      <c r="D462" s="183"/>
      <c r="E462" s="183"/>
      <c r="F462" s="200">
        <f t="shared" ref="F462:F531" si="428">+Q462+R462+S462</f>
        <v>120</v>
      </c>
      <c r="G462" s="200">
        <f t="shared" ref="G462:G531" si="429">+T462+U462+V462+W462+X462+Y462</f>
        <v>60</v>
      </c>
      <c r="H462" s="201">
        <f t="shared" ref="H462:H531" si="430">+Z462+AA462+AB462+AC462+AD462</f>
        <v>1106</v>
      </c>
      <c r="I462" s="124"/>
      <c r="J462" s="131"/>
      <c r="K462" s="131"/>
      <c r="L462" s="131"/>
      <c r="M462" s="11"/>
      <c r="N462" s="171">
        <v>322110</v>
      </c>
      <c r="O462" s="172" t="s">
        <v>39</v>
      </c>
      <c r="P462" s="173" t="s">
        <v>455</v>
      </c>
      <c r="Q462" s="174">
        <v>60</v>
      </c>
      <c r="R462" s="174">
        <f>S462-Q462</f>
        <v>0</v>
      </c>
      <c r="S462" s="174">
        <v>60</v>
      </c>
      <c r="T462" s="174"/>
      <c r="U462" s="174">
        <v>0</v>
      </c>
      <c r="V462" s="174">
        <v>60</v>
      </c>
      <c r="W462" s="174">
        <v>0</v>
      </c>
      <c r="X462" s="174"/>
      <c r="Y462" s="309"/>
      <c r="Z462" s="174">
        <v>1046</v>
      </c>
      <c r="AA462" s="174">
        <f>+Q462</f>
        <v>60</v>
      </c>
      <c r="AB462" s="174"/>
      <c r="AC462" s="174"/>
      <c r="AD462" s="174"/>
    </row>
    <row r="463" spans="1:30" s="114" customFormat="1" ht="20.25" customHeight="1" x14ac:dyDescent="0.25">
      <c r="A463" s="188" t="s">
        <v>453</v>
      </c>
      <c r="B463" s="183"/>
      <c r="C463" s="183"/>
      <c r="D463" s="183"/>
      <c r="E463" s="183"/>
      <c r="F463" s="200"/>
      <c r="G463" s="200"/>
      <c r="H463" s="201"/>
      <c r="I463" s="124"/>
      <c r="J463" s="131"/>
      <c r="K463" s="131"/>
      <c r="L463" s="131"/>
      <c r="M463" s="11"/>
      <c r="N463" s="171">
        <v>322110</v>
      </c>
      <c r="O463" s="172" t="s">
        <v>39</v>
      </c>
      <c r="P463" s="173" t="s">
        <v>273</v>
      </c>
      <c r="Q463" s="174"/>
      <c r="R463" s="174"/>
      <c r="S463" s="174"/>
      <c r="T463" s="174"/>
      <c r="U463" s="174">
        <v>0</v>
      </c>
      <c r="V463" s="174">
        <v>0</v>
      </c>
      <c r="W463" s="174">
        <v>55.64</v>
      </c>
      <c r="X463" s="174"/>
      <c r="Y463" s="309"/>
      <c r="Z463" s="174">
        <v>95.5</v>
      </c>
      <c r="AA463" s="174"/>
      <c r="AB463" s="174"/>
      <c r="AC463" s="174"/>
      <c r="AD463" s="174"/>
    </row>
    <row r="464" spans="1:30" s="114" customFormat="1" ht="20.25" hidden="1" customHeight="1" x14ac:dyDescent="0.25">
      <c r="A464" s="188" t="s">
        <v>453</v>
      </c>
      <c r="B464" s="183"/>
      <c r="C464" s="183"/>
      <c r="D464" s="183"/>
      <c r="E464" s="183"/>
      <c r="F464" s="200"/>
      <c r="G464" s="200"/>
      <c r="H464" s="201"/>
      <c r="I464" s="124"/>
      <c r="J464" s="131"/>
      <c r="K464" s="131"/>
      <c r="L464" s="131"/>
      <c r="M464" s="11"/>
      <c r="N464" s="171">
        <v>322111</v>
      </c>
      <c r="O464" s="172" t="s">
        <v>39</v>
      </c>
      <c r="P464" s="173" t="s">
        <v>456</v>
      </c>
      <c r="Q464" s="174"/>
      <c r="R464" s="174"/>
      <c r="S464" s="174"/>
      <c r="T464" s="174"/>
      <c r="U464" s="174">
        <v>0</v>
      </c>
      <c r="V464" s="174">
        <v>0</v>
      </c>
      <c r="W464" s="174">
        <v>0</v>
      </c>
      <c r="X464" s="174"/>
      <c r="Y464" s="309"/>
      <c r="Z464" s="174">
        <v>249</v>
      </c>
      <c r="AA464" s="174"/>
      <c r="AB464" s="174"/>
      <c r="AC464" s="174"/>
      <c r="AD464" s="174"/>
    </row>
    <row r="465" spans="1:32" s="114" customFormat="1" ht="20.25" customHeight="1" x14ac:dyDescent="0.25">
      <c r="A465" s="188" t="s">
        <v>453</v>
      </c>
      <c r="B465" s="183"/>
      <c r="C465" s="183"/>
      <c r="D465" s="198" t="s">
        <v>387</v>
      </c>
      <c r="E465" s="198" t="s">
        <v>388</v>
      </c>
      <c r="F465" s="200">
        <f t="shared" si="428"/>
        <v>320</v>
      </c>
      <c r="G465" s="200">
        <f t="shared" si="429"/>
        <v>43715.76</v>
      </c>
      <c r="H465" s="201">
        <f t="shared" si="430"/>
        <v>43559.21</v>
      </c>
      <c r="I465" s="124"/>
      <c r="J465" s="131"/>
      <c r="K465" s="131"/>
      <c r="L465" s="131">
        <v>3222</v>
      </c>
      <c r="M465" s="131"/>
      <c r="N465" s="132"/>
      <c r="O465" s="12" t="s">
        <v>39</v>
      </c>
      <c r="P465" s="127" t="s">
        <v>167</v>
      </c>
      <c r="Q465" s="133">
        <f t="shared" ref="Q465:V465" si="431">Q469</f>
        <v>160</v>
      </c>
      <c r="R465" s="133">
        <f t="shared" si="431"/>
        <v>0</v>
      </c>
      <c r="S465" s="133">
        <f t="shared" si="431"/>
        <v>160</v>
      </c>
      <c r="T465" s="133">
        <v>43399</v>
      </c>
      <c r="U465" s="133">
        <f t="shared" si="431"/>
        <v>0</v>
      </c>
      <c r="V465" s="133">
        <f t="shared" si="431"/>
        <v>160</v>
      </c>
      <c r="W465" s="133">
        <f>W466+W469</f>
        <v>156.76</v>
      </c>
      <c r="X465" s="133"/>
      <c r="Y465" s="307"/>
      <c r="Z465" s="133">
        <f>Z469+Z466</f>
        <v>43399.21</v>
      </c>
      <c r="AA465" s="133">
        <f>AA469</f>
        <v>160</v>
      </c>
      <c r="AB465" s="133">
        <f>AB469</f>
        <v>0</v>
      </c>
      <c r="AC465" s="133">
        <f>AC469</f>
        <v>0</v>
      </c>
      <c r="AD465" s="133">
        <f>AD469</f>
        <v>0</v>
      </c>
    </row>
    <row r="466" spans="1:32" s="114" customFormat="1" ht="20.25" hidden="1" customHeight="1" x14ac:dyDescent="0.25">
      <c r="A466" s="188" t="s">
        <v>453</v>
      </c>
      <c r="B466" s="183"/>
      <c r="C466" s="183"/>
      <c r="D466" s="183"/>
      <c r="E466" s="198" t="s">
        <v>388</v>
      </c>
      <c r="F466" s="200">
        <f t="shared" ref="F466:F467" si="432">+Q466+R466+S466</f>
        <v>320</v>
      </c>
      <c r="G466" s="200">
        <f t="shared" ref="G466:G467" si="433">+T466+U466+V466+W466+X466+Y466</f>
        <v>0</v>
      </c>
      <c r="H466" s="201">
        <f t="shared" ref="H466:H467" si="434">+Z466+AA466+AB466+AC466+AD466</f>
        <v>17373.43</v>
      </c>
      <c r="I466" s="124"/>
      <c r="J466" s="131"/>
      <c r="K466" s="131"/>
      <c r="L466" s="131"/>
      <c r="M466" s="194">
        <v>32221</v>
      </c>
      <c r="N466" s="195"/>
      <c r="O466" s="196" t="s">
        <v>39</v>
      </c>
      <c r="P466" s="195" t="s">
        <v>170</v>
      </c>
      <c r="Q466" s="197">
        <f t="shared" ref="Q466:AD466" si="435">Q467</f>
        <v>160</v>
      </c>
      <c r="R466" s="197">
        <f t="shared" si="435"/>
        <v>0</v>
      </c>
      <c r="S466" s="197">
        <f t="shared" si="435"/>
        <v>160</v>
      </c>
      <c r="T466" s="197">
        <f t="shared" si="435"/>
        <v>0</v>
      </c>
      <c r="U466" s="197">
        <f t="shared" si="435"/>
        <v>0</v>
      </c>
      <c r="V466" s="197">
        <f t="shared" si="435"/>
        <v>0</v>
      </c>
      <c r="W466" s="197">
        <f t="shared" si="435"/>
        <v>0</v>
      </c>
      <c r="X466" s="197"/>
      <c r="Y466" s="308"/>
      <c r="Z466" s="197">
        <f>Z467+Z468</f>
        <v>17213.43</v>
      </c>
      <c r="AA466" s="197">
        <f t="shared" si="435"/>
        <v>160</v>
      </c>
      <c r="AB466" s="197">
        <f t="shared" si="435"/>
        <v>0</v>
      </c>
      <c r="AC466" s="197">
        <f t="shared" si="435"/>
        <v>0</v>
      </c>
      <c r="AD466" s="197">
        <f t="shared" si="435"/>
        <v>0</v>
      </c>
    </row>
    <row r="467" spans="1:32" s="114" customFormat="1" ht="20.25" hidden="1" customHeight="1" x14ac:dyDescent="0.25">
      <c r="A467" s="188" t="s">
        <v>453</v>
      </c>
      <c r="B467" s="183"/>
      <c r="C467" s="183"/>
      <c r="D467" s="183"/>
      <c r="E467" s="183"/>
      <c r="F467" s="200">
        <f t="shared" si="432"/>
        <v>320</v>
      </c>
      <c r="G467" s="200">
        <f t="shared" si="433"/>
        <v>0</v>
      </c>
      <c r="H467" s="201">
        <f t="shared" si="434"/>
        <v>13160</v>
      </c>
      <c r="I467" s="124"/>
      <c r="J467" s="131"/>
      <c r="K467" s="131"/>
      <c r="L467" s="131"/>
      <c r="M467" s="11"/>
      <c r="N467" s="171">
        <v>322210</v>
      </c>
      <c r="O467" s="172" t="s">
        <v>39</v>
      </c>
      <c r="P467" s="173" t="s">
        <v>459</v>
      </c>
      <c r="Q467" s="174">
        <v>160</v>
      </c>
      <c r="R467" s="174">
        <f>S467-Q467</f>
        <v>0</v>
      </c>
      <c r="S467" s="174">
        <v>160</v>
      </c>
      <c r="T467" s="174"/>
      <c r="U467" s="174">
        <v>0</v>
      </c>
      <c r="V467" s="174">
        <v>0</v>
      </c>
      <c r="W467" s="174">
        <v>0</v>
      </c>
      <c r="X467" s="174"/>
      <c r="Y467" s="309"/>
      <c r="Z467" s="174">
        <v>13000</v>
      </c>
      <c r="AA467" s="174">
        <f>+Q467</f>
        <v>160</v>
      </c>
      <c r="AB467" s="174"/>
      <c r="AC467" s="174"/>
      <c r="AD467" s="174"/>
    </row>
    <row r="468" spans="1:32" s="114" customFormat="1" ht="20.25" hidden="1" customHeight="1" x14ac:dyDescent="0.25">
      <c r="A468" s="188"/>
      <c r="B468" s="183"/>
      <c r="C468" s="183"/>
      <c r="D468" s="183"/>
      <c r="E468" s="183"/>
      <c r="F468" s="200"/>
      <c r="G468" s="200"/>
      <c r="H468" s="201"/>
      <c r="I468" s="124"/>
      <c r="J468" s="131"/>
      <c r="K468" s="131"/>
      <c r="L468" s="131"/>
      <c r="M468" s="11"/>
      <c r="N468" s="171">
        <v>322210</v>
      </c>
      <c r="O468" s="172" t="s">
        <v>39</v>
      </c>
      <c r="P468" s="173" t="s">
        <v>460</v>
      </c>
      <c r="Q468" s="174"/>
      <c r="R468" s="174"/>
      <c r="S468" s="174"/>
      <c r="T468" s="174"/>
      <c r="U468" s="174">
        <v>0</v>
      </c>
      <c r="V468" s="174">
        <v>0</v>
      </c>
      <c r="W468" s="174">
        <v>0</v>
      </c>
      <c r="X468" s="174"/>
      <c r="Y468" s="309"/>
      <c r="Z468" s="174">
        <v>4213.43</v>
      </c>
      <c r="AA468" s="174"/>
      <c r="AB468" s="174"/>
      <c r="AC468" s="174"/>
      <c r="AD468" s="174"/>
    </row>
    <row r="469" spans="1:32" s="114" customFormat="1" ht="20.25" customHeight="1" x14ac:dyDescent="0.25">
      <c r="A469" s="188" t="s">
        <v>453</v>
      </c>
      <c r="B469" s="183"/>
      <c r="C469" s="183"/>
      <c r="D469" s="183"/>
      <c r="E469" s="198" t="s">
        <v>388</v>
      </c>
      <c r="F469" s="200">
        <f t="shared" si="428"/>
        <v>320</v>
      </c>
      <c r="G469" s="200">
        <f t="shared" si="429"/>
        <v>316.76</v>
      </c>
      <c r="H469" s="201">
        <f t="shared" si="430"/>
        <v>26345.78</v>
      </c>
      <c r="I469" s="124"/>
      <c r="J469" s="131"/>
      <c r="K469" s="131"/>
      <c r="L469" s="131"/>
      <c r="M469" s="194">
        <v>32222</v>
      </c>
      <c r="N469" s="195"/>
      <c r="O469" s="196" t="s">
        <v>39</v>
      </c>
      <c r="P469" s="195" t="s">
        <v>170</v>
      </c>
      <c r="Q469" s="197">
        <f t="shared" ref="Q469:AD469" si="436">Q470</f>
        <v>160</v>
      </c>
      <c r="R469" s="197">
        <f t="shared" si="436"/>
        <v>0</v>
      </c>
      <c r="S469" s="197">
        <f t="shared" si="436"/>
        <v>160</v>
      </c>
      <c r="T469" s="197">
        <f t="shared" si="436"/>
        <v>0</v>
      </c>
      <c r="U469" s="197">
        <f t="shared" si="436"/>
        <v>0</v>
      </c>
      <c r="V469" s="197">
        <f>V470+V471</f>
        <v>160</v>
      </c>
      <c r="W469" s="197">
        <f>W470+W471</f>
        <v>156.76</v>
      </c>
      <c r="X469" s="197"/>
      <c r="Y469" s="308"/>
      <c r="Z469" s="197">
        <f>Z470+Z471</f>
        <v>26185.78</v>
      </c>
      <c r="AA469" s="197">
        <f t="shared" si="436"/>
        <v>160</v>
      </c>
      <c r="AB469" s="197">
        <f t="shared" si="436"/>
        <v>0</v>
      </c>
      <c r="AC469" s="197">
        <f t="shared" si="436"/>
        <v>0</v>
      </c>
      <c r="AD469" s="197">
        <f t="shared" si="436"/>
        <v>0</v>
      </c>
    </row>
    <row r="470" spans="1:32" s="114" customFormat="1" ht="20.25" hidden="1" customHeight="1" x14ac:dyDescent="0.25">
      <c r="A470" s="188" t="s">
        <v>453</v>
      </c>
      <c r="B470" s="183"/>
      <c r="C470" s="183"/>
      <c r="D470" s="183"/>
      <c r="E470" s="183"/>
      <c r="F470" s="200">
        <f t="shared" si="428"/>
        <v>320</v>
      </c>
      <c r="G470" s="200">
        <f t="shared" si="429"/>
        <v>0</v>
      </c>
      <c r="H470" s="201">
        <f t="shared" si="430"/>
        <v>26280</v>
      </c>
      <c r="I470" s="124"/>
      <c r="J470" s="131"/>
      <c r="K470" s="131"/>
      <c r="L470" s="131"/>
      <c r="M470" s="11"/>
      <c r="N470" s="171">
        <v>322220</v>
      </c>
      <c r="O470" s="172" t="s">
        <v>39</v>
      </c>
      <c r="P470" s="173" t="s">
        <v>457</v>
      </c>
      <c r="Q470" s="174">
        <v>160</v>
      </c>
      <c r="R470" s="174">
        <f>S470-Q470</f>
        <v>0</v>
      </c>
      <c r="S470" s="174">
        <v>160</v>
      </c>
      <c r="T470" s="174"/>
      <c r="U470" s="174">
        <v>0</v>
      </c>
      <c r="V470" s="174">
        <v>0</v>
      </c>
      <c r="W470" s="174">
        <v>0</v>
      </c>
      <c r="X470" s="174"/>
      <c r="Y470" s="309"/>
      <c r="Z470" s="174">
        <v>26120</v>
      </c>
      <c r="AA470" s="174">
        <f>+Q470</f>
        <v>160</v>
      </c>
      <c r="AB470" s="174"/>
      <c r="AC470" s="174"/>
      <c r="AD470" s="174"/>
    </row>
    <row r="471" spans="1:32" s="114" customFormat="1" ht="20.25" customHeight="1" x14ac:dyDescent="0.25">
      <c r="A471" s="188"/>
      <c r="B471" s="183"/>
      <c r="C471" s="183"/>
      <c r="D471" s="183"/>
      <c r="E471" s="183"/>
      <c r="F471" s="200"/>
      <c r="G471" s="200">
        <f t="shared" si="429"/>
        <v>316.76</v>
      </c>
      <c r="H471" s="201"/>
      <c r="I471" s="124"/>
      <c r="J471" s="131"/>
      <c r="K471" s="131"/>
      <c r="L471" s="131"/>
      <c r="M471" s="11"/>
      <c r="N471" s="171">
        <v>322220</v>
      </c>
      <c r="O471" s="172" t="s">
        <v>39</v>
      </c>
      <c r="P471" s="173" t="s">
        <v>458</v>
      </c>
      <c r="Q471" s="174"/>
      <c r="R471" s="174"/>
      <c r="S471" s="174"/>
      <c r="T471" s="174"/>
      <c r="U471" s="174">
        <v>0</v>
      </c>
      <c r="V471" s="174">
        <v>160</v>
      </c>
      <c r="W471" s="174">
        <v>156.76</v>
      </c>
      <c r="X471" s="174"/>
      <c r="Y471" s="309"/>
      <c r="Z471" s="174">
        <v>65.78</v>
      </c>
      <c r="AA471" s="174"/>
      <c r="AB471" s="174"/>
      <c r="AC471" s="174"/>
      <c r="AD471" s="174"/>
    </row>
    <row r="472" spans="1:32" s="114" customFormat="1" ht="30" customHeight="1" x14ac:dyDescent="0.25">
      <c r="A472" s="182"/>
      <c r="B472" s="198" t="s">
        <v>352</v>
      </c>
      <c r="C472" s="198" t="s">
        <v>384</v>
      </c>
      <c r="D472" s="198" t="s">
        <v>387</v>
      </c>
      <c r="E472" s="198" t="s">
        <v>388</v>
      </c>
      <c r="F472" s="200">
        <f t="shared" si="428"/>
        <v>1851436</v>
      </c>
      <c r="G472" s="200">
        <f t="shared" si="429"/>
        <v>2472799.89</v>
      </c>
      <c r="H472" s="201">
        <f t="shared" si="430"/>
        <v>2376449.38</v>
      </c>
      <c r="I472" s="408" t="s">
        <v>98</v>
      </c>
      <c r="J472" s="409"/>
      <c r="K472" s="409"/>
      <c r="L472" s="409"/>
      <c r="M472" s="409"/>
      <c r="N472" s="409"/>
      <c r="O472" s="410"/>
      <c r="P472" s="111" t="s">
        <v>492</v>
      </c>
      <c r="Q472" s="112">
        <f>+Q473+Q510+Q541+Q548</f>
        <v>925718</v>
      </c>
      <c r="R472" s="112">
        <f t="shared" ref="R472:AA472" si="437">+R473+R510+R541+R548</f>
        <v>0</v>
      </c>
      <c r="S472" s="112">
        <f t="shared" si="437"/>
        <v>925718</v>
      </c>
      <c r="T472" s="112">
        <f t="shared" si="437"/>
        <v>181729</v>
      </c>
      <c r="U472" s="112">
        <f t="shared" si="437"/>
        <v>1172338</v>
      </c>
      <c r="V472" s="112">
        <f t="shared" si="437"/>
        <v>925718</v>
      </c>
      <c r="W472" s="250">
        <f t="shared" si="437"/>
        <v>193014.89</v>
      </c>
      <c r="X472" s="112"/>
      <c r="Y472" s="314"/>
      <c r="Z472" s="112">
        <f t="shared" si="437"/>
        <v>181728.38000000003</v>
      </c>
      <c r="AA472" s="112">
        <f t="shared" si="437"/>
        <v>925718</v>
      </c>
      <c r="AB472" s="112">
        <f>+AB474+AB511+AB542+AB549</f>
        <v>1165003</v>
      </c>
      <c r="AC472" s="112">
        <f>+AC474+AC511+AC542+AC549</f>
        <v>52000</v>
      </c>
      <c r="AD472" s="112">
        <f>+AD474+AD511+AD542+AD549</f>
        <v>52000</v>
      </c>
    </row>
    <row r="473" spans="1:32" s="193" customFormat="1" ht="21.75" customHeight="1" x14ac:dyDescent="0.25">
      <c r="A473" s="188" t="s">
        <v>335</v>
      </c>
      <c r="B473" s="188"/>
      <c r="C473" s="198" t="s">
        <v>384</v>
      </c>
      <c r="D473" s="198" t="s">
        <v>387</v>
      </c>
      <c r="E473" s="198" t="s">
        <v>388</v>
      </c>
      <c r="F473" s="200">
        <f t="shared" si="428"/>
        <v>276646</v>
      </c>
      <c r="G473" s="200">
        <f t="shared" si="429"/>
        <v>1621321.4777017559</v>
      </c>
      <c r="H473" s="201">
        <f t="shared" si="430"/>
        <v>608764.84000000008</v>
      </c>
      <c r="I473" s="189"/>
      <c r="J473" s="189"/>
      <c r="K473" s="189"/>
      <c r="L473" s="189"/>
      <c r="M473" s="189"/>
      <c r="N473" s="189" t="str">
        <f>+O473</f>
        <v>3.1.</v>
      </c>
      <c r="O473" s="190" t="s">
        <v>41</v>
      </c>
      <c r="P473" s="191" t="s">
        <v>20</v>
      </c>
      <c r="Q473" s="192">
        <f>+Q474</f>
        <v>138323</v>
      </c>
      <c r="R473" s="192">
        <f t="shared" ref="R473:AD473" si="438">+R474</f>
        <v>0</v>
      </c>
      <c r="S473" s="192">
        <f t="shared" si="438"/>
        <v>138323</v>
      </c>
      <c r="T473" s="192">
        <f t="shared" si="438"/>
        <v>181625</v>
      </c>
      <c r="U473" s="192">
        <f t="shared" si="438"/>
        <v>1172228</v>
      </c>
      <c r="V473" s="192">
        <f t="shared" si="438"/>
        <v>138323</v>
      </c>
      <c r="W473" s="192">
        <f t="shared" si="438"/>
        <v>129052.18</v>
      </c>
      <c r="X473" s="192"/>
      <c r="Y473" s="315">
        <f>W473/V473*100</f>
        <v>93.297701756034783</v>
      </c>
      <c r="Z473" s="192">
        <f t="shared" si="438"/>
        <v>181624.84000000003</v>
      </c>
      <c r="AA473" s="192">
        <f t="shared" si="438"/>
        <v>138323</v>
      </c>
      <c r="AB473" s="192">
        <f t="shared" si="438"/>
        <v>184817</v>
      </c>
      <c r="AC473" s="192">
        <f t="shared" si="438"/>
        <v>52000</v>
      </c>
      <c r="AD473" s="192">
        <f t="shared" si="438"/>
        <v>52000</v>
      </c>
      <c r="AE473" s="239">
        <f>W479+W484+W486+W488+W491+W494+W496+W500+W504+W509+W516+W521+W523+W526+W529+W531+W535+W540</f>
        <v>191709</v>
      </c>
    </row>
    <row r="474" spans="1:32" s="119" customFormat="1" ht="19.5" customHeight="1" x14ac:dyDescent="0.25">
      <c r="A474" s="183" t="s">
        <v>335</v>
      </c>
      <c r="B474" s="198" t="s">
        <v>352</v>
      </c>
      <c r="C474" s="198" t="s">
        <v>384</v>
      </c>
      <c r="D474" s="198" t="s">
        <v>387</v>
      </c>
      <c r="E474" s="198" t="s">
        <v>388</v>
      </c>
      <c r="F474" s="200">
        <f t="shared" si="428"/>
        <v>276646</v>
      </c>
      <c r="G474" s="200">
        <f t="shared" si="429"/>
        <v>1621321.4777017559</v>
      </c>
      <c r="H474" s="201">
        <f t="shared" si="430"/>
        <v>608764.84000000008</v>
      </c>
      <c r="I474" s="120">
        <v>4</v>
      </c>
      <c r="J474" s="120"/>
      <c r="K474" s="120"/>
      <c r="L474" s="120"/>
      <c r="M474" s="120"/>
      <c r="N474" s="120"/>
      <c r="O474" s="12" t="s">
        <v>41</v>
      </c>
      <c r="P474" s="122" t="s">
        <v>21</v>
      </c>
      <c r="Q474" s="123">
        <f>+Q475+Q480+Q505</f>
        <v>138323</v>
      </c>
      <c r="R474" s="123">
        <f t="shared" ref="R474:AB474" si="439">+R475+R480+R505</f>
        <v>0</v>
      </c>
      <c r="S474" s="123">
        <f t="shared" si="439"/>
        <v>138323</v>
      </c>
      <c r="T474" s="123">
        <v>181625</v>
      </c>
      <c r="U474" s="123">
        <f t="shared" si="439"/>
        <v>1172228</v>
      </c>
      <c r="V474" s="123">
        <f t="shared" si="439"/>
        <v>138323</v>
      </c>
      <c r="W474" s="123">
        <f t="shared" si="439"/>
        <v>129052.18</v>
      </c>
      <c r="X474" s="123"/>
      <c r="Y474" s="315">
        <f>W474/V474*100</f>
        <v>93.297701756034783</v>
      </c>
      <c r="Z474" s="123">
        <f t="shared" si="439"/>
        <v>181624.84000000003</v>
      </c>
      <c r="AA474" s="123">
        <f t="shared" si="439"/>
        <v>138323</v>
      </c>
      <c r="AB474" s="123">
        <f t="shared" si="439"/>
        <v>184817</v>
      </c>
      <c r="AC474" s="123">
        <f t="shared" ref="AC474:AD474" si="440">+AC475+AC480+AC505</f>
        <v>52000</v>
      </c>
      <c r="AD474" s="123">
        <f t="shared" si="440"/>
        <v>52000</v>
      </c>
      <c r="AE474" s="241"/>
      <c r="AF474" s="241"/>
    </row>
    <row r="475" spans="1:32" s="187" customFormat="1" ht="20.25" customHeight="1" x14ac:dyDescent="0.25">
      <c r="A475" s="183" t="s">
        <v>335</v>
      </c>
      <c r="B475" s="198" t="s">
        <v>352</v>
      </c>
      <c r="C475" s="198" t="s">
        <v>384</v>
      </c>
      <c r="D475" s="198" t="s">
        <v>387</v>
      </c>
      <c r="E475" s="198" t="s">
        <v>388</v>
      </c>
      <c r="F475" s="200">
        <f t="shared" si="428"/>
        <v>0</v>
      </c>
      <c r="G475" s="200">
        <f t="shared" si="429"/>
        <v>4549</v>
      </c>
      <c r="H475" s="201">
        <f t="shared" si="430"/>
        <v>8249.1</v>
      </c>
      <c r="I475" s="263"/>
      <c r="J475" s="263">
        <v>41</v>
      </c>
      <c r="K475" s="263"/>
      <c r="L475" s="263"/>
      <c r="M475" s="263"/>
      <c r="N475" s="263"/>
      <c r="O475" s="303" t="s">
        <v>41</v>
      </c>
      <c r="P475" s="264" t="s">
        <v>11</v>
      </c>
      <c r="Q475" s="265">
        <f t="shared" ref="Q475:AD478" si="441">Q476</f>
        <v>0</v>
      </c>
      <c r="R475" s="265">
        <f t="shared" si="441"/>
        <v>0</v>
      </c>
      <c r="S475" s="265">
        <f t="shared" si="441"/>
        <v>0</v>
      </c>
      <c r="T475" s="265">
        <v>549</v>
      </c>
      <c r="U475" s="265">
        <f t="shared" si="441"/>
        <v>4000</v>
      </c>
      <c r="V475" s="265">
        <f t="shared" si="441"/>
        <v>0</v>
      </c>
      <c r="W475" s="265">
        <f t="shared" si="441"/>
        <v>0</v>
      </c>
      <c r="X475" s="265"/>
      <c r="Y475" s="260">
        <v>0</v>
      </c>
      <c r="Z475" s="186">
        <f t="shared" si="441"/>
        <v>549.1</v>
      </c>
      <c r="AA475" s="186">
        <f t="shared" si="441"/>
        <v>0</v>
      </c>
      <c r="AB475" s="186">
        <f t="shared" si="441"/>
        <v>3700</v>
      </c>
      <c r="AC475" s="186">
        <f t="shared" si="441"/>
        <v>2000</v>
      </c>
      <c r="AD475" s="186">
        <f t="shared" si="441"/>
        <v>2000</v>
      </c>
    </row>
    <row r="476" spans="1:32" s="214" customFormat="1" ht="20.25" customHeight="1" x14ac:dyDescent="0.25">
      <c r="A476" s="188" t="s">
        <v>335</v>
      </c>
      <c r="B476" s="188"/>
      <c r="C476" s="215" t="s">
        <v>384</v>
      </c>
      <c r="D476" s="215" t="s">
        <v>387</v>
      </c>
      <c r="E476" s="215" t="s">
        <v>388</v>
      </c>
      <c r="F476" s="207">
        <f t="shared" si="428"/>
        <v>0</v>
      </c>
      <c r="G476" s="207">
        <f t="shared" si="429"/>
        <v>4549</v>
      </c>
      <c r="H476" s="208">
        <f t="shared" si="430"/>
        <v>8249.1</v>
      </c>
      <c r="I476" s="209"/>
      <c r="J476" s="210"/>
      <c r="K476" s="210">
        <v>412</v>
      </c>
      <c r="L476" s="210"/>
      <c r="M476" s="210"/>
      <c r="N476" s="211"/>
      <c r="O476" s="216" t="s">
        <v>41</v>
      </c>
      <c r="P476" s="212" t="s">
        <v>274</v>
      </c>
      <c r="Q476" s="213">
        <f t="shared" si="441"/>
        <v>0</v>
      </c>
      <c r="R476" s="213">
        <f t="shared" si="441"/>
        <v>0</v>
      </c>
      <c r="S476" s="213">
        <f t="shared" si="441"/>
        <v>0</v>
      </c>
      <c r="T476" s="213">
        <v>549</v>
      </c>
      <c r="U476" s="213">
        <f t="shared" si="441"/>
        <v>4000</v>
      </c>
      <c r="V476" s="213">
        <f t="shared" si="441"/>
        <v>0</v>
      </c>
      <c r="W476" s="213">
        <f t="shared" si="441"/>
        <v>0</v>
      </c>
      <c r="X476" s="213"/>
      <c r="Y476" s="306"/>
      <c r="Z476" s="213">
        <f t="shared" si="441"/>
        <v>549.1</v>
      </c>
      <c r="AA476" s="213">
        <f t="shared" si="441"/>
        <v>0</v>
      </c>
      <c r="AB476" s="213">
        <f t="shared" si="441"/>
        <v>3700</v>
      </c>
      <c r="AC476" s="213">
        <f t="shared" si="441"/>
        <v>2000</v>
      </c>
      <c r="AD476" s="213">
        <f t="shared" si="441"/>
        <v>2000</v>
      </c>
    </row>
    <row r="477" spans="1:32" s="114" customFormat="1" ht="20.25" customHeight="1" x14ac:dyDescent="0.25">
      <c r="A477" s="183" t="s">
        <v>335</v>
      </c>
      <c r="B477" s="183"/>
      <c r="C477" s="183"/>
      <c r="D477" s="198" t="s">
        <v>387</v>
      </c>
      <c r="E477" s="198" t="s">
        <v>388</v>
      </c>
      <c r="F477" s="200">
        <f t="shared" si="428"/>
        <v>0</v>
      </c>
      <c r="G477" s="200">
        <f t="shared" si="429"/>
        <v>4549</v>
      </c>
      <c r="H477" s="201">
        <f t="shared" si="430"/>
        <v>8249.1</v>
      </c>
      <c r="I477" s="139"/>
      <c r="J477" s="131"/>
      <c r="K477" s="131"/>
      <c r="L477" s="131">
        <v>4123</v>
      </c>
      <c r="M477" s="131"/>
      <c r="N477" s="132"/>
      <c r="O477" s="140" t="s">
        <v>41</v>
      </c>
      <c r="P477" s="127" t="s">
        <v>204</v>
      </c>
      <c r="Q477" s="133">
        <f t="shared" si="441"/>
        <v>0</v>
      </c>
      <c r="R477" s="133">
        <f t="shared" si="441"/>
        <v>0</v>
      </c>
      <c r="S477" s="133">
        <f t="shared" si="441"/>
        <v>0</v>
      </c>
      <c r="T477" s="133">
        <v>549</v>
      </c>
      <c r="U477" s="133">
        <f t="shared" si="441"/>
        <v>4000</v>
      </c>
      <c r="V477" s="133">
        <f t="shared" si="441"/>
        <v>0</v>
      </c>
      <c r="W477" s="133">
        <f t="shared" si="441"/>
        <v>0</v>
      </c>
      <c r="X477" s="133"/>
      <c r="Y477" s="307"/>
      <c r="Z477" s="133">
        <f t="shared" si="441"/>
        <v>549.1</v>
      </c>
      <c r="AA477" s="133">
        <f t="shared" si="441"/>
        <v>0</v>
      </c>
      <c r="AB477" s="133">
        <f t="shared" si="441"/>
        <v>3700</v>
      </c>
      <c r="AC477" s="133">
        <f t="shared" si="441"/>
        <v>2000</v>
      </c>
      <c r="AD477" s="133">
        <f t="shared" si="441"/>
        <v>2000</v>
      </c>
    </row>
    <row r="478" spans="1:32" s="114" customFormat="1" ht="20.25" customHeight="1" x14ac:dyDescent="0.25">
      <c r="A478" s="183" t="s">
        <v>335</v>
      </c>
      <c r="B478" s="183"/>
      <c r="C478" s="183"/>
      <c r="D478" s="183"/>
      <c r="E478" s="198" t="s">
        <v>388</v>
      </c>
      <c r="F478" s="200">
        <f t="shared" si="428"/>
        <v>0</v>
      </c>
      <c r="G478" s="200">
        <f t="shared" si="429"/>
        <v>4000</v>
      </c>
      <c r="H478" s="201">
        <f t="shared" si="430"/>
        <v>8249.1</v>
      </c>
      <c r="I478" s="124"/>
      <c r="J478" s="131"/>
      <c r="K478" s="131"/>
      <c r="L478" s="131"/>
      <c r="M478" s="194">
        <v>41231</v>
      </c>
      <c r="N478" s="195"/>
      <c r="O478" s="196" t="s">
        <v>41</v>
      </c>
      <c r="P478" s="195" t="s">
        <v>204</v>
      </c>
      <c r="Q478" s="197">
        <f>Q479</f>
        <v>0</v>
      </c>
      <c r="R478" s="197">
        <f t="shared" si="441"/>
        <v>0</v>
      </c>
      <c r="S478" s="197">
        <f t="shared" si="441"/>
        <v>0</v>
      </c>
      <c r="T478" s="197">
        <f t="shared" si="441"/>
        <v>0</v>
      </c>
      <c r="U478" s="197">
        <f t="shared" si="441"/>
        <v>4000</v>
      </c>
      <c r="V478" s="197">
        <f t="shared" si="441"/>
        <v>0</v>
      </c>
      <c r="W478" s="197">
        <f t="shared" si="441"/>
        <v>0</v>
      </c>
      <c r="X478" s="197"/>
      <c r="Y478" s="308"/>
      <c r="Z478" s="197">
        <f t="shared" si="441"/>
        <v>549.1</v>
      </c>
      <c r="AA478" s="197">
        <f t="shared" si="441"/>
        <v>0</v>
      </c>
      <c r="AB478" s="197">
        <f t="shared" si="441"/>
        <v>3700</v>
      </c>
      <c r="AC478" s="197">
        <f t="shared" si="441"/>
        <v>2000</v>
      </c>
      <c r="AD478" s="197">
        <f t="shared" si="441"/>
        <v>2000</v>
      </c>
    </row>
    <row r="479" spans="1:32" s="114" customFormat="1" ht="20.25" customHeight="1" x14ac:dyDescent="0.25">
      <c r="A479" s="183" t="s">
        <v>335</v>
      </c>
      <c r="B479" s="183"/>
      <c r="C479" s="183"/>
      <c r="D479" s="183"/>
      <c r="E479" s="183"/>
      <c r="F479" s="200">
        <f t="shared" si="428"/>
        <v>0</v>
      </c>
      <c r="G479" s="200">
        <f t="shared" si="429"/>
        <v>4000</v>
      </c>
      <c r="H479" s="201">
        <f t="shared" si="430"/>
        <v>8249.1</v>
      </c>
      <c r="I479" s="139"/>
      <c r="J479" s="131"/>
      <c r="K479" s="131"/>
      <c r="L479" s="131"/>
      <c r="M479" s="11"/>
      <c r="N479" s="171">
        <v>412310</v>
      </c>
      <c r="O479" s="172" t="s">
        <v>41</v>
      </c>
      <c r="P479" s="173" t="s">
        <v>204</v>
      </c>
      <c r="Q479" s="174">
        <v>0</v>
      </c>
      <c r="R479" s="174">
        <f>S479-Q479</f>
        <v>0</v>
      </c>
      <c r="S479" s="174">
        <v>0</v>
      </c>
      <c r="T479" s="174"/>
      <c r="U479" s="174">
        <v>4000</v>
      </c>
      <c r="V479" s="174">
        <v>0</v>
      </c>
      <c r="W479" s="174">
        <f>461.91-W516</f>
        <v>0</v>
      </c>
      <c r="X479" s="174"/>
      <c r="Y479" s="309"/>
      <c r="Z479" s="174">
        <v>549.1</v>
      </c>
      <c r="AA479" s="174">
        <f>+Q479</f>
        <v>0</v>
      </c>
      <c r="AB479" s="174">
        <v>3700</v>
      </c>
      <c r="AC479" s="174">
        <v>2000</v>
      </c>
      <c r="AD479" s="174">
        <v>2000</v>
      </c>
    </row>
    <row r="480" spans="1:32" s="187" customFormat="1" ht="20.25" customHeight="1" x14ac:dyDescent="0.25">
      <c r="A480" s="183" t="s">
        <v>335</v>
      </c>
      <c r="B480" s="198" t="s">
        <v>352</v>
      </c>
      <c r="C480" s="198" t="s">
        <v>384</v>
      </c>
      <c r="D480" s="198" t="s">
        <v>387</v>
      </c>
      <c r="E480" s="198" t="s">
        <v>388</v>
      </c>
      <c r="F480" s="200">
        <f t="shared" si="428"/>
        <v>174646</v>
      </c>
      <c r="G480" s="200">
        <f t="shared" si="429"/>
        <v>1394932.3823869999</v>
      </c>
      <c r="H480" s="201">
        <f t="shared" si="430"/>
        <v>490137.57</v>
      </c>
      <c r="I480" s="263"/>
      <c r="J480" s="263">
        <v>42</v>
      </c>
      <c r="K480" s="263"/>
      <c r="L480" s="263"/>
      <c r="M480" s="263"/>
      <c r="N480" s="263"/>
      <c r="O480" s="303" t="s">
        <v>41</v>
      </c>
      <c r="P480" s="264" t="s">
        <v>12</v>
      </c>
      <c r="Q480" s="265">
        <f>Q481+Q497+Q501</f>
        <v>87323</v>
      </c>
      <c r="R480" s="265">
        <f t="shared" ref="R480:AB480" si="442">R481+R497+R501</f>
        <v>0</v>
      </c>
      <c r="S480" s="265">
        <f t="shared" si="442"/>
        <v>87323</v>
      </c>
      <c r="T480" s="265">
        <v>121698</v>
      </c>
      <c r="U480" s="265">
        <f t="shared" si="442"/>
        <v>1102228</v>
      </c>
      <c r="V480" s="265">
        <f t="shared" si="442"/>
        <v>87323</v>
      </c>
      <c r="W480" s="265">
        <f t="shared" si="442"/>
        <v>83587.66</v>
      </c>
      <c r="X480" s="265"/>
      <c r="Y480" s="260">
        <f>W480/V480*100</f>
        <v>95.722386999988558</v>
      </c>
      <c r="Z480" s="186">
        <f t="shared" si="442"/>
        <v>121697.57</v>
      </c>
      <c r="AA480" s="186">
        <f t="shared" si="442"/>
        <v>87323</v>
      </c>
      <c r="AB480" s="186">
        <f t="shared" si="442"/>
        <v>181117</v>
      </c>
      <c r="AC480" s="186">
        <f t="shared" ref="AC480:AD480" si="443">AC481+AC497+AC501</f>
        <v>50000</v>
      </c>
      <c r="AD480" s="186">
        <f t="shared" si="443"/>
        <v>50000</v>
      </c>
    </row>
    <row r="481" spans="1:30" s="214" customFormat="1" ht="20.25" customHeight="1" x14ac:dyDescent="0.25">
      <c r="A481" s="188" t="s">
        <v>335</v>
      </c>
      <c r="B481" s="188"/>
      <c r="C481" s="215" t="s">
        <v>384</v>
      </c>
      <c r="D481" s="215" t="s">
        <v>387</v>
      </c>
      <c r="E481" s="215" t="s">
        <v>388</v>
      </c>
      <c r="F481" s="207">
        <f t="shared" si="428"/>
        <v>174646</v>
      </c>
      <c r="G481" s="207">
        <f t="shared" si="429"/>
        <v>1383880.76</v>
      </c>
      <c r="H481" s="208">
        <f t="shared" si="430"/>
        <v>470137.57</v>
      </c>
      <c r="I481" s="209"/>
      <c r="J481" s="210"/>
      <c r="K481" s="210">
        <v>422</v>
      </c>
      <c r="L481" s="210"/>
      <c r="M481" s="210"/>
      <c r="N481" s="211"/>
      <c r="O481" s="216" t="s">
        <v>41</v>
      </c>
      <c r="P481" s="212" t="s">
        <v>275</v>
      </c>
      <c r="Q481" s="213">
        <f>Q482+Q492+Q489</f>
        <v>87323</v>
      </c>
      <c r="R481" s="213">
        <f t="shared" ref="R481:AB481" si="444">R482+R492+R489</f>
        <v>0</v>
      </c>
      <c r="S481" s="213">
        <f t="shared" si="444"/>
        <v>87323</v>
      </c>
      <c r="T481" s="213">
        <v>121698</v>
      </c>
      <c r="U481" s="213">
        <f t="shared" si="444"/>
        <v>1092228</v>
      </c>
      <c r="V481" s="213">
        <f t="shared" si="444"/>
        <v>87323</v>
      </c>
      <c r="W481" s="213">
        <f t="shared" si="444"/>
        <v>82631.760000000009</v>
      </c>
      <c r="X481" s="213"/>
      <c r="Y481" s="306"/>
      <c r="Z481" s="213">
        <f t="shared" si="444"/>
        <v>121697.57</v>
      </c>
      <c r="AA481" s="213">
        <f t="shared" si="444"/>
        <v>87323</v>
      </c>
      <c r="AB481" s="213">
        <f t="shared" si="444"/>
        <v>171117</v>
      </c>
      <c r="AC481" s="213">
        <f t="shared" ref="AC481:AD481" si="445">AC482+AC492+AC489</f>
        <v>45000</v>
      </c>
      <c r="AD481" s="213">
        <f t="shared" si="445"/>
        <v>45000</v>
      </c>
    </row>
    <row r="482" spans="1:30" s="114" customFormat="1" ht="20.25" customHeight="1" x14ac:dyDescent="0.25">
      <c r="A482" s="183" t="s">
        <v>335</v>
      </c>
      <c r="B482" s="183"/>
      <c r="C482" s="183"/>
      <c r="D482" s="198" t="s">
        <v>387</v>
      </c>
      <c r="E482" s="198" t="s">
        <v>388</v>
      </c>
      <c r="F482" s="200">
        <f t="shared" si="428"/>
        <v>0</v>
      </c>
      <c r="G482" s="200">
        <f t="shared" si="429"/>
        <v>11864</v>
      </c>
      <c r="H482" s="201">
        <f t="shared" si="430"/>
        <v>15163.15</v>
      </c>
      <c r="I482" s="141"/>
      <c r="J482" s="131"/>
      <c r="K482" s="131"/>
      <c r="L482" s="131">
        <v>4221</v>
      </c>
      <c r="M482" s="131"/>
      <c r="N482" s="132"/>
      <c r="O482" s="12" t="s">
        <v>41</v>
      </c>
      <c r="P482" s="127" t="s">
        <v>276</v>
      </c>
      <c r="Q482" s="133">
        <f>Q483+Q485+Q487</f>
        <v>0</v>
      </c>
      <c r="R482" s="133">
        <f t="shared" ref="R482:AB482" si="446">R483+R485+R487</f>
        <v>0</v>
      </c>
      <c r="S482" s="133">
        <f t="shared" si="446"/>
        <v>0</v>
      </c>
      <c r="T482" s="133">
        <v>1864</v>
      </c>
      <c r="U482" s="133">
        <f t="shared" si="446"/>
        <v>10000</v>
      </c>
      <c r="V482" s="133">
        <f t="shared" si="446"/>
        <v>0</v>
      </c>
      <c r="W482" s="133">
        <f t="shared" si="446"/>
        <v>0</v>
      </c>
      <c r="X482" s="133"/>
      <c r="Y482" s="307"/>
      <c r="Z482" s="133">
        <f t="shared" si="446"/>
        <v>1863.15</v>
      </c>
      <c r="AA482" s="133">
        <f t="shared" si="446"/>
        <v>0</v>
      </c>
      <c r="AB482" s="133">
        <f t="shared" si="446"/>
        <v>7300</v>
      </c>
      <c r="AC482" s="133">
        <f t="shared" ref="AC482:AD482" si="447">AC483+AC485+AC487</f>
        <v>3000</v>
      </c>
      <c r="AD482" s="133">
        <f t="shared" si="447"/>
        <v>3000</v>
      </c>
    </row>
    <row r="483" spans="1:30" s="114" customFormat="1" ht="20.25" customHeight="1" x14ac:dyDescent="0.25">
      <c r="A483" s="183" t="s">
        <v>335</v>
      </c>
      <c r="B483" s="183"/>
      <c r="C483" s="183"/>
      <c r="D483" s="183"/>
      <c r="E483" s="198" t="s">
        <v>388</v>
      </c>
      <c r="F483" s="200">
        <f t="shared" si="428"/>
        <v>0</v>
      </c>
      <c r="G483" s="200">
        <f t="shared" si="429"/>
        <v>5000</v>
      </c>
      <c r="H483" s="201">
        <f t="shared" si="430"/>
        <v>6891.77</v>
      </c>
      <c r="I483" s="124"/>
      <c r="J483" s="131"/>
      <c r="K483" s="131"/>
      <c r="L483" s="131"/>
      <c r="M483" s="194">
        <v>42211</v>
      </c>
      <c r="N483" s="195"/>
      <c r="O483" s="196" t="s">
        <v>41</v>
      </c>
      <c r="P483" s="195" t="s">
        <v>277</v>
      </c>
      <c r="Q483" s="197">
        <f>Q484</f>
        <v>0</v>
      </c>
      <c r="R483" s="197">
        <f t="shared" ref="R483:AD483" si="448">R484</f>
        <v>0</v>
      </c>
      <c r="S483" s="197">
        <f t="shared" si="448"/>
        <v>0</v>
      </c>
      <c r="T483" s="197">
        <f t="shared" si="448"/>
        <v>0</v>
      </c>
      <c r="U483" s="197">
        <f t="shared" si="448"/>
        <v>5000</v>
      </c>
      <c r="V483" s="197">
        <f t="shared" si="448"/>
        <v>0</v>
      </c>
      <c r="W483" s="197">
        <f t="shared" si="448"/>
        <v>0</v>
      </c>
      <c r="X483" s="197"/>
      <c r="Y483" s="308"/>
      <c r="Z483" s="197">
        <f t="shared" si="448"/>
        <v>1591.77</v>
      </c>
      <c r="AA483" s="197">
        <f t="shared" si="448"/>
        <v>0</v>
      </c>
      <c r="AB483" s="197">
        <f t="shared" si="448"/>
        <v>3300</v>
      </c>
      <c r="AC483" s="197">
        <f t="shared" si="448"/>
        <v>1000</v>
      </c>
      <c r="AD483" s="197">
        <f t="shared" si="448"/>
        <v>1000</v>
      </c>
    </row>
    <row r="484" spans="1:30" s="114" customFormat="1" ht="20.25" customHeight="1" x14ac:dyDescent="0.25">
      <c r="A484" s="183" t="s">
        <v>335</v>
      </c>
      <c r="B484" s="183"/>
      <c r="C484" s="183"/>
      <c r="D484" s="183"/>
      <c r="E484" s="183"/>
      <c r="F484" s="200">
        <f t="shared" si="428"/>
        <v>0</v>
      </c>
      <c r="G484" s="200">
        <f t="shared" si="429"/>
        <v>5000</v>
      </c>
      <c r="H484" s="201">
        <f t="shared" si="430"/>
        <v>6891.77</v>
      </c>
      <c r="I484" s="141"/>
      <c r="J484" s="131"/>
      <c r="K484" s="131"/>
      <c r="L484" s="131"/>
      <c r="M484" s="11"/>
      <c r="N484" s="171">
        <v>422110</v>
      </c>
      <c r="O484" s="172" t="s">
        <v>41</v>
      </c>
      <c r="P484" s="173" t="s">
        <v>277</v>
      </c>
      <c r="Q484" s="174">
        <v>0</v>
      </c>
      <c r="R484" s="174">
        <f>S484-Q484</f>
        <v>0</v>
      </c>
      <c r="S484" s="174">
        <v>0</v>
      </c>
      <c r="T484" s="174"/>
      <c r="U484" s="174">
        <v>5000</v>
      </c>
      <c r="V484" s="174">
        <v>0</v>
      </c>
      <c r="W484" s="174"/>
      <c r="X484" s="174"/>
      <c r="Y484" s="309"/>
      <c r="Z484" s="174">
        <v>1591.77</v>
      </c>
      <c r="AA484" s="174">
        <f>+Q484</f>
        <v>0</v>
      </c>
      <c r="AB484" s="174">
        <v>3300</v>
      </c>
      <c r="AC484" s="174">
        <v>1000</v>
      </c>
      <c r="AD484" s="174">
        <v>1000</v>
      </c>
    </row>
    <row r="485" spans="1:30" s="114" customFormat="1" ht="20.25" customHeight="1" x14ac:dyDescent="0.25">
      <c r="A485" s="183" t="s">
        <v>335</v>
      </c>
      <c r="B485" s="183"/>
      <c r="C485" s="183"/>
      <c r="D485" s="183"/>
      <c r="E485" s="198" t="s">
        <v>388</v>
      </c>
      <c r="F485" s="200">
        <f t="shared" si="428"/>
        <v>0</v>
      </c>
      <c r="G485" s="200">
        <f t="shared" si="429"/>
        <v>5000</v>
      </c>
      <c r="H485" s="201">
        <f t="shared" si="430"/>
        <v>8000</v>
      </c>
      <c r="I485" s="124"/>
      <c r="J485" s="131"/>
      <c r="K485" s="131"/>
      <c r="L485" s="131"/>
      <c r="M485" s="194">
        <v>42212</v>
      </c>
      <c r="N485" s="195"/>
      <c r="O485" s="196" t="s">
        <v>41</v>
      </c>
      <c r="P485" s="195" t="s">
        <v>278</v>
      </c>
      <c r="Q485" s="197">
        <f>Q486</f>
        <v>0</v>
      </c>
      <c r="R485" s="197">
        <f t="shared" ref="R485:AD485" si="449">R486</f>
        <v>0</v>
      </c>
      <c r="S485" s="197">
        <f t="shared" si="449"/>
        <v>0</v>
      </c>
      <c r="T485" s="197">
        <f t="shared" si="449"/>
        <v>0</v>
      </c>
      <c r="U485" s="197">
        <f t="shared" si="449"/>
        <v>5000</v>
      </c>
      <c r="V485" s="197">
        <f t="shared" si="449"/>
        <v>0</v>
      </c>
      <c r="W485" s="197">
        <f t="shared" si="449"/>
        <v>0</v>
      </c>
      <c r="X485" s="197"/>
      <c r="Y485" s="308"/>
      <c r="Z485" s="197">
        <f t="shared" si="449"/>
        <v>0</v>
      </c>
      <c r="AA485" s="197">
        <f t="shared" si="449"/>
        <v>0</v>
      </c>
      <c r="AB485" s="197">
        <f t="shared" si="449"/>
        <v>4000</v>
      </c>
      <c r="AC485" s="197">
        <f t="shared" si="449"/>
        <v>2000</v>
      </c>
      <c r="AD485" s="197">
        <f t="shared" si="449"/>
        <v>2000</v>
      </c>
    </row>
    <row r="486" spans="1:30" s="114" customFormat="1" ht="20.25" customHeight="1" x14ac:dyDescent="0.25">
      <c r="A486" s="183" t="s">
        <v>335</v>
      </c>
      <c r="B486" s="183"/>
      <c r="C486" s="183"/>
      <c r="D486" s="183"/>
      <c r="E486" s="183"/>
      <c r="F486" s="200">
        <f t="shared" si="428"/>
        <v>0</v>
      </c>
      <c r="G486" s="200">
        <f t="shared" si="429"/>
        <v>5000</v>
      </c>
      <c r="H486" s="201">
        <f t="shared" si="430"/>
        <v>8000</v>
      </c>
      <c r="I486" s="141"/>
      <c r="J486" s="131"/>
      <c r="K486" s="131"/>
      <c r="L486" s="131"/>
      <c r="M486" s="11"/>
      <c r="N486" s="171">
        <v>422120</v>
      </c>
      <c r="O486" s="172" t="s">
        <v>41</v>
      </c>
      <c r="P486" s="173" t="s">
        <v>278</v>
      </c>
      <c r="Q486" s="174">
        <v>0</v>
      </c>
      <c r="R486" s="174">
        <f>S486-Q486</f>
        <v>0</v>
      </c>
      <c r="S486" s="174">
        <v>0</v>
      </c>
      <c r="T486" s="174"/>
      <c r="U486" s="174">
        <v>5000</v>
      </c>
      <c r="V486" s="174">
        <v>0</v>
      </c>
      <c r="W486" s="174"/>
      <c r="X486" s="174"/>
      <c r="Y486" s="309"/>
      <c r="Z486" s="174"/>
      <c r="AA486" s="174">
        <f>+Q486</f>
        <v>0</v>
      </c>
      <c r="AB486" s="174">
        <v>4000</v>
      </c>
      <c r="AC486" s="174">
        <v>2000</v>
      </c>
      <c r="AD486" s="174">
        <v>2000</v>
      </c>
    </row>
    <row r="487" spans="1:30" s="114" customFormat="1" ht="20.25" hidden="1" customHeight="1" x14ac:dyDescent="0.25">
      <c r="A487" s="183" t="s">
        <v>335</v>
      </c>
      <c r="B487" s="183"/>
      <c r="C487" s="183"/>
      <c r="D487" s="183"/>
      <c r="E487" s="198" t="s">
        <v>388</v>
      </c>
      <c r="F487" s="200">
        <f t="shared" si="428"/>
        <v>0</v>
      </c>
      <c r="G487" s="200">
        <f t="shared" si="429"/>
        <v>0</v>
      </c>
      <c r="H487" s="201">
        <f t="shared" si="430"/>
        <v>271.38</v>
      </c>
      <c r="I487" s="124"/>
      <c r="J487" s="131"/>
      <c r="K487" s="131"/>
      <c r="L487" s="131"/>
      <c r="M487" s="194">
        <v>42219</v>
      </c>
      <c r="N487" s="195"/>
      <c r="O487" s="196" t="s">
        <v>41</v>
      </c>
      <c r="P487" s="195" t="s">
        <v>279</v>
      </c>
      <c r="Q487" s="197">
        <f>Q488</f>
        <v>0</v>
      </c>
      <c r="R487" s="197">
        <f t="shared" ref="R487:AD487" si="450">R488</f>
        <v>0</v>
      </c>
      <c r="S487" s="197">
        <f t="shared" si="450"/>
        <v>0</v>
      </c>
      <c r="T487" s="197">
        <f t="shared" si="450"/>
        <v>0</v>
      </c>
      <c r="U487" s="197">
        <f t="shared" si="450"/>
        <v>0</v>
      </c>
      <c r="V487" s="197">
        <f t="shared" si="450"/>
        <v>0</v>
      </c>
      <c r="W487" s="197">
        <f t="shared" si="450"/>
        <v>0</v>
      </c>
      <c r="X487" s="197"/>
      <c r="Y487" s="308"/>
      <c r="Z487" s="197">
        <f t="shared" si="450"/>
        <v>271.38</v>
      </c>
      <c r="AA487" s="197">
        <f t="shared" si="450"/>
        <v>0</v>
      </c>
      <c r="AB487" s="197">
        <f t="shared" si="450"/>
        <v>0</v>
      </c>
      <c r="AC487" s="197">
        <f t="shared" si="450"/>
        <v>0</v>
      </c>
      <c r="AD487" s="197">
        <f t="shared" si="450"/>
        <v>0</v>
      </c>
    </row>
    <row r="488" spans="1:30" s="114" customFormat="1" ht="20.25" hidden="1" customHeight="1" x14ac:dyDescent="0.25">
      <c r="A488" s="183" t="s">
        <v>335</v>
      </c>
      <c r="B488" s="183"/>
      <c r="C488" s="183"/>
      <c r="D488" s="183"/>
      <c r="E488" s="183"/>
      <c r="F488" s="200">
        <f t="shared" si="428"/>
        <v>0</v>
      </c>
      <c r="G488" s="200">
        <f t="shared" si="429"/>
        <v>0</v>
      </c>
      <c r="H488" s="201">
        <f t="shared" si="430"/>
        <v>271.38</v>
      </c>
      <c r="I488" s="141"/>
      <c r="J488" s="131"/>
      <c r="K488" s="131"/>
      <c r="L488" s="131"/>
      <c r="M488" s="11"/>
      <c r="N488" s="171">
        <v>422190</v>
      </c>
      <c r="O488" s="172" t="s">
        <v>41</v>
      </c>
      <c r="P488" s="173" t="s">
        <v>279</v>
      </c>
      <c r="Q488" s="174">
        <v>0</v>
      </c>
      <c r="R488" s="174">
        <f>S488-Q488</f>
        <v>0</v>
      </c>
      <c r="S488" s="174">
        <v>0</v>
      </c>
      <c r="T488" s="174"/>
      <c r="U488" s="174">
        <v>0</v>
      </c>
      <c r="V488" s="174">
        <v>0</v>
      </c>
      <c r="W488" s="174"/>
      <c r="X488" s="174"/>
      <c r="Y488" s="309"/>
      <c r="Z488" s="174">
        <v>271.38</v>
      </c>
      <c r="AA488" s="174">
        <f>+Q488</f>
        <v>0</v>
      </c>
      <c r="AB488" s="174"/>
      <c r="AC488" s="174"/>
      <c r="AD488" s="174"/>
    </row>
    <row r="489" spans="1:30" s="114" customFormat="1" ht="20.25" customHeight="1" x14ac:dyDescent="0.25">
      <c r="A489" s="183" t="s">
        <v>335</v>
      </c>
      <c r="B489" s="183"/>
      <c r="C489" s="183"/>
      <c r="D489" s="198" t="s">
        <v>387</v>
      </c>
      <c r="E489" s="198" t="s">
        <v>388</v>
      </c>
      <c r="F489" s="200">
        <f t="shared" si="428"/>
        <v>0</v>
      </c>
      <c r="G489" s="200">
        <f t="shared" si="429"/>
        <v>5425</v>
      </c>
      <c r="H489" s="201">
        <f t="shared" si="430"/>
        <v>9425.24</v>
      </c>
      <c r="I489" s="141"/>
      <c r="J489" s="131"/>
      <c r="K489" s="131"/>
      <c r="L489" s="164">
        <v>4223</v>
      </c>
      <c r="M489" s="164"/>
      <c r="N489" s="164"/>
      <c r="O489" s="12" t="s">
        <v>41</v>
      </c>
      <c r="P489" s="165" t="s">
        <v>280</v>
      </c>
      <c r="Q489" s="133">
        <f t="shared" ref="Q489:AD490" si="451">Q490</f>
        <v>0</v>
      </c>
      <c r="R489" s="133">
        <f t="shared" si="451"/>
        <v>0</v>
      </c>
      <c r="S489" s="133">
        <f t="shared" si="451"/>
        <v>0</v>
      </c>
      <c r="T489" s="133">
        <v>425</v>
      </c>
      <c r="U489" s="133">
        <f t="shared" si="451"/>
        <v>5000</v>
      </c>
      <c r="V489" s="133">
        <f t="shared" si="451"/>
        <v>0</v>
      </c>
      <c r="W489" s="133">
        <f t="shared" si="451"/>
        <v>0</v>
      </c>
      <c r="X489" s="133"/>
      <c r="Y489" s="307"/>
      <c r="Z489" s="133">
        <f t="shared" si="451"/>
        <v>425.24</v>
      </c>
      <c r="AA489" s="133">
        <f t="shared" si="451"/>
        <v>0</v>
      </c>
      <c r="AB489" s="133">
        <f t="shared" si="451"/>
        <v>5000</v>
      </c>
      <c r="AC489" s="133">
        <f t="shared" si="451"/>
        <v>2000</v>
      </c>
      <c r="AD489" s="133">
        <f t="shared" si="451"/>
        <v>2000</v>
      </c>
    </row>
    <row r="490" spans="1:30" s="114" customFormat="1" ht="20.25" customHeight="1" x14ac:dyDescent="0.25">
      <c r="A490" s="183" t="s">
        <v>335</v>
      </c>
      <c r="B490" s="183"/>
      <c r="C490" s="183"/>
      <c r="D490" s="183"/>
      <c r="E490" s="198" t="s">
        <v>388</v>
      </c>
      <c r="F490" s="200">
        <f t="shared" si="428"/>
        <v>0</v>
      </c>
      <c r="G490" s="200">
        <f t="shared" si="429"/>
        <v>5000</v>
      </c>
      <c r="H490" s="201">
        <f t="shared" si="430"/>
        <v>9425.24</v>
      </c>
      <c r="I490" s="124"/>
      <c r="J490" s="131"/>
      <c r="K490" s="131"/>
      <c r="L490" s="131"/>
      <c r="M490" s="194">
        <v>42231</v>
      </c>
      <c r="N490" s="195"/>
      <c r="O490" s="196" t="s">
        <v>41</v>
      </c>
      <c r="P490" s="195" t="s">
        <v>281</v>
      </c>
      <c r="Q490" s="197">
        <f t="shared" si="451"/>
        <v>0</v>
      </c>
      <c r="R490" s="197">
        <f t="shared" si="451"/>
        <v>0</v>
      </c>
      <c r="S490" s="197">
        <f t="shared" si="451"/>
        <v>0</v>
      </c>
      <c r="T490" s="197">
        <f t="shared" si="451"/>
        <v>0</v>
      </c>
      <c r="U490" s="197">
        <f t="shared" si="451"/>
        <v>5000</v>
      </c>
      <c r="V490" s="197">
        <f t="shared" si="451"/>
        <v>0</v>
      </c>
      <c r="W490" s="197">
        <f t="shared" si="451"/>
        <v>0</v>
      </c>
      <c r="X490" s="197"/>
      <c r="Y490" s="308"/>
      <c r="Z490" s="197">
        <f t="shared" si="451"/>
        <v>425.24</v>
      </c>
      <c r="AA490" s="197">
        <f t="shared" si="451"/>
        <v>0</v>
      </c>
      <c r="AB490" s="197">
        <f t="shared" si="451"/>
        <v>5000</v>
      </c>
      <c r="AC490" s="197">
        <f t="shared" si="451"/>
        <v>2000</v>
      </c>
      <c r="AD490" s="197">
        <f t="shared" si="451"/>
        <v>2000</v>
      </c>
    </row>
    <row r="491" spans="1:30" s="114" customFormat="1" ht="20.25" customHeight="1" x14ac:dyDescent="0.25">
      <c r="A491" s="183" t="s">
        <v>335</v>
      </c>
      <c r="B491" s="183"/>
      <c r="C491" s="183"/>
      <c r="D491" s="183"/>
      <c r="E491" s="183"/>
      <c r="F491" s="200">
        <f t="shared" si="428"/>
        <v>0</v>
      </c>
      <c r="G491" s="200">
        <f t="shared" si="429"/>
        <v>5000</v>
      </c>
      <c r="H491" s="201">
        <f t="shared" si="430"/>
        <v>9425.24</v>
      </c>
      <c r="I491" s="141"/>
      <c r="J491" s="131"/>
      <c r="K491" s="131"/>
      <c r="L491" s="164"/>
      <c r="M491" s="164"/>
      <c r="N491" s="171">
        <v>422310</v>
      </c>
      <c r="O491" s="172" t="s">
        <v>41</v>
      </c>
      <c r="P491" s="173" t="s">
        <v>281</v>
      </c>
      <c r="Q491" s="174">
        <v>0</v>
      </c>
      <c r="R491" s="174">
        <f>S491-Q491</f>
        <v>0</v>
      </c>
      <c r="S491" s="174">
        <v>0</v>
      </c>
      <c r="T491" s="174"/>
      <c r="U491" s="174">
        <v>5000</v>
      </c>
      <c r="V491" s="174">
        <v>0</v>
      </c>
      <c r="W491" s="174"/>
      <c r="X491" s="174"/>
      <c r="Y491" s="309"/>
      <c r="Z491" s="174">
        <v>425.24</v>
      </c>
      <c r="AA491" s="174">
        <f>+Q491</f>
        <v>0</v>
      </c>
      <c r="AB491" s="174">
        <v>5000</v>
      </c>
      <c r="AC491" s="174">
        <v>2000</v>
      </c>
      <c r="AD491" s="174">
        <v>2000</v>
      </c>
    </row>
    <row r="492" spans="1:30" s="114" customFormat="1" ht="20.25" customHeight="1" x14ac:dyDescent="0.25">
      <c r="A492" s="183" t="s">
        <v>335</v>
      </c>
      <c r="B492" s="183"/>
      <c r="C492" s="183"/>
      <c r="D492" s="198" t="s">
        <v>387</v>
      </c>
      <c r="E492" s="198" t="s">
        <v>388</v>
      </c>
      <c r="F492" s="200">
        <f t="shared" si="428"/>
        <v>174646</v>
      </c>
      <c r="G492" s="200">
        <f t="shared" si="429"/>
        <v>1366591.76</v>
      </c>
      <c r="H492" s="201">
        <f t="shared" si="430"/>
        <v>445549.18</v>
      </c>
      <c r="I492" s="141"/>
      <c r="J492" s="131"/>
      <c r="K492" s="131"/>
      <c r="L492" s="131">
        <v>4224</v>
      </c>
      <c r="M492" s="131"/>
      <c r="N492" s="132"/>
      <c r="O492" s="12" t="s">
        <v>41</v>
      </c>
      <c r="P492" s="127" t="s">
        <v>282</v>
      </c>
      <c r="Q492" s="133">
        <f>Q493+Q495</f>
        <v>87323</v>
      </c>
      <c r="R492" s="133">
        <f t="shared" ref="R492:AB492" si="452">R493+R495</f>
        <v>0</v>
      </c>
      <c r="S492" s="133">
        <f t="shared" si="452"/>
        <v>87323</v>
      </c>
      <c r="T492" s="133">
        <v>119409</v>
      </c>
      <c r="U492" s="133">
        <f t="shared" si="452"/>
        <v>1077228</v>
      </c>
      <c r="V492" s="133">
        <f t="shared" si="452"/>
        <v>87323</v>
      </c>
      <c r="W492" s="133">
        <f t="shared" si="452"/>
        <v>82631.760000000009</v>
      </c>
      <c r="X492" s="133"/>
      <c r="Y492" s="307"/>
      <c r="Z492" s="133">
        <f t="shared" si="452"/>
        <v>119409.18000000001</v>
      </c>
      <c r="AA492" s="133">
        <f t="shared" si="452"/>
        <v>87323</v>
      </c>
      <c r="AB492" s="133">
        <f t="shared" si="452"/>
        <v>158817</v>
      </c>
      <c r="AC492" s="133">
        <f t="shared" ref="AC492:AD492" si="453">AC493+AC495</f>
        <v>40000</v>
      </c>
      <c r="AD492" s="133">
        <f t="shared" si="453"/>
        <v>40000</v>
      </c>
    </row>
    <row r="493" spans="1:30" s="114" customFormat="1" ht="20.25" customHeight="1" x14ac:dyDescent="0.25">
      <c r="A493" s="183" t="s">
        <v>335</v>
      </c>
      <c r="B493" s="183"/>
      <c r="C493" s="183"/>
      <c r="D493" s="183"/>
      <c r="E493" s="198" t="s">
        <v>388</v>
      </c>
      <c r="F493" s="200">
        <f t="shared" si="428"/>
        <v>0</v>
      </c>
      <c r="G493" s="200">
        <f t="shared" si="429"/>
        <v>5000</v>
      </c>
      <c r="H493" s="201">
        <f t="shared" si="430"/>
        <v>22087.16</v>
      </c>
      <c r="I493" s="124"/>
      <c r="J493" s="131"/>
      <c r="K493" s="131"/>
      <c r="L493" s="131"/>
      <c r="M493" s="194">
        <v>42241</v>
      </c>
      <c r="N493" s="195"/>
      <c r="O493" s="196" t="s">
        <v>41</v>
      </c>
      <c r="P493" s="195" t="s">
        <v>283</v>
      </c>
      <c r="Q493" s="197">
        <f>Q494</f>
        <v>0</v>
      </c>
      <c r="R493" s="197">
        <f t="shared" ref="R493:AD493" si="454">R494</f>
        <v>0</v>
      </c>
      <c r="S493" s="197">
        <f t="shared" si="454"/>
        <v>0</v>
      </c>
      <c r="T493" s="197">
        <f t="shared" si="454"/>
        <v>0</v>
      </c>
      <c r="U493" s="197">
        <f t="shared" si="454"/>
        <v>5000</v>
      </c>
      <c r="V493" s="197">
        <f t="shared" si="454"/>
        <v>0</v>
      </c>
      <c r="W493" s="197">
        <f t="shared" si="454"/>
        <v>0</v>
      </c>
      <c r="X493" s="197"/>
      <c r="Y493" s="308"/>
      <c r="Z493" s="197">
        <f t="shared" si="454"/>
        <v>13087.16</v>
      </c>
      <c r="AA493" s="197">
        <f t="shared" si="454"/>
        <v>0</v>
      </c>
      <c r="AB493" s="197">
        <f t="shared" si="454"/>
        <v>3000</v>
      </c>
      <c r="AC493" s="197">
        <f t="shared" si="454"/>
        <v>3000</v>
      </c>
      <c r="AD493" s="197">
        <f t="shared" si="454"/>
        <v>3000</v>
      </c>
    </row>
    <row r="494" spans="1:30" s="114" customFormat="1" ht="20.25" customHeight="1" x14ac:dyDescent="0.25">
      <c r="A494" s="183" t="s">
        <v>335</v>
      </c>
      <c r="B494" s="183"/>
      <c r="C494" s="183"/>
      <c r="D494" s="183"/>
      <c r="E494" s="183"/>
      <c r="F494" s="200">
        <f t="shared" si="428"/>
        <v>0</v>
      </c>
      <c r="G494" s="200">
        <f t="shared" si="429"/>
        <v>5000</v>
      </c>
      <c r="H494" s="201">
        <f t="shared" si="430"/>
        <v>22087.16</v>
      </c>
      <c r="I494" s="141"/>
      <c r="J494" s="131"/>
      <c r="K494" s="131"/>
      <c r="L494" s="131"/>
      <c r="M494" s="11"/>
      <c r="N494" s="171">
        <v>422410</v>
      </c>
      <c r="O494" s="172" t="s">
        <v>41</v>
      </c>
      <c r="P494" s="173" t="s">
        <v>283</v>
      </c>
      <c r="Q494" s="174">
        <v>0</v>
      </c>
      <c r="R494" s="174">
        <f>S494-Q494</f>
        <v>0</v>
      </c>
      <c r="S494" s="174">
        <v>0</v>
      </c>
      <c r="T494" s="174"/>
      <c r="U494" s="174">
        <v>5000</v>
      </c>
      <c r="V494" s="174">
        <v>0</v>
      </c>
      <c r="W494" s="174"/>
      <c r="X494" s="174"/>
      <c r="Y494" s="309"/>
      <c r="Z494" s="174">
        <v>13087.16</v>
      </c>
      <c r="AA494" s="174">
        <f>+Q494</f>
        <v>0</v>
      </c>
      <c r="AB494" s="174">
        <v>3000</v>
      </c>
      <c r="AC494" s="174">
        <v>3000</v>
      </c>
      <c r="AD494" s="174">
        <v>3000</v>
      </c>
    </row>
    <row r="495" spans="1:30" s="114" customFormat="1" ht="20.25" customHeight="1" x14ac:dyDescent="0.25">
      <c r="A495" s="183" t="s">
        <v>335</v>
      </c>
      <c r="B495" s="183"/>
      <c r="C495" s="183"/>
      <c r="D495" s="183"/>
      <c r="E495" s="198" t="s">
        <v>388</v>
      </c>
      <c r="F495" s="200">
        <f t="shared" si="428"/>
        <v>174646</v>
      </c>
      <c r="G495" s="200">
        <f t="shared" si="429"/>
        <v>1242182.76</v>
      </c>
      <c r="H495" s="201">
        <f t="shared" si="430"/>
        <v>423462.02</v>
      </c>
      <c r="I495" s="124"/>
      <c r="J495" s="131"/>
      <c r="K495" s="131"/>
      <c r="L495" s="131"/>
      <c r="M495" s="194">
        <v>42242</v>
      </c>
      <c r="N495" s="195"/>
      <c r="O495" s="196" t="s">
        <v>41</v>
      </c>
      <c r="P495" s="195" t="s">
        <v>284</v>
      </c>
      <c r="Q495" s="197">
        <f>Q496</f>
        <v>87323</v>
      </c>
      <c r="R495" s="197">
        <f t="shared" ref="R495:AD495" si="455">R496</f>
        <v>0</v>
      </c>
      <c r="S495" s="197">
        <f t="shared" si="455"/>
        <v>87323</v>
      </c>
      <c r="T495" s="197">
        <f t="shared" si="455"/>
        <v>0</v>
      </c>
      <c r="U495" s="197">
        <f t="shared" si="455"/>
        <v>1072228</v>
      </c>
      <c r="V495" s="197">
        <f t="shared" si="455"/>
        <v>87323</v>
      </c>
      <c r="W495" s="197">
        <f t="shared" si="455"/>
        <v>82631.760000000009</v>
      </c>
      <c r="X495" s="197"/>
      <c r="Y495" s="308"/>
      <c r="Z495" s="197">
        <f t="shared" si="455"/>
        <v>106322.02</v>
      </c>
      <c r="AA495" s="197">
        <f t="shared" si="455"/>
        <v>87323</v>
      </c>
      <c r="AB495" s="197">
        <f t="shared" si="455"/>
        <v>155817</v>
      </c>
      <c r="AC495" s="197">
        <f t="shared" si="455"/>
        <v>37000</v>
      </c>
      <c r="AD495" s="197">
        <f t="shared" si="455"/>
        <v>37000</v>
      </c>
    </row>
    <row r="496" spans="1:30" s="114" customFormat="1" ht="20.25" customHeight="1" x14ac:dyDescent="0.25">
      <c r="A496" s="183" t="s">
        <v>335</v>
      </c>
      <c r="B496" s="183"/>
      <c r="C496" s="183"/>
      <c r="D496" s="183"/>
      <c r="E496" s="183"/>
      <c r="F496" s="200">
        <f t="shared" si="428"/>
        <v>174646</v>
      </c>
      <c r="G496" s="200">
        <f t="shared" si="429"/>
        <v>1242182.76</v>
      </c>
      <c r="H496" s="201">
        <f t="shared" si="430"/>
        <v>423462.02</v>
      </c>
      <c r="I496" s="137"/>
      <c r="J496" s="131"/>
      <c r="K496" s="131"/>
      <c r="L496" s="131"/>
      <c r="M496" s="11"/>
      <c r="N496" s="171">
        <v>422420</v>
      </c>
      <c r="O496" s="172" t="s">
        <v>41</v>
      </c>
      <c r="P496" s="173" t="s">
        <v>284</v>
      </c>
      <c r="Q496" s="174">
        <f>160000-62677+1000-11000</f>
        <v>87323</v>
      </c>
      <c r="R496" s="174">
        <f>S496-Q496</f>
        <v>0</v>
      </c>
      <c r="S496" s="174">
        <f>160000-62677+1000-11000</f>
        <v>87323</v>
      </c>
      <c r="T496" s="174"/>
      <c r="U496" s="174">
        <v>1072228</v>
      </c>
      <c r="V496" s="174">
        <v>87323</v>
      </c>
      <c r="W496" s="174">
        <f>124267.24-W531-W559</f>
        <v>82631.760000000009</v>
      </c>
      <c r="X496" s="174"/>
      <c r="Y496" s="309"/>
      <c r="Z496" s="174">
        <v>106322.02</v>
      </c>
      <c r="AA496" s="174">
        <f>+Q496</f>
        <v>87323</v>
      </c>
      <c r="AB496" s="174">
        <v>155817</v>
      </c>
      <c r="AC496" s="174">
        <f>155817-80000-38817</f>
        <v>37000</v>
      </c>
      <c r="AD496" s="174">
        <f>155817-80000-38817</f>
        <v>37000</v>
      </c>
    </row>
    <row r="497" spans="1:30" s="214" customFormat="1" ht="20.25" hidden="1" customHeight="1" x14ac:dyDescent="0.25">
      <c r="A497" s="188" t="s">
        <v>335</v>
      </c>
      <c r="B497" s="188"/>
      <c r="C497" s="215" t="s">
        <v>384</v>
      </c>
      <c r="D497" s="215" t="s">
        <v>387</v>
      </c>
      <c r="E497" s="215" t="s">
        <v>388</v>
      </c>
      <c r="F497" s="207">
        <f t="shared" si="428"/>
        <v>0</v>
      </c>
      <c r="G497" s="207">
        <f t="shared" si="429"/>
        <v>0</v>
      </c>
      <c r="H497" s="208">
        <f t="shared" si="430"/>
        <v>0</v>
      </c>
      <c r="I497" s="209"/>
      <c r="J497" s="210"/>
      <c r="K497" s="210">
        <v>423</v>
      </c>
      <c r="L497" s="210"/>
      <c r="M497" s="210"/>
      <c r="N497" s="211"/>
      <c r="O497" s="216" t="s">
        <v>41</v>
      </c>
      <c r="P497" s="212" t="s">
        <v>287</v>
      </c>
      <c r="Q497" s="213">
        <f t="shared" ref="Q497:AD499" si="456">Q498</f>
        <v>0</v>
      </c>
      <c r="R497" s="213">
        <f t="shared" si="456"/>
        <v>0</v>
      </c>
      <c r="S497" s="213">
        <f t="shared" si="456"/>
        <v>0</v>
      </c>
      <c r="T497" s="213">
        <f t="shared" si="456"/>
        <v>0</v>
      </c>
      <c r="U497" s="213">
        <f t="shared" si="456"/>
        <v>0</v>
      </c>
      <c r="V497" s="213">
        <f t="shared" si="456"/>
        <v>0</v>
      </c>
      <c r="W497" s="213">
        <f t="shared" si="456"/>
        <v>0</v>
      </c>
      <c r="X497" s="213"/>
      <c r="Y497" s="306"/>
      <c r="Z497" s="213">
        <f t="shared" si="456"/>
        <v>0</v>
      </c>
      <c r="AA497" s="213">
        <f t="shared" si="456"/>
        <v>0</v>
      </c>
      <c r="AB497" s="213">
        <f t="shared" si="456"/>
        <v>0</v>
      </c>
      <c r="AC497" s="213">
        <f t="shared" si="456"/>
        <v>0</v>
      </c>
      <c r="AD497" s="213">
        <f t="shared" si="456"/>
        <v>0</v>
      </c>
    </row>
    <row r="498" spans="1:30" s="114" customFormat="1" ht="20.25" hidden="1" customHeight="1" x14ac:dyDescent="0.25">
      <c r="A498" s="183" t="s">
        <v>335</v>
      </c>
      <c r="B498" s="183"/>
      <c r="C498" s="183"/>
      <c r="D498" s="198" t="s">
        <v>387</v>
      </c>
      <c r="E498" s="198" t="s">
        <v>388</v>
      </c>
      <c r="F498" s="200">
        <f t="shared" si="428"/>
        <v>0</v>
      </c>
      <c r="G498" s="200">
        <f t="shared" si="429"/>
        <v>0</v>
      </c>
      <c r="H498" s="201">
        <f t="shared" si="430"/>
        <v>0</v>
      </c>
      <c r="I498" s="141"/>
      <c r="J498" s="131"/>
      <c r="K498" s="131"/>
      <c r="L498" s="131">
        <v>4231</v>
      </c>
      <c r="M498" s="131"/>
      <c r="N498" s="132"/>
      <c r="O498" s="12" t="s">
        <v>41</v>
      </c>
      <c r="P498" s="127" t="s">
        <v>288</v>
      </c>
      <c r="Q498" s="133">
        <f t="shared" si="456"/>
        <v>0</v>
      </c>
      <c r="R498" s="133">
        <f t="shared" si="456"/>
        <v>0</v>
      </c>
      <c r="S498" s="133">
        <f t="shared" si="456"/>
        <v>0</v>
      </c>
      <c r="T498" s="133">
        <f t="shared" si="456"/>
        <v>0</v>
      </c>
      <c r="U498" s="133">
        <f t="shared" si="456"/>
        <v>0</v>
      </c>
      <c r="V498" s="133">
        <f t="shared" si="456"/>
        <v>0</v>
      </c>
      <c r="W498" s="133">
        <f t="shared" si="456"/>
        <v>0</v>
      </c>
      <c r="X498" s="133"/>
      <c r="Y498" s="307"/>
      <c r="Z498" s="133">
        <f t="shared" si="456"/>
        <v>0</v>
      </c>
      <c r="AA498" s="133">
        <f t="shared" si="456"/>
        <v>0</v>
      </c>
      <c r="AB498" s="133">
        <f t="shared" si="456"/>
        <v>0</v>
      </c>
      <c r="AC498" s="133">
        <f t="shared" si="456"/>
        <v>0</v>
      </c>
      <c r="AD498" s="133">
        <f t="shared" si="456"/>
        <v>0</v>
      </c>
    </row>
    <row r="499" spans="1:30" s="114" customFormat="1" ht="20.25" hidden="1" customHeight="1" x14ac:dyDescent="0.25">
      <c r="A499" s="183" t="s">
        <v>335</v>
      </c>
      <c r="B499" s="183"/>
      <c r="C499" s="183"/>
      <c r="D499" s="183"/>
      <c r="E499" s="198" t="s">
        <v>388</v>
      </c>
      <c r="F499" s="200">
        <f t="shared" si="428"/>
        <v>0</v>
      </c>
      <c r="G499" s="200">
        <f t="shared" si="429"/>
        <v>0</v>
      </c>
      <c r="H499" s="201">
        <f t="shared" si="430"/>
        <v>0</v>
      </c>
      <c r="I499" s="124"/>
      <c r="J499" s="131"/>
      <c r="K499" s="131"/>
      <c r="L499" s="131"/>
      <c r="M499" s="194">
        <v>42311</v>
      </c>
      <c r="N499" s="195"/>
      <c r="O499" s="196" t="s">
        <v>41</v>
      </c>
      <c r="P499" s="195" t="s">
        <v>289</v>
      </c>
      <c r="Q499" s="197">
        <f>Q500</f>
        <v>0</v>
      </c>
      <c r="R499" s="197">
        <f t="shared" si="456"/>
        <v>0</v>
      </c>
      <c r="S499" s="197">
        <f t="shared" si="456"/>
        <v>0</v>
      </c>
      <c r="T499" s="197">
        <f t="shared" si="456"/>
        <v>0</v>
      </c>
      <c r="U499" s="197">
        <f t="shared" si="456"/>
        <v>0</v>
      </c>
      <c r="V499" s="197">
        <f t="shared" si="456"/>
        <v>0</v>
      </c>
      <c r="W499" s="197">
        <f t="shared" si="456"/>
        <v>0</v>
      </c>
      <c r="X499" s="197"/>
      <c r="Y499" s="308"/>
      <c r="Z499" s="197">
        <f t="shared" si="456"/>
        <v>0</v>
      </c>
      <c r="AA499" s="197">
        <f t="shared" si="456"/>
        <v>0</v>
      </c>
      <c r="AB499" s="197">
        <f t="shared" si="456"/>
        <v>0</v>
      </c>
      <c r="AC499" s="197">
        <f t="shared" si="456"/>
        <v>0</v>
      </c>
      <c r="AD499" s="197">
        <f t="shared" si="456"/>
        <v>0</v>
      </c>
    </row>
    <row r="500" spans="1:30" s="114" customFormat="1" ht="20.25" hidden="1" customHeight="1" x14ac:dyDescent="0.25">
      <c r="A500" s="183" t="s">
        <v>335</v>
      </c>
      <c r="B500" s="183"/>
      <c r="C500" s="183"/>
      <c r="D500" s="183"/>
      <c r="E500" s="183"/>
      <c r="F500" s="200">
        <f t="shared" si="428"/>
        <v>0</v>
      </c>
      <c r="G500" s="200">
        <f t="shared" si="429"/>
        <v>0</v>
      </c>
      <c r="H500" s="201">
        <f t="shared" si="430"/>
        <v>0</v>
      </c>
      <c r="I500" s="141"/>
      <c r="J500" s="131"/>
      <c r="K500" s="131"/>
      <c r="L500" s="131"/>
      <c r="M500" s="11"/>
      <c r="N500" s="171">
        <v>423110</v>
      </c>
      <c r="O500" s="172" t="s">
        <v>41</v>
      </c>
      <c r="P500" s="173" t="s">
        <v>289</v>
      </c>
      <c r="Q500" s="174">
        <v>0</v>
      </c>
      <c r="R500" s="174">
        <f>S500-Q500</f>
        <v>0</v>
      </c>
      <c r="S500" s="174">
        <v>0</v>
      </c>
      <c r="T500" s="174"/>
      <c r="U500" s="174">
        <v>0</v>
      </c>
      <c r="V500" s="174">
        <v>0</v>
      </c>
      <c r="W500" s="174"/>
      <c r="X500" s="174"/>
      <c r="Y500" s="309"/>
      <c r="Z500" s="174"/>
      <c r="AA500" s="174">
        <f>+Q500</f>
        <v>0</v>
      </c>
      <c r="AB500" s="174"/>
      <c r="AC500" s="174"/>
      <c r="AD500" s="174"/>
    </row>
    <row r="501" spans="1:30" s="214" customFormat="1" ht="20.25" customHeight="1" x14ac:dyDescent="0.25">
      <c r="A501" s="188" t="s">
        <v>335</v>
      </c>
      <c r="B501" s="188"/>
      <c r="C501" s="215" t="s">
        <v>384</v>
      </c>
      <c r="D501" s="215" t="s">
        <v>387</v>
      </c>
      <c r="E501" s="215" t="s">
        <v>388</v>
      </c>
      <c r="F501" s="207">
        <f t="shared" si="428"/>
        <v>0</v>
      </c>
      <c r="G501" s="207">
        <f t="shared" si="429"/>
        <v>10955.9</v>
      </c>
      <c r="H501" s="208">
        <f t="shared" si="430"/>
        <v>20000</v>
      </c>
      <c r="I501" s="209"/>
      <c r="J501" s="210"/>
      <c r="K501" s="210">
        <v>426</v>
      </c>
      <c r="L501" s="210"/>
      <c r="M501" s="210"/>
      <c r="N501" s="211"/>
      <c r="O501" s="216" t="s">
        <v>41</v>
      </c>
      <c r="P501" s="212" t="s">
        <v>290</v>
      </c>
      <c r="Q501" s="213">
        <f t="shared" ref="Q501:AD503" si="457">Q502</f>
        <v>0</v>
      </c>
      <c r="R501" s="213">
        <f t="shared" si="457"/>
        <v>0</v>
      </c>
      <c r="S501" s="213">
        <f t="shared" si="457"/>
        <v>0</v>
      </c>
      <c r="T501" s="213">
        <f t="shared" si="457"/>
        <v>0</v>
      </c>
      <c r="U501" s="213">
        <f t="shared" si="457"/>
        <v>10000</v>
      </c>
      <c r="V501" s="213">
        <f t="shared" si="457"/>
        <v>0</v>
      </c>
      <c r="W501" s="213">
        <f t="shared" si="457"/>
        <v>955.9</v>
      </c>
      <c r="X501" s="213"/>
      <c r="Y501" s="306"/>
      <c r="Z501" s="213">
        <f t="shared" si="457"/>
        <v>0</v>
      </c>
      <c r="AA501" s="213">
        <f t="shared" si="457"/>
        <v>0</v>
      </c>
      <c r="AB501" s="213">
        <f t="shared" si="457"/>
        <v>10000</v>
      </c>
      <c r="AC501" s="213">
        <f t="shared" si="457"/>
        <v>5000</v>
      </c>
      <c r="AD501" s="213">
        <f t="shared" si="457"/>
        <v>5000</v>
      </c>
    </row>
    <row r="502" spans="1:30" s="114" customFormat="1" ht="20.25" customHeight="1" x14ac:dyDescent="0.25">
      <c r="A502" s="183" t="s">
        <v>335</v>
      </c>
      <c r="B502" s="183"/>
      <c r="C502" s="183"/>
      <c r="D502" s="198" t="s">
        <v>387</v>
      </c>
      <c r="E502" s="198" t="s">
        <v>388</v>
      </c>
      <c r="F502" s="200">
        <f t="shared" si="428"/>
        <v>0</v>
      </c>
      <c r="G502" s="200">
        <f t="shared" si="429"/>
        <v>10955.9</v>
      </c>
      <c r="H502" s="201">
        <f t="shared" si="430"/>
        <v>20000</v>
      </c>
      <c r="I502" s="141"/>
      <c r="J502" s="131"/>
      <c r="K502" s="131"/>
      <c r="L502" s="131">
        <v>4262</v>
      </c>
      <c r="M502" s="131"/>
      <c r="N502" s="132"/>
      <c r="O502" s="12" t="s">
        <v>41</v>
      </c>
      <c r="P502" s="134" t="s">
        <v>291</v>
      </c>
      <c r="Q502" s="133">
        <f t="shared" si="457"/>
        <v>0</v>
      </c>
      <c r="R502" s="133">
        <f t="shared" si="457"/>
        <v>0</v>
      </c>
      <c r="S502" s="133">
        <f t="shared" si="457"/>
        <v>0</v>
      </c>
      <c r="T502" s="133">
        <f t="shared" si="457"/>
        <v>0</v>
      </c>
      <c r="U502" s="133">
        <f t="shared" si="457"/>
        <v>10000</v>
      </c>
      <c r="V502" s="133">
        <f t="shared" si="457"/>
        <v>0</v>
      </c>
      <c r="W502" s="133">
        <f t="shared" si="457"/>
        <v>955.9</v>
      </c>
      <c r="X502" s="133"/>
      <c r="Y502" s="307"/>
      <c r="Z502" s="133">
        <f t="shared" si="457"/>
        <v>0</v>
      </c>
      <c r="AA502" s="133">
        <f t="shared" si="457"/>
        <v>0</v>
      </c>
      <c r="AB502" s="133">
        <f t="shared" si="457"/>
        <v>10000</v>
      </c>
      <c r="AC502" s="133">
        <f t="shared" si="457"/>
        <v>5000</v>
      </c>
      <c r="AD502" s="133">
        <f t="shared" si="457"/>
        <v>5000</v>
      </c>
    </row>
    <row r="503" spans="1:30" s="114" customFormat="1" ht="20.25" customHeight="1" x14ac:dyDescent="0.25">
      <c r="A503" s="183" t="s">
        <v>335</v>
      </c>
      <c r="B503" s="183"/>
      <c r="C503" s="183"/>
      <c r="D503" s="183"/>
      <c r="E503" s="198" t="s">
        <v>388</v>
      </c>
      <c r="F503" s="200">
        <f t="shared" si="428"/>
        <v>0</v>
      </c>
      <c r="G503" s="200">
        <f t="shared" si="429"/>
        <v>10955.9</v>
      </c>
      <c r="H503" s="201">
        <f t="shared" si="430"/>
        <v>20000</v>
      </c>
      <c r="I503" s="124"/>
      <c r="J503" s="131"/>
      <c r="K503" s="131"/>
      <c r="L503" s="131"/>
      <c r="M503" s="194">
        <v>42621</v>
      </c>
      <c r="N503" s="195"/>
      <c r="O503" s="196" t="s">
        <v>41</v>
      </c>
      <c r="P503" s="195" t="s">
        <v>291</v>
      </c>
      <c r="Q503" s="197">
        <f t="shared" si="457"/>
        <v>0</v>
      </c>
      <c r="R503" s="197">
        <f t="shared" si="457"/>
        <v>0</v>
      </c>
      <c r="S503" s="197">
        <f t="shared" si="457"/>
        <v>0</v>
      </c>
      <c r="T503" s="197">
        <f t="shared" si="457"/>
        <v>0</v>
      </c>
      <c r="U503" s="197">
        <f t="shared" si="457"/>
        <v>10000</v>
      </c>
      <c r="V503" s="197">
        <f t="shared" si="457"/>
        <v>0</v>
      </c>
      <c r="W503" s="197">
        <f t="shared" si="457"/>
        <v>955.9</v>
      </c>
      <c r="X503" s="197"/>
      <c r="Y503" s="308"/>
      <c r="Z503" s="197">
        <f t="shared" si="457"/>
        <v>0</v>
      </c>
      <c r="AA503" s="197">
        <f t="shared" si="457"/>
        <v>0</v>
      </c>
      <c r="AB503" s="197">
        <f t="shared" si="457"/>
        <v>10000</v>
      </c>
      <c r="AC503" s="197">
        <f t="shared" si="457"/>
        <v>5000</v>
      </c>
      <c r="AD503" s="197">
        <f t="shared" si="457"/>
        <v>5000</v>
      </c>
    </row>
    <row r="504" spans="1:30" s="114" customFormat="1" ht="20.25" customHeight="1" x14ac:dyDescent="0.25">
      <c r="A504" s="183" t="s">
        <v>335</v>
      </c>
      <c r="B504" s="183"/>
      <c r="C504" s="183"/>
      <c r="D504" s="183"/>
      <c r="E504" s="183"/>
      <c r="F504" s="200">
        <f t="shared" si="428"/>
        <v>0</v>
      </c>
      <c r="G504" s="200">
        <f t="shared" si="429"/>
        <v>10955.9</v>
      </c>
      <c r="H504" s="201">
        <f t="shared" si="430"/>
        <v>20000</v>
      </c>
      <c r="I504" s="141"/>
      <c r="J504" s="131"/>
      <c r="K504" s="131"/>
      <c r="L504" s="131"/>
      <c r="M504" s="11"/>
      <c r="N504" s="171">
        <v>426210</v>
      </c>
      <c r="O504" s="172" t="s">
        <v>41</v>
      </c>
      <c r="P504" s="173" t="s">
        <v>291</v>
      </c>
      <c r="Q504" s="174">
        <v>0</v>
      </c>
      <c r="R504" s="174">
        <f>S504-Q504</f>
        <v>0</v>
      </c>
      <c r="S504" s="174">
        <v>0</v>
      </c>
      <c r="T504" s="174"/>
      <c r="U504" s="174">
        <v>10000</v>
      </c>
      <c r="V504" s="174">
        <v>0</v>
      </c>
      <c r="W504" s="174">
        <v>955.9</v>
      </c>
      <c r="X504" s="174"/>
      <c r="Y504" s="309"/>
      <c r="Z504" s="174"/>
      <c r="AA504" s="174">
        <f>+Q504</f>
        <v>0</v>
      </c>
      <c r="AB504" s="174">
        <v>10000</v>
      </c>
      <c r="AC504" s="174">
        <v>5000</v>
      </c>
      <c r="AD504" s="174">
        <v>5000</v>
      </c>
    </row>
    <row r="505" spans="1:30" s="187" customFormat="1" ht="20.25" customHeight="1" x14ac:dyDescent="0.25">
      <c r="A505" s="183" t="s">
        <v>335</v>
      </c>
      <c r="B505" s="198" t="s">
        <v>352</v>
      </c>
      <c r="C505" s="198" t="s">
        <v>384</v>
      </c>
      <c r="D505" s="198" t="s">
        <v>387</v>
      </c>
      <c r="E505" s="198" t="s">
        <v>388</v>
      </c>
      <c r="F505" s="200">
        <f t="shared" si="428"/>
        <v>102000</v>
      </c>
      <c r="G505" s="200">
        <f t="shared" si="429"/>
        <v>221931.66611764705</v>
      </c>
      <c r="H505" s="201">
        <f t="shared" si="430"/>
        <v>110378.17</v>
      </c>
      <c r="I505" s="263"/>
      <c r="J505" s="263">
        <v>45</v>
      </c>
      <c r="K505" s="263"/>
      <c r="L505" s="263"/>
      <c r="M505" s="263"/>
      <c r="N505" s="263"/>
      <c r="O505" s="303" t="s">
        <v>41</v>
      </c>
      <c r="P505" s="264" t="s">
        <v>45</v>
      </c>
      <c r="Q505" s="265">
        <f t="shared" ref="Q505:AD507" si="458">Q506</f>
        <v>51000</v>
      </c>
      <c r="R505" s="265">
        <f t="shared" si="458"/>
        <v>0</v>
      </c>
      <c r="S505" s="265">
        <f t="shared" si="458"/>
        <v>51000</v>
      </c>
      <c r="T505" s="265">
        <v>59378</v>
      </c>
      <c r="U505" s="265">
        <f t="shared" si="458"/>
        <v>66000</v>
      </c>
      <c r="V505" s="265">
        <f t="shared" si="458"/>
        <v>51000</v>
      </c>
      <c r="W505" s="265">
        <f t="shared" si="458"/>
        <v>45464.52</v>
      </c>
      <c r="X505" s="265"/>
      <c r="Y505" s="260">
        <f>W505/V505*100</f>
        <v>89.146117647058816</v>
      </c>
      <c r="Z505" s="186">
        <f t="shared" si="458"/>
        <v>59378.17</v>
      </c>
      <c r="AA505" s="186">
        <f t="shared" si="458"/>
        <v>51000</v>
      </c>
      <c r="AB505" s="186">
        <f t="shared" si="458"/>
        <v>0</v>
      </c>
      <c r="AC505" s="186">
        <f t="shared" si="458"/>
        <v>0</v>
      </c>
      <c r="AD505" s="186">
        <f t="shared" si="458"/>
        <v>0</v>
      </c>
    </row>
    <row r="506" spans="1:30" s="214" customFormat="1" ht="20.25" customHeight="1" x14ac:dyDescent="0.25">
      <c r="A506" s="188" t="s">
        <v>335</v>
      </c>
      <c r="B506" s="188"/>
      <c r="C506" s="215" t="s">
        <v>384</v>
      </c>
      <c r="D506" s="215" t="s">
        <v>387</v>
      </c>
      <c r="E506" s="215" t="s">
        <v>388</v>
      </c>
      <c r="F506" s="207">
        <f t="shared" si="428"/>
        <v>102000</v>
      </c>
      <c r="G506" s="207">
        <f t="shared" si="429"/>
        <v>221842.52</v>
      </c>
      <c r="H506" s="208">
        <f t="shared" si="430"/>
        <v>110378.17</v>
      </c>
      <c r="I506" s="209"/>
      <c r="J506" s="210"/>
      <c r="K506" s="210">
        <v>452</v>
      </c>
      <c r="L506" s="210"/>
      <c r="M506" s="210"/>
      <c r="N506" s="211"/>
      <c r="O506" s="216" t="s">
        <v>41</v>
      </c>
      <c r="P506" s="212" t="s">
        <v>292</v>
      </c>
      <c r="Q506" s="213">
        <f t="shared" si="458"/>
        <v>51000</v>
      </c>
      <c r="R506" s="213">
        <f t="shared" si="458"/>
        <v>0</v>
      </c>
      <c r="S506" s="213">
        <f t="shared" si="458"/>
        <v>51000</v>
      </c>
      <c r="T506" s="213">
        <v>59378</v>
      </c>
      <c r="U506" s="213">
        <f t="shared" si="458"/>
        <v>66000</v>
      </c>
      <c r="V506" s="213">
        <f t="shared" si="458"/>
        <v>51000</v>
      </c>
      <c r="W506" s="213">
        <f t="shared" si="458"/>
        <v>45464.52</v>
      </c>
      <c r="X506" s="213"/>
      <c r="Y506" s="306"/>
      <c r="Z506" s="213">
        <f t="shared" si="458"/>
        <v>59378.17</v>
      </c>
      <c r="AA506" s="213">
        <f t="shared" si="458"/>
        <v>51000</v>
      </c>
      <c r="AB506" s="213">
        <f t="shared" si="458"/>
        <v>0</v>
      </c>
      <c r="AC506" s="213">
        <f t="shared" si="458"/>
        <v>0</v>
      </c>
      <c r="AD506" s="213">
        <f t="shared" si="458"/>
        <v>0</v>
      </c>
    </row>
    <row r="507" spans="1:30" s="114" customFormat="1" ht="20.25" customHeight="1" x14ac:dyDescent="0.25">
      <c r="A507" s="183" t="s">
        <v>335</v>
      </c>
      <c r="B507" s="183"/>
      <c r="C507" s="183"/>
      <c r="D507" s="198" t="s">
        <v>387</v>
      </c>
      <c r="E507" s="198" t="s">
        <v>388</v>
      </c>
      <c r="F507" s="200">
        <f t="shared" si="428"/>
        <v>102000</v>
      </c>
      <c r="G507" s="200">
        <f t="shared" si="429"/>
        <v>221842.52</v>
      </c>
      <c r="H507" s="201">
        <f t="shared" si="430"/>
        <v>110378.17</v>
      </c>
      <c r="I507" s="141"/>
      <c r="J507" s="166"/>
      <c r="K507" s="164"/>
      <c r="L507" s="164">
        <v>4521</v>
      </c>
      <c r="M507" s="164"/>
      <c r="N507" s="164"/>
      <c r="O507" s="12" t="s">
        <v>41</v>
      </c>
      <c r="P507" s="167" t="s">
        <v>292</v>
      </c>
      <c r="Q507" s="133">
        <f>Q508</f>
        <v>51000</v>
      </c>
      <c r="R507" s="133">
        <f t="shared" si="458"/>
        <v>0</v>
      </c>
      <c r="S507" s="133">
        <f t="shared" si="458"/>
        <v>51000</v>
      </c>
      <c r="T507" s="133">
        <v>59378</v>
      </c>
      <c r="U507" s="133">
        <f t="shared" si="458"/>
        <v>66000</v>
      </c>
      <c r="V507" s="133">
        <f t="shared" si="458"/>
        <v>51000</v>
      </c>
      <c r="W507" s="133">
        <f t="shared" si="458"/>
        <v>45464.52</v>
      </c>
      <c r="X507" s="133"/>
      <c r="Y507" s="307"/>
      <c r="Z507" s="133">
        <f t="shared" si="458"/>
        <v>59378.17</v>
      </c>
      <c r="AA507" s="133">
        <f t="shared" si="458"/>
        <v>51000</v>
      </c>
      <c r="AB507" s="133">
        <f t="shared" si="458"/>
        <v>0</v>
      </c>
      <c r="AC507" s="133">
        <f t="shared" si="458"/>
        <v>0</v>
      </c>
      <c r="AD507" s="133">
        <f t="shared" si="458"/>
        <v>0</v>
      </c>
    </row>
    <row r="508" spans="1:30" s="114" customFormat="1" ht="20.25" customHeight="1" x14ac:dyDescent="0.25">
      <c r="A508" s="183" t="s">
        <v>335</v>
      </c>
      <c r="B508" s="183"/>
      <c r="C508" s="183"/>
      <c r="D508" s="183"/>
      <c r="E508" s="198" t="s">
        <v>388</v>
      </c>
      <c r="F508" s="200">
        <f t="shared" si="428"/>
        <v>102000</v>
      </c>
      <c r="G508" s="200">
        <f t="shared" si="429"/>
        <v>162464.51999999999</v>
      </c>
      <c r="H508" s="201">
        <f t="shared" si="430"/>
        <v>110378.17</v>
      </c>
      <c r="I508" s="124"/>
      <c r="J508" s="131"/>
      <c r="K508" s="131"/>
      <c r="L508" s="131"/>
      <c r="M508" s="194">
        <v>45211</v>
      </c>
      <c r="N508" s="195"/>
      <c r="O508" s="196" t="s">
        <v>41</v>
      </c>
      <c r="P508" s="195" t="s">
        <v>292</v>
      </c>
      <c r="Q508" s="197">
        <f t="shared" ref="Q508:AD508" si="459">Q509</f>
        <v>51000</v>
      </c>
      <c r="R508" s="197">
        <f t="shared" si="459"/>
        <v>0</v>
      </c>
      <c r="S508" s="197">
        <f t="shared" si="459"/>
        <v>51000</v>
      </c>
      <c r="T508" s="197">
        <f t="shared" si="459"/>
        <v>0</v>
      </c>
      <c r="U508" s="197">
        <f t="shared" si="459"/>
        <v>66000</v>
      </c>
      <c r="V508" s="197">
        <f t="shared" si="459"/>
        <v>51000</v>
      </c>
      <c r="W508" s="197">
        <f t="shared" si="459"/>
        <v>45464.52</v>
      </c>
      <c r="X508" s="197"/>
      <c r="Y508" s="308"/>
      <c r="Z508" s="197">
        <f t="shared" si="459"/>
        <v>59378.17</v>
      </c>
      <c r="AA508" s="197">
        <f t="shared" si="459"/>
        <v>51000</v>
      </c>
      <c r="AB508" s="197">
        <f t="shared" si="459"/>
        <v>0</v>
      </c>
      <c r="AC508" s="197">
        <f t="shared" si="459"/>
        <v>0</v>
      </c>
      <c r="AD508" s="197">
        <f t="shared" si="459"/>
        <v>0</v>
      </c>
    </row>
    <row r="509" spans="1:30" s="114" customFormat="1" ht="20.25" customHeight="1" x14ac:dyDescent="0.25">
      <c r="A509" s="183" t="s">
        <v>335</v>
      </c>
      <c r="B509" s="183"/>
      <c r="C509" s="183"/>
      <c r="D509" s="183"/>
      <c r="E509" s="183"/>
      <c r="F509" s="200">
        <f t="shared" si="428"/>
        <v>102000</v>
      </c>
      <c r="G509" s="200">
        <f t="shared" si="429"/>
        <v>162464.51999999999</v>
      </c>
      <c r="H509" s="201">
        <f t="shared" si="430"/>
        <v>110378.17</v>
      </c>
      <c r="I509" s="141"/>
      <c r="J509" s="166"/>
      <c r="K509" s="164"/>
      <c r="L509" s="164"/>
      <c r="M509" s="164"/>
      <c r="N509" s="171">
        <v>452110</v>
      </c>
      <c r="O509" s="172" t="s">
        <v>41</v>
      </c>
      <c r="P509" s="173" t="s">
        <v>292</v>
      </c>
      <c r="Q509" s="174">
        <f>71000-30000+11000-1000</f>
        <v>51000</v>
      </c>
      <c r="R509" s="174">
        <f>S509-Q509</f>
        <v>0</v>
      </c>
      <c r="S509" s="174">
        <f>71000-30000+11000-1000</f>
        <v>51000</v>
      </c>
      <c r="T509" s="174"/>
      <c r="U509" s="174">
        <v>66000</v>
      </c>
      <c r="V509" s="174">
        <v>51000</v>
      </c>
      <c r="W509" s="174">
        <f>65464.52-W540</f>
        <v>45464.52</v>
      </c>
      <c r="X509" s="174"/>
      <c r="Y509" s="309"/>
      <c r="Z509" s="174">
        <v>59378.17</v>
      </c>
      <c r="AA509" s="174">
        <f>+Q509</f>
        <v>51000</v>
      </c>
      <c r="AB509" s="174"/>
      <c r="AC509" s="174"/>
      <c r="AD509" s="174"/>
    </row>
    <row r="510" spans="1:30" s="193" customFormat="1" ht="21.75" customHeight="1" x14ac:dyDescent="0.25">
      <c r="A510" s="188" t="s">
        <v>336</v>
      </c>
      <c r="B510" s="188"/>
      <c r="C510" s="198" t="s">
        <v>384</v>
      </c>
      <c r="D510" s="198" t="s">
        <v>387</v>
      </c>
      <c r="E510" s="198" t="s">
        <v>388</v>
      </c>
      <c r="F510" s="200">
        <f t="shared" si="428"/>
        <v>1571970</v>
      </c>
      <c r="G510" s="200">
        <f t="shared" si="429"/>
        <v>848641.82</v>
      </c>
      <c r="H510" s="201">
        <f t="shared" si="430"/>
        <v>1766171</v>
      </c>
      <c r="I510" s="189"/>
      <c r="J510" s="189"/>
      <c r="K510" s="189"/>
      <c r="L510" s="189"/>
      <c r="M510" s="189"/>
      <c r="N510" s="189" t="str">
        <f>+O510</f>
        <v>4.6.</v>
      </c>
      <c r="O510" s="190" t="s">
        <v>42</v>
      </c>
      <c r="P510" s="191" t="s">
        <v>67</v>
      </c>
      <c r="Q510" s="192">
        <f>+Q511</f>
        <v>785985</v>
      </c>
      <c r="R510" s="192">
        <f t="shared" ref="R510:AD510" si="460">+R511</f>
        <v>0</v>
      </c>
      <c r="S510" s="192">
        <f t="shared" si="460"/>
        <v>785985</v>
      </c>
      <c r="T510" s="192">
        <f t="shared" si="460"/>
        <v>0</v>
      </c>
      <c r="U510" s="192">
        <f t="shared" si="460"/>
        <v>0</v>
      </c>
      <c r="V510" s="192">
        <f t="shared" si="460"/>
        <v>785985</v>
      </c>
      <c r="W510" s="192">
        <f t="shared" si="460"/>
        <v>62656.82</v>
      </c>
      <c r="X510" s="192"/>
      <c r="Y510" s="315"/>
      <c r="Z510" s="192">
        <f t="shared" si="460"/>
        <v>0</v>
      </c>
      <c r="AA510" s="192">
        <f t="shared" si="460"/>
        <v>785985</v>
      </c>
      <c r="AB510" s="192">
        <f t="shared" si="460"/>
        <v>980186</v>
      </c>
      <c r="AC510" s="192">
        <f t="shared" si="460"/>
        <v>0</v>
      </c>
      <c r="AD510" s="192">
        <f t="shared" si="460"/>
        <v>0</v>
      </c>
    </row>
    <row r="511" spans="1:30" s="114" customFormat="1" ht="20.25" customHeight="1" x14ac:dyDescent="0.25">
      <c r="A511" s="183" t="s">
        <v>336</v>
      </c>
      <c r="B511" s="198" t="s">
        <v>352</v>
      </c>
      <c r="C511" s="198" t="s">
        <v>384</v>
      </c>
      <c r="D511" s="198" t="s">
        <v>387</v>
      </c>
      <c r="E511" s="198" t="s">
        <v>388</v>
      </c>
      <c r="F511" s="200">
        <f t="shared" si="428"/>
        <v>1571970</v>
      </c>
      <c r="G511" s="200">
        <f t="shared" si="429"/>
        <v>848641.82</v>
      </c>
      <c r="H511" s="201">
        <f t="shared" si="430"/>
        <v>1766171</v>
      </c>
      <c r="I511" s="120">
        <v>4</v>
      </c>
      <c r="J511" s="120"/>
      <c r="K511" s="120"/>
      <c r="L511" s="120"/>
      <c r="M511" s="120"/>
      <c r="N511" s="120"/>
      <c r="O511" s="12" t="s">
        <v>42</v>
      </c>
      <c r="P511" s="122" t="s">
        <v>21</v>
      </c>
      <c r="Q511" s="123">
        <f>+Q512+Q517+Q536</f>
        <v>785985</v>
      </c>
      <c r="R511" s="123">
        <f t="shared" ref="R511:AB511" si="461">+R512+R517+R536</f>
        <v>0</v>
      </c>
      <c r="S511" s="123">
        <f t="shared" si="461"/>
        <v>785985</v>
      </c>
      <c r="T511" s="123">
        <f t="shared" si="461"/>
        <v>0</v>
      </c>
      <c r="U511" s="123">
        <f t="shared" si="461"/>
        <v>0</v>
      </c>
      <c r="V511" s="123">
        <f t="shared" si="461"/>
        <v>785985</v>
      </c>
      <c r="W511" s="123">
        <f t="shared" si="461"/>
        <v>62656.82</v>
      </c>
      <c r="X511" s="123"/>
      <c r="Y511" s="316"/>
      <c r="Z511" s="123">
        <f t="shared" si="461"/>
        <v>0</v>
      </c>
      <c r="AA511" s="123">
        <f t="shared" si="461"/>
        <v>785985</v>
      </c>
      <c r="AB511" s="123">
        <f t="shared" si="461"/>
        <v>980186</v>
      </c>
      <c r="AC511" s="123">
        <f t="shared" ref="AC511:AD511" si="462">+AC512+AC517+AC536</f>
        <v>0</v>
      </c>
      <c r="AD511" s="123">
        <f t="shared" si="462"/>
        <v>0</v>
      </c>
    </row>
    <row r="512" spans="1:30" s="187" customFormat="1" ht="20.25" customHeight="1" x14ac:dyDescent="0.25">
      <c r="A512" s="183" t="s">
        <v>336</v>
      </c>
      <c r="B512" s="198" t="s">
        <v>352</v>
      </c>
      <c r="C512" s="198" t="s">
        <v>384</v>
      </c>
      <c r="D512" s="198" t="s">
        <v>387</v>
      </c>
      <c r="E512" s="198" t="s">
        <v>388</v>
      </c>
      <c r="F512" s="200">
        <f t="shared" si="428"/>
        <v>8000</v>
      </c>
      <c r="G512" s="200">
        <f t="shared" si="429"/>
        <v>4473.4577499999996</v>
      </c>
      <c r="H512" s="201">
        <f t="shared" si="430"/>
        <v>4300</v>
      </c>
      <c r="I512" s="263"/>
      <c r="J512" s="263">
        <v>41</v>
      </c>
      <c r="K512" s="263"/>
      <c r="L512" s="263"/>
      <c r="M512" s="263"/>
      <c r="N512" s="263"/>
      <c r="O512" s="303" t="s">
        <v>42</v>
      </c>
      <c r="P512" s="264" t="s">
        <v>11</v>
      </c>
      <c r="Q512" s="265">
        <f t="shared" ref="Q512:AD515" si="463">Q513</f>
        <v>4000</v>
      </c>
      <c r="R512" s="265">
        <f t="shared" si="463"/>
        <v>0</v>
      </c>
      <c r="S512" s="265">
        <f t="shared" si="463"/>
        <v>4000</v>
      </c>
      <c r="T512" s="265">
        <f t="shared" si="463"/>
        <v>0</v>
      </c>
      <c r="U512" s="265">
        <f t="shared" si="463"/>
        <v>0</v>
      </c>
      <c r="V512" s="265">
        <f t="shared" si="463"/>
        <v>4000</v>
      </c>
      <c r="W512" s="265">
        <f t="shared" si="463"/>
        <v>461.90999999999997</v>
      </c>
      <c r="X512" s="265"/>
      <c r="Y512" s="260">
        <f>W512/V512*100</f>
        <v>11.547749999999999</v>
      </c>
      <c r="Z512" s="186">
        <f t="shared" si="463"/>
        <v>0</v>
      </c>
      <c r="AA512" s="186">
        <f t="shared" si="463"/>
        <v>4000</v>
      </c>
      <c r="AB512" s="186">
        <f t="shared" si="463"/>
        <v>300</v>
      </c>
      <c r="AC512" s="186">
        <f t="shared" si="463"/>
        <v>0</v>
      </c>
      <c r="AD512" s="186">
        <f t="shared" si="463"/>
        <v>0</v>
      </c>
    </row>
    <row r="513" spans="1:30" s="214" customFormat="1" ht="20.25" customHeight="1" x14ac:dyDescent="0.25">
      <c r="A513" s="188" t="s">
        <v>336</v>
      </c>
      <c r="B513" s="188"/>
      <c r="C513" s="215" t="s">
        <v>384</v>
      </c>
      <c r="D513" s="215" t="s">
        <v>387</v>
      </c>
      <c r="E513" s="215" t="s">
        <v>388</v>
      </c>
      <c r="F513" s="207">
        <f t="shared" si="428"/>
        <v>8000</v>
      </c>
      <c r="G513" s="207">
        <f t="shared" si="429"/>
        <v>4461.91</v>
      </c>
      <c r="H513" s="208">
        <f t="shared" si="430"/>
        <v>4300</v>
      </c>
      <c r="I513" s="209"/>
      <c r="J513" s="210"/>
      <c r="K513" s="210">
        <v>412</v>
      </c>
      <c r="L513" s="210"/>
      <c r="M513" s="210"/>
      <c r="N513" s="211"/>
      <c r="O513" s="216" t="s">
        <v>42</v>
      </c>
      <c r="P513" s="212" t="s">
        <v>274</v>
      </c>
      <c r="Q513" s="213">
        <f t="shared" si="463"/>
        <v>4000</v>
      </c>
      <c r="R513" s="213">
        <f t="shared" si="463"/>
        <v>0</v>
      </c>
      <c r="S513" s="213">
        <f t="shared" si="463"/>
        <v>4000</v>
      </c>
      <c r="T513" s="213">
        <f t="shared" si="463"/>
        <v>0</v>
      </c>
      <c r="U513" s="213">
        <f t="shared" si="463"/>
        <v>0</v>
      </c>
      <c r="V513" s="213">
        <f t="shared" si="463"/>
        <v>4000</v>
      </c>
      <c r="W513" s="213">
        <f t="shared" si="463"/>
        <v>461.90999999999997</v>
      </c>
      <c r="X513" s="213"/>
      <c r="Y513" s="306"/>
      <c r="Z513" s="213">
        <f t="shared" si="463"/>
        <v>0</v>
      </c>
      <c r="AA513" s="213">
        <f t="shared" si="463"/>
        <v>4000</v>
      </c>
      <c r="AB513" s="213">
        <f t="shared" si="463"/>
        <v>300</v>
      </c>
      <c r="AC513" s="213">
        <f t="shared" si="463"/>
        <v>0</v>
      </c>
      <c r="AD513" s="213">
        <f t="shared" si="463"/>
        <v>0</v>
      </c>
    </row>
    <row r="514" spans="1:30" s="114" customFormat="1" ht="20.25" customHeight="1" x14ac:dyDescent="0.25">
      <c r="A514" s="183" t="s">
        <v>336</v>
      </c>
      <c r="B514" s="183"/>
      <c r="C514" s="183"/>
      <c r="D514" s="198" t="s">
        <v>387</v>
      </c>
      <c r="E514" s="198" t="s">
        <v>388</v>
      </c>
      <c r="F514" s="200">
        <f t="shared" si="428"/>
        <v>8000</v>
      </c>
      <c r="G514" s="200">
        <f t="shared" si="429"/>
        <v>4461.91</v>
      </c>
      <c r="H514" s="201">
        <f t="shared" si="430"/>
        <v>4300</v>
      </c>
      <c r="I514" s="132"/>
      <c r="J514" s="131"/>
      <c r="K514" s="131"/>
      <c r="L514" s="131">
        <v>4123</v>
      </c>
      <c r="M514" s="131"/>
      <c r="N514" s="131"/>
      <c r="O514" s="12" t="s">
        <v>42</v>
      </c>
      <c r="P514" s="127" t="s">
        <v>204</v>
      </c>
      <c r="Q514" s="133">
        <f t="shared" si="463"/>
        <v>4000</v>
      </c>
      <c r="R514" s="133">
        <f t="shared" si="463"/>
        <v>0</v>
      </c>
      <c r="S514" s="133">
        <f t="shared" si="463"/>
        <v>4000</v>
      </c>
      <c r="T514" s="133">
        <f t="shared" si="463"/>
        <v>0</v>
      </c>
      <c r="U514" s="133">
        <f t="shared" si="463"/>
        <v>0</v>
      </c>
      <c r="V514" s="133">
        <f t="shared" si="463"/>
        <v>4000</v>
      </c>
      <c r="W514" s="133">
        <f t="shared" si="463"/>
        <v>461.90999999999997</v>
      </c>
      <c r="X514" s="133"/>
      <c r="Y514" s="307"/>
      <c r="Z514" s="133">
        <f t="shared" si="463"/>
        <v>0</v>
      </c>
      <c r="AA514" s="133">
        <f t="shared" si="463"/>
        <v>4000</v>
      </c>
      <c r="AB514" s="133">
        <f t="shared" si="463"/>
        <v>300</v>
      </c>
      <c r="AC514" s="133">
        <f t="shared" si="463"/>
        <v>0</v>
      </c>
      <c r="AD514" s="133">
        <f t="shared" si="463"/>
        <v>0</v>
      </c>
    </row>
    <row r="515" spans="1:30" s="114" customFormat="1" ht="20.25" customHeight="1" x14ac:dyDescent="0.25">
      <c r="A515" s="183" t="s">
        <v>336</v>
      </c>
      <c r="B515" s="183"/>
      <c r="C515" s="183"/>
      <c r="D515" s="183"/>
      <c r="E515" s="198" t="s">
        <v>388</v>
      </c>
      <c r="F515" s="200">
        <f t="shared" si="428"/>
        <v>8000</v>
      </c>
      <c r="G515" s="200">
        <f t="shared" si="429"/>
        <v>4461.91</v>
      </c>
      <c r="H515" s="201">
        <f t="shared" si="430"/>
        <v>4300</v>
      </c>
      <c r="I515" s="124"/>
      <c r="J515" s="131"/>
      <c r="K515" s="131"/>
      <c r="L515" s="131"/>
      <c r="M515" s="194">
        <v>41231</v>
      </c>
      <c r="N515" s="195"/>
      <c r="O515" s="196" t="s">
        <v>42</v>
      </c>
      <c r="P515" s="195" t="s">
        <v>204</v>
      </c>
      <c r="Q515" s="197">
        <f t="shared" si="463"/>
        <v>4000</v>
      </c>
      <c r="R515" s="197">
        <f t="shared" si="463"/>
        <v>0</v>
      </c>
      <c r="S515" s="197">
        <f t="shared" si="463"/>
        <v>4000</v>
      </c>
      <c r="T515" s="197">
        <f t="shared" si="463"/>
        <v>0</v>
      </c>
      <c r="U515" s="197">
        <f t="shared" si="463"/>
        <v>0</v>
      </c>
      <c r="V515" s="197">
        <f t="shared" si="463"/>
        <v>4000</v>
      </c>
      <c r="W515" s="197">
        <f t="shared" si="463"/>
        <v>461.90999999999997</v>
      </c>
      <c r="X515" s="197"/>
      <c r="Y515" s="308"/>
      <c r="Z515" s="197">
        <f t="shared" si="463"/>
        <v>0</v>
      </c>
      <c r="AA515" s="197">
        <f t="shared" si="463"/>
        <v>4000</v>
      </c>
      <c r="AB515" s="197">
        <f t="shared" si="463"/>
        <v>300</v>
      </c>
      <c r="AC515" s="197">
        <f t="shared" si="463"/>
        <v>0</v>
      </c>
      <c r="AD515" s="197">
        <f t="shared" si="463"/>
        <v>0</v>
      </c>
    </row>
    <row r="516" spans="1:30" s="114" customFormat="1" ht="20.25" customHeight="1" x14ac:dyDescent="0.25">
      <c r="A516" s="183" t="s">
        <v>336</v>
      </c>
      <c r="B516" s="183"/>
      <c r="C516" s="183"/>
      <c r="D516" s="183"/>
      <c r="E516" s="183"/>
      <c r="F516" s="200">
        <f t="shared" si="428"/>
        <v>8000</v>
      </c>
      <c r="G516" s="200">
        <f t="shared" si="429"/>
        <v>4461.91</v>
      </c>
      <c r="H516" s="201">
        <f t="shared" si="430"/>
        <v>4300</v>
      </c>
      <c r="I516" s="132"/>
      <c r="J516" s="131"/>
      <c r="K516" s="131"/>
      <c r="L516" s="131"/>
      <c r="M516" s="131"/>
      <c r="N516" s="171">
        <v>412310</v>
      </c>
      <c r="O516" s="172" t="s">
        <v>42</v>
      </c>
      <c r="P516" s="173" t="s">
        <v>204</v>
      </c>
      <c r="Q516" s="174">
        <v>4000</v>
      </c>
      <c r="R516" s="174">
        <f>S516-Q516</f>
        <v>0</v>
      </c>
      <c r="S516" s="174">
        <v>4000</v>
      </c>
      <c r="T516" s="174"/>
      <c r="U516" s="174">
        <v>0</v>
      </c>
      <c r="V516" s="174">
        <v>4000</v>
      </c>
      <c r="W516" s="174">
        <f>311.26+150.65</f>
        <v>461.90999999999997</v>
      </c>
      <c r="X516" s="174"/>
      <c r="Y516" s="309"/>
      <c r="Z516" s="174"/>
      <c r="AA516" s="174">
        <f>+Q516</f>
        <v>4000</v>
      </c>
      <c r="AB516" s="174">
        <v>300</v>
      </c>
      <c r="AC516" s="174">
        <v>0</v>
      </c>
      <c r="AD516" s="174">
        <v>0</v>
      </c>
    </row>
    <row r="517" spans="1:30" s="187" customFormat="1" ht="20.25" customHeight="1" x14ac:dyDescent="0.25">
      <c r="A517" s="183" t="s">
        <v>336</v>
      </c>
      <c r="B517" s="198" t="s">
        <v>352</v>
      </c>
      <c r="C517" s="198" t="s">
        <v>384</v>
      </c>
      <c r="D517" s="198" t="s">
        <v>387</v>
      </c>
      <c r="E517" s="198" t="s">
        <v>388</v>
      </c>
      <c r="F517" s="200">
        <f t="shared" si="428"/>
        <v>1523970</v>
      </c>
      <c r="G517" s="200">
        <f t="shared" si="429"/>
        <v>804185.44749876973</v>
      </c>
      <c r="H517" s="201">
        <f t="shared" si="430"/>
        <v>1741871</v>
      </c>
      <c r="I517" s="263"/>
      <c r="J517" s="263">
        <v>42</v>
      </c>
      <c r="K517" s="263"/>
      <c r="L517" s="263"/>
      <c r="M517" s="263"/>
      <c r="N517" s="263"/>
      <c r="O517" s="303" t="s">
        <v>42</v>
      </c>
      <c r="P517" s="264" t="s">
        <v>12</v>
      </c>
      <c r="Q517" s="265">
        <f>Q518+Q532</f>
        <v>761985</v>
      </c>
      <c r="R517" s="265">
        <f t="shared" ref="R517:AB517" si="464">R518+R532</f>
        <v>0</v>
      </c>
      <c r="S517" s="265">
        <f t="shared" si="464"/>
        <v>761985</v>
      </c>
      <c r="T517" s="265">
        <f t="shared" si="464"/>
        <v>0</v>
      </c>
      <c r="U517" s="265">
        <f t="shared" si="464"/>
        <v>0</v>
      </c>
      <c r="V517" s="265">
        <f t="shared" si="464"/>
        <v>761985</v>
      </c>
      <c r="W517" s="265">
        <f t="shared" si="464"/>
        <v>42194.909999999996</v>
      </c>
      <c r="X517" s="265"/>
      <c r="Y517" s="260">
        <f>W517/V517*100</f>
        <v>5.5374987696608198</v>
      </c>
      <c r="Z517" s="186">
        <f t="shared" si="464"/>
        <v>0</v>
      </c>
      <c r="AA517" s="186">
        <f t="shared" si="464"/>
        <v>761985</v>
      </c>
      <c r="AB517" s="186">
        <f t="shared" si="464"/>
        <v>979886</v>
      </c>
      <c r="AC517" s="186">
        <f t="shared" ref="AC517:AD517" si="465">AC518+AC532</f>
        <v>0</v>
      </c>
      <c r="AD517" s="186">
        <f t="shared" si="465"/>
        <v>0</v>
      </c>
    </row>
    <row r="518" spans="1:30" s="214" customFormat="1" ht="20.25" customHeight="1" x14ac:dyDescent="0.25">
      <c r="A518" s="188" t="s">
        <v>336</v>
      </c>
      <c r="B518" s="188"/>
      <c r="C518" s="215" t="s">
        <v>384</v>
      </c>
      <c r="D518" s="215" t="s">
        <v>387</v>
      </c>
      <c r="E518" s="215" t="s">
        <v>388</v>
      </c>
      <c r="F518" s="207">
        <f t="shared" si="428"/>
        <v>1503970</v>
      </c>
      <c r="G518" s="207">
        <f t="shared" si="429"/>
        <v>794179.91</v>
      </c>
      <c r="H518" s="208">
        <f t="shared" si="430"/>
        <v>1731871</v>
      </c>
      <c r="I518" s="209"/>
      <c r="J518" s="210"/>
      <c r="K518" s="210">
        <v>422</v>
      </c>
      <c r="L518" s="210"/>
      <c r="M518" s="210"/>
      <c r="N518" s="211"/>
      <c r="O518" s="216" t="s">
        <v>42</v>
      </c>
      <c r="P518" s="212" t="s">
        <v>275</v>
      </c>
      <c r="Q518" s="213">
        <f>Q519+Q527+Q524</f>
        <v>751985</v>
      </c>
      <c r="R518" s="213">
        <f t="shared" ref="R518:AB518" si="466">R519+R527+R524</f>
        <v>0</v>
      </c>
      <c r="S518" s="213">
        <f t="shared" si="466"/>
        <v>751985</v>
      </c>
      <c r="T518" s="213">
        <f t="shared" si="466"/>
        <v>0</v>
      </c>
      <c r="U518" s="213">
        <f t="shared" si="466"/>
        <v>0</v>
      </c>
      <c r="V518" s="213">
        <f t="shared" si="466"/>
        <v>751985</v>
      </c>
      <c r="W518" s="213">
        <f t="shared" si="466"/>
        <v>42194.909999999996</v>
      </c>
      <c r="X518" s="213"/>
      <c r="Y518" s="306"/>
      <c r="Z518" s="213">
        <f t="shared" si="466"/>
        <v>0</v>
      </c>
      <c r="AA518" s="213">
        <f t="shared" si="466"/>
        <v>751985</v>
      </c>
      <c r="AB518" s="213">
        <f t="shared" si="466"/>
        <v>979886</v>
      </c>
      <c r="AC518" s="213">
        <f t="shared" ref="AC518:AD518" si="467">AC519+AC527+AC524</f>
        <v>0</v>
      </c>
      <c r="AD518" s="213">
        <f t="shared" si="467"/>
        <v>0</v>
      </c>
    </row>
    <row r="519" spans="1:30" s="114" customFormat="1" ht="20.25" customHeight="1" x14ac:dyDescent="0.25">
      <c r="A519" s="183" t="s">
        <v>336</v>
      </c>
      <c r="B519" s="183"/>
      <c r="C519" s="183"/>
      <c r="D519" s="198" t="s">
        <v>387</v>
      </c>
      <c r="E519" s="198" t="s">
        <v>388</v>
      </c>
      <c r="F519" s="200">
        <f t="shared" si="428"/>
        <v>20000</v>
      </c>
      <c r="G519" s="200">
        <f t="shared" si="429"/>
        <v>10585.32</v>
      </c>
      <c r="H519" s="201">
        <f t="shared" si="430"/>
        <v>12500</v>
      </c>
      <c r="I519" s="132"/>
      <c r="J519" s="131"/>
      <c r="K519" s="131"/>
      <c r="L519" s="131">
        <v>4221</v>
      </c>
      <c r="M519" s="131"/>
      <c r="N519" s="132"/>
      <c r="O519" s="12" t="s">
        <v>42</v>
      </c>
      <c r="P519" s="127" t="s">
        <v>276</v>
      </c>
      <c r="Q519" s="133">
        <f>Q520+Q522</f>
        <v>10000</v>
      </c>
      <c r="R519" s="133">
        <f t="shared" ref="R519:AB519" si="468">R520+R522</f>
        <v>0</v>
      </c>
      <c r="S519" s="133">
        <f t="shared" si="468"/>
        <v>10000</v>
      </c>
      <c r="T519" s="133">
        <f t="shared" si="468"/>
        <v>0</v>
      </c>
      <c r="U519" s="133">
        <f t="shared" si="468"/>
        <v>0</v>
      </c>
      <c r="V519" s="133">
        <f t="shared" si="468"/>
        <v>10000</v>
      </c>
      <c r="W519" s="133">
        <f t="shared" si="468"/>
        <v>585.31999999999994</v>
      </c>
      <c r="X519" s="133"/>
      <c r="Y519" s="307"/>
      <c r="Z519" s="133">
        <f t="shared" si="468"/>
        <v>0</v>
      </c>
      <c r="AA519" s="133">
        <f t="shared" si="468"/>
        <v>10000</v>
      </c>
      <c r="AB519" s="133">
        <f t="shared" si="468"/>
        <v>2500</v>
      </c>
      <c r="AC519" s="133">
        <f t="shared" ref="AC519:AD519" si="469">AC520+AC522</f>
        <v>0</v>
      </c>
      <c r="AD519" s="133">
        <f t="shared" si="469"/>
        <v>0</v>
      </c>
    </row>
    <row r="520" spans="1:30" s="114" customFormat="1" ht="20.25" customHeight="1" x14ac:dyDescent="0.25">
      <c r="A520" s="183" t="s">
        <v>336</v>
      </c>
      <c r="B520" s="183"/>
      <c r="C520" s="183"/>
      <c r="D520" s="183"/>
      <c r="E520" s="198" t="s">
        <v>388</v>
      </c>
      <c r="F520" s="200">
        <f t="shared" si="428"/>
        <v>10000</v>
      </c>
      <c r="G520" s="200">
        <f t="shared" si="429"/>
        <v>5585.32</v>
      </c>
      <c r="H520" s="201">
        <f t="shared" si="430"/>
        <v>7500</v>
      </c>
      <c r="I520" s="124"/>
      <c r="J520" s="131"/>
      <c r="K520" s="131"/>
      <c r="L520" s="131"/>
      <c r="M520" s="194">
        <v>42211</v>
      </c>
      <c r="N520" s="195"/>
      <c r="O520" s="196" t="s">
        <v>42</v>
      </c>
      <c r="P520" s="195" t="s">
        <v>277</v>
      </c>
      <c r="Q520" s="197">
        <f>Q521</f>
        <v>5000</v>
      </c>
      <c r="R520" s="197">
        <f t="shared" ref="R520:AD520" si="470">R521</f>
        <v>0</v>
      </c>
      <c r="S520" s="197">
        <f t="shared" si="470"/>
        <v>5000</v>
      </c>
      <c r="T520" s="197">
        <f t="shared" si="470"/>
        <v>0</v>
      </c>
      <c r="U520" s="197">
        <f t="shared" si="470"/>
        <v>0</v>
      </c>
      <c r="V520" s="197">
        <f t="shared" si="470"/>
        <v>5000</v>
      </c>
      <c r="W520" s="197">
        <f t="shared" si="470"/>
        <v>585.31999999999994</v>
      </c>
      <c r="X520" s="197"/>
      <c r="Y520" s="308"/>
      <c r="Z520" s="197">
        <f t="shared" si="470"/>
        <v>0</v>
      </c>
      <c r="AA520" s="197">
        <f t="shared" si="470"/>
        <v>5000</v>
      </c>
      <c r="AB520" s="197">
        <f t="shared" si="470"/>
        <v>2500</v>
      </c>
      <c r="AC520" s="197">
        <f t="shared" si="470"/>
        <v>0</v>
      </c>
      <c r="AD520" s="197">
        <f t="shared" si="470"/>
        <v>0</v>
      </c>
    </row>
    <row r="521" spans="1:30" s="114" customFormat="1" ht="20.25" customHeight="1" x14ac:dyDescent="0.25">
      <c r="A521" s="183" t="s">
        <v>336</v>
      </c>
      <c r="B521" s="183"/>
      <c r="C521" s="183"/>
      <c r="D521" s="183"/>
      <c r="E521" s="183"/>
      <c r="F521" s="200">
        <f t="shared" si="428"/>
        <v>10000</v>
      </c>
      <c r="G521" s="200">
        <f t="shared" si="429"/>
        <v>5585.32</v>
      </c>
      <c r="H521" s="201">
        <f t="shared" si="430"/>
        <v>7500</v>
      </c>
      <c r="I521" s="132"/>
      <c r="J521" s="131"/>
      <c r="K521" s="131"/>
      <c r="L521" s="131"/>
      <c r="M521" s="11"/>
      <c r="N521" s="171">
        <v>422110</v>
      </c>
      <c r="O521" s="172" t="s">
        <v>42</v>
      </c>
      <c r="P521" s="173" t="s">
        <v>277</v>
      </c>
      <c r="Q521" s="174">
        <v>5000</v>
      </c>
      <c r="R521" s="174">
        <f>S521-Q521</f>
        <v>0</v>
      </c>
      <c r="S521" s="174">
        <v>5000</v>
      </c>
      <c r="T521" s="174"/>
      <c r="U521" s="174">
        <v>0</v>
      </c>
      <c r="V521" s="174">
        <v>5000</v>
      </c>
      <c r="W521" s="174">
        <f>1865.32-W547</f>
        <v>585.31999999999994</v>
      </c>
      <c r="X521" s="174"/>
      <c r="Y521" s="309"/>
      <c r="Z521" s="174"/>
      <c r="AA521" s="174">
        <f>+Q521</f>
        <v>5000</v>
      </c>
      <c r="AB521" s="174">
        <v>2500</v>
      </c>
      <c r="AC521" s="174"/>
      <c r="AD521" s="174"/>
    </row>
    <row r="522" spans="1:30" s="114" customFormat="1" ht="20.25" customHeight="1" x14ac:dyDescent="0.25">
      <c r="A522" s="183" t="s">
        <v>336</v>
      </c>
      <c r="B522" s="183"/>
      <c r="C522" s="183"/>
      <c r="D522" s="183"/>
      <c r="E522" s="198" t="s">
        <v>388</v>
      </c>
      <c r="F522" s="200">
        <f t="shared" si="428"/>
        <v>10000</v>
      </c>
      <c r="G522" s="200">
        <f t="shared" si="429"/>
        <v>5000</v>
      </c>
      <c r="H522" s="201">
        <f t="shared" si="430"/>
        <v>5000</v>
      </c>
      <c r="I522" s="124"/>
      <c r="J522" s="131"/>
      <c r="K522" s="131"/>
      <c r="L522" s="131"/>
      <c r="M522" s="194">
        <v>42212</v>
      </c>
      <c r="N522" s="195"/>
      <c r="O522" s="196" t="s">
        <v>42</v>
      </c>
      <c r="P522" s="195" t="s">
        <v>278</v>
      </c>
      <c r="Q522" s="197">
        <f>Q523</f>
        <v>5000</v>
      </c>
      <c r="R522" s="197">
        <f t="shared" ref="R522:AD522" si="471">R523</f>
        <v>0</v>
      </c>
      <c r="S522" s="197">
        <f t="shared" si="471"/>
        <v>5000</v>
      </c>
      <c r="T522" s="197">
        <f t="shared" si="471"/>
        <v>0</v>
      </c>
      <c r="U522" s="197">
        <f t="shared" si="471"/>
        <v>0</v>
      </c>
      <c r="V522" s="197">
        <f t="shared" si="471"/>
        <v>5000</v>
      </c>
      <c r="W522" s="197">
        <f t="shared" si="471"/>
        <v>0</v>
      </c>
      <c r="X522" s="197"/>
      <c r="Y522" s="308"/>
      <c r="Z522" s="197">
        <f t="shared" si="471"/>
        <v>0</v>
      </c>
      <c r="AA522" s="197">
        <f t="shared" si="471"/>
        <v>5000</v>
      </c>
      <c r="AB522" s="197">
        <f t="shared" si="471"/>
        <v>0</v>
      </c>
      <c r="AC522" s="197">
        <f t="shared" si="471"/>
        <v>0</v>
      </c>
      <c r="AD522" s="197">
        <f t="shared" si="471"/>
        <v>0</v>
      </c>
    </row>
    <row r="523" spans="1:30" s="114" customFormat="1" ht="20.25" customHeight="1" x14ac:dyDescent="0.25">
      <c r="A523" s="183" t="s">
        <v>336</v>
      </c>
      <c r="B523" s="183"/>
      <c r="C523" s="183"/>
      <c r="D523" s="183"/>
      <c r="E523" s="183"/>
      <c r="F523" s="200">
        <f t="shared" si="428"/>
        <v>10000</v>
      </c>
      <c r="G523" s="200">
        <f t="shared" si="429"/>
        <v>5000</v>
      </c>
      <c r="H523" s="201">
        <f t="shared" si="430"/>
        <v>5000</v>
      </c>
      <c r="I523" s="132"/>
      <c r="J523" s="131"/>
      <c r="K523" s="131"/>
      <c r="L523" s="131"/>
      <c r="M523" s="11"/>
      <c r="N523" s="171">
        <v>422120</v>
      </c>
      <c r="O523" s="172" t="s">
        <v>42</v>
      </c>
      <c r="P523" s="173" t="s">
        <v>278</v>
      </c>
      <c r="Q523" s="174">
        <v>5000</v>
      </c>
      <c r="R523" s="174">
        <f>S523-Q523</f>
        <v>0</v>
      </c>
      <c r="S523" s="174">
        <v>5000</v>
      </c>
      <c r="T523" s="174"/>
      <c r="U523" s="174">
        <v>0</v>
      </c>
      <c r="V523" s="174">
        <v>5000</v>
      </c>
      <c r="W523" s="174">
        <v>0</v>
      </c>
      <c r="X523" s="174"/>
      <c r="Y523" s="309"/>
      <c r="Z523" s="174"/>
      <c r="AA523" s="174">
        <f>+Q523</f>
        <v>5000</v>
      </c>
      <c r="AB523" s="174"/>
      <c r="AC523" s="174"/>
      <c r="AD523" s="174"/>
    </row>
    <row r="524" spans="1:30" s="114" customFormat="1" ht="20.25" customHeight="1" x14ac:dyDescent="0.2">
      <c r="A524" s="183" t="s">
        <v>336</v>
      </c>
      <c r="B524" s="183"/>
      <c r="C524" s="183"/>
      <c r="D524" s="198" t="s">
        <v>387</v>
      </c>
      <c r="E524" s="198" t="s">
        <v>388</v>
      </c>
      <c r="F524" s="200">
        <f t="shared" si="428"/>
        <v>10000</v>
      </c>
      <c r="G524" s="200">
        <f t="shared" si="429"/>
        <v>5000</v>
      </c>
      <c r="H524" s="201">
        <f t="shared" si="430"/>
        <v>5000</v>
      </c>
      <c r="I524" s="132"/>
      <c r="J524" s="131"/>
      <c r="K524" s="131"/>
      <c r="L524" s="131">
        <v>4223</v>
      </c>
      <c r="M524" s="11"/>
      <c r="N524" s="127"/>
      <c r="O524" s="12" t="s">
        <v>42</v>
      </c>
      <c r="P524" s="168" t="s">
        <v>280</v>
      </c>
      <c r="Q524" s="133">
        <f t="shared" ref="Q524:AD525" si="472">Q525</f>
        <v>5000</v>
      </c>
      <c r="R524" s="133">
        <f t="shared" si="472"/>
        <v>0</v>
      </c>
      <c r="S524" s="133">
        <f t="shared" si="472"/>
        <v>5000</v>
      </c>
      <c r="T524" s="133">
        <f t="shared" si="472"/>
        <v>0</v>
      </c>
      <c r="U524" s="133">
        <f t="shared" si="472"/>
        <v>0</v>
      </c>
      <c r="V524" s="133">
        <f t="shared" si="472"/>
        <v>5000</v>
      </c>
      <c r="W524" s="133">
        <f t="shared" si="472"/>
        <v>0</v>
      </c>
      <c r="X524" s="133"/>
      <c r="Y524" s="307"/>
      <c r="Z524" s="133">
        <f t="shared" si="472"/>
        <v>0</v>
      </c>
      <c r="AA524" s="133">
        <f t="shared" si="472"/>
        <v>5000</v>
      </c>
      <c r="AB524" s="133">
        <f t="shared" si="472"/>
        <v>0</v>
      </c>
      <c r="AC524" s="133">
        <f t="shared" si="472"/>
        <v>0</v>
      </c>
      <c r="AD524" s="133">
        <f t="shared" si="472"/>
        <v>0</v>
      </c>
    </row>
    <row r="525" spans="1:30" s="114" customFormat="1" ht="20.25" customHeight="1" x14ac:dyDescent="0.25">
      <c r="A525" s="183" t="s">
        <v>336</v>
      </c>
      <c r="B525" s="183"/>
      <c r="C525" s="183"/>
      <c r="D525" s="183"/>
      <c r="E525" s="198" t="s">
        <v>388</v>
      </c>
      <c r="F525" s="200">
        <f t="shared" si="428"/>
        <v>10000</v>
      </c>
      <c r="G525" s="200">
        <f t="shared" si="429"/>
        <v>5000</v>
      </c>
      <c r="H525" s="201">
        <f t="shared" si="430"/>
        <v>5000</v>
      </c>
      <c r="I525" s="124"/>
      <c r="J525" s="131"/>
      <c r="K525" s="131"/>
      <c r="L525" s="131"/>
      <c r="M525" s="194">
        <v>42231</v>
      </c>
      <c r="N525" s="195"/>
      <c r="O525" s="196" t="s">
        <v>42</v>
      </c>
      <c r="P525" s="195" t="s">
        <v>281</v>
      </c>
      <c r="Q525" s="197">
        <f t="shared" si="472"/>
        <v>5000</v>
      </c>
      <c r="R525" s="197">
        <f t="shared" si="472"/>
        <v>0</v>
      </c>
      <c r="S525" s="197">
        <f t="shared" si="472"/>
        <v>5000</v>
      </c>
      <c r="T525" s="197">
        <f t="shared" si="472"/>
        <v>0</v>
      </c>
      <c r="U525" s="197">
        <f t="shared" si="472"/>
        <v>0</v>
      </c>
      <c r="V525" s="197">
        <f t="shared" si="472"/>
        <v>5000</v>
      </c>
      <c r="W525" s="197">
        <f t="shared" si="472"/>
        <v>0</v>
      </c>
      <c r="X525" s="197"/>
      <c r="Y525" s="308"/>
      <c r="Z525" s="197">
        <f t="shared" si="472"/>
        <v>0</v>
      </c>
      <c r="AA525" s="197">
        <f t="shared" si="472"/>
        <v>5000</v>
      </c>
      <c r="AB525" s="197">
        <f t="shared" si="472"/>
        <v>0</v>
      </c>
      <c r="AC525" s="197">
        <f t="shared" si="472"/>
        <v>0</v>
      </c>
      <c r="AD525" s="197">
        <f t="shared" si="472"/>
        <v>0</v>
      </c>
    </row>
    <row r="526" spans="1:30" s="114" customFormat="1" ht="20.25" customHeight="1" x14ac:dyDescent="0.25">
      <c r="A526" s="183" t="s">
        <v>336</v>
      </c>
      <c r="B526" s="183"/>
      <c r="C526" s="183"/>
      <c r="D526" s="183"/>
      <c r="E526" s="183"/>
      <c r="F526" s="200">
        <f t="shared" si="428"/>
        <v>10000</v>
      </c>
      <c r="G526" s="200">
        <f t="shared" si="429"/>
        <v>5000</v>
      </c>
      <c r="H526" s="201">
        <f t="shared" si="430"/>
        <v>5000</v>
      </c>
      <c r="I526" s="132"/>
      <c r="J526" s="131"/>
      <c r="K526" s="131"/>
      <c r="L526" s="131"/>
      <c r="M526" s="11"/>
      <c r="N526" s="171">
        <v>422310</v>
      </c>
      <c r="O526" s="172" t="s">
        <v>42</v>
      </c>
      <c r="P526" s="173" t="s">
        <v>281</v>
      </c>
      <c r="Q526" s="174">
        <v>5000</v>
      </c>
      <c r="R526" s="174">
        <f>S526-Q526</f>
        <v>0</v>
      </c>
      <c r="S526" s="174">
        <v>5000</v>
      </c>
      <c r="T526" s="174"/>
      <c r="U526" s="174">
        <v>0</v>
      </c>
      <c r="V526" s="174">
        <v>5000</v>
      </c>
      <c r="W526" s="174">
        <v>0</v>
      </c>
      <c r="X526" s="174"/>
      <c r="Y526" s="309"/>
      <c r="Z526" s="174"/>
      <c r="AA526" s="174">
        <f>+Q526</f>
        <v>5000</v>
      </c>
      <c r="AB526" s="174"/>
      <c r="AC526" s="174"/>
      <c r="AD526" s="174"/>
    </row>
    <row r="527" spans="1:30" s="114" customFormat="1" ht="20.25" customHeight="1" x14ac:dyDescent="0.25">
      <c r="A527" s="183" t="s">
        <v>336</v>
      </c>
      <c r="B527" s="183"/>
      <c r="C527" s="183"/>
      <c r="D527" s="198" t="s">
        <v>387</v>
      </c>
      <c r="E527" s="198" t="s">
        <v>388</v>
      </c>
      <c r="F527" s="200">
        <f t="shared" si="428"/>
        <v>1473970</v>
      </c>
      <c r="G527" s="200">
        <f t="shared" si="429"/>
        <v>778594.59</v>
      </c>
      <c r="H527" s="201">
        <f t="shared" si="430"/>
        <v>1714371</v>
      </c>
      <c r="I527" s="132"/>
      <c r="J527" s="131"/>
      <c r="K527" s="131"/>
      <c r="L527" s="131">
        <v>4224</v>
      </c>
      <c r="M527" s="131"/>
      <c r="N527" s="132"/>
      <c r="O527" s="12" t="s">
        <v>42</v>
      </c>
      <c r="P527" s="127" t="s">
        <v>282</v>
      </c>
      <c r="Q527" s="133">
        <f t="shared" ref="Q527" si="473">Q528+Q530</f>
        <v>736985</v>
      </c>
      <c r="R527" s="133">
        <f t="shared" ref="R527:AB527" si="474">R528+R530</f>
        <v>0</v>
      </c>
      <c r="S527" s="133">
        <f t="shared" si="474"/>
        <v>736985</v>
      </c>
      <c r="T527" s="133">
        <f t="shared" si="474"/>
        <v>0</v>
      </c>
      <c r="U527" s="133">
        <f t="shared" si="474"/>
        <v>0</v>
      </c>
      <c r="V527" s="133">
        <f t="shared" si="474"/>
        <v>736985</v>
      </c>
      <c r="W527" s="133">
        <f t="shared" si="474"/>
        <v>41609.589999999997</v>
      </c>
      <c r="X527" s="133"/>
      <c r="Y527" s="307"/>
      <c r="Z527" s="133">
        <f t="shared" si="474"/>
        <v>0</v>
      </c>
      <c r="AA527" s="133">
        <f t="shared" si="474"/>
        <v>736985</v>
      </c>
      <c r="AB527" s="133">
        <f t="shared" si="474"/>
        <v>977386</v>
      </c>
      <c r="AC527" s="133">
        <f t="shared" ref="AC527:AD527" si="475">AC528+AC530</f>
        <v>0</v>
      </c>
      <c r="AD527" s="133">
        <f t="shared" si="475"/>
        <v>0</v>
      </c>
    </row>
    <row r="528" spans="1:30" s="114" customFormat="1" ht="20.25" customHeight="1" x14ac:dyDescent="0.25">
      <c r="A528" s="183" t="s">
        <v>336</v>
      </c>
      <c r="B528" s="183"/>
      <c r="C528" s="183"/>
      <c r="D528" s="183"/>
      <c r="E528" s="198" t="s">
        <v>388</v>
      </c>
      <c r="F528" s="200">
        <f t="shared" si="428"/>
        <v>10000</v>
      </c>
      <c r="G528" s="200">
        <f t="shared" si="429"/>
        <v>5000</v>
      </c>
      <c r="H528" s="201">
        <f t="shared" si="430"/>
        <v>7000</v>
      </c>
      <c r="I528" s="124"/>
      <c r="J528" s="131"/>
      <c r="K528" s="131"/>
      <c r="L528" s="131"/>
      <c r="M528" s="194">
        <v>42241</v>
      </c>
      <c r="N528" s="195"/>
      <c r="O528" s="196" t="s">
        <v>42</v>
      </c>
      <c r="P528" s="195" t="s">
        <v>283</v>
      </c>
      <c r="Q528" s="197">
        <f t="shared" ref="Q528:AD528" si="476">Q529</f>
        <v>5000</v>
      </c>
      <c r="R528" s="197">
        <f t="shared" si="476"/>
        <v>0</v>
      </c>
      <c r="S528" s="197">
        <f t="shared" si="476"/>
        <v>5000</v>
      </c>
      <c r="T528" s="197">
        <f t="shared" si="476"/>
        <v>0</v>
      </c>
      <c r="U528" s="197">
        <f t="shared" si="476"/>
        <v>0</v>
      </c>
      <c r="V528" s="197">
        <f t="shared" si="476"/>
        <v>5000</v>
      </c>
      <c r="W528" s="197">
        <f t="shared" si="476"/>
        <v>0</v>
      </c>
      <c r="X528" s="197"/>
      <c r="Y528" s="308"/>
      <c r="Z528" s="197">
        <f t="shared" si="476"/>
        <v>0</v>
      </c>
      <c r="AA528" s="197">
        <f t="shared" si="476"/>
        <v>5000</v>
      </c>
      <c r="AB528" s="197">
        <f t="shared" si="476"/>
        <v>2000</v>
      </c>
      <c r="AC528" s="197">
        <f t="shared" si="476"/>
        <v>0</v>
      </c>
      <c r="AD528" s="197">
        <f t="shared" si="476"/>
        <v>0</v>
      </c>
    </row>
    <row r="529" spans="1:31" s="114" customFormat="1" ht="20.25" customHeight="1" x14ac:dyDescent="0.25">
      <c r="A529" s="183" t="s">
        <v>336</v>
      </c>
      <c r="B529" s="183"/>
      <c r="C529" s="183"/>
      <c r="D529" s="183"/>
      <c r="E529" s="183"/>
      <c r="F529" s="200">
        <f t="shared" si="428"/>
        <v>10000</v>
      </c>
      <c r="G529" s="200">
        <f t="shared" si="429"/>
        <v>5000</v>
      </c>
      <c r="H529" s="201">
        <f t="shared" si="430"/>
        <v>7000</v>
      </c>
      <c r="I529" s="132"/>
      <c r="J529" s="131"/>
      <c r="K529" s="131"/>
      <c r="L529" s="131"/>
      <c r="M529" s="11"/>
      <c r="N529" s="171">
        <v>422410</v>
      </c>
      <c r="O529" s="172" t="s">
        <v>42</v>
      </c>
      <c r="P529" s="173" t="s">
        <v>283</v>
      </c>
      <c r="Q529" s="174">
        <v>5000</v>
      </c>
      <c r="R529" s="174">
        <f>S529-Q529</f>
        <v>0</v>
      </c>
      <c r="S529" s="174">
        <v>5000</v>
      </c>
      <c r="T529" s="174"/>
      <c r="U529" s="174">
        <v>0</v>
      </c>
      <c r="V529" s="174">
        <v>5000</v>
      </c>
      <c r="W529" s="174">
        <v>0</v>
      </c>
      <c r="X529" s="174"/>
      <c r="Y529" s="309"/>
      <c r="Z529" s="174"/>
      <c r="AA529" s="174">
        <f>+Q529</f>
        <v>5000</v>
      </c>
      <c r="AB529" s="174">
        <v>2000</v>
      </c>
      <c r="AC529" s="174"/>
      <c r="AD529" s="174"/>
    </row>
    <row r="530" spans="1:31" s="114" customFormat="1" ht="20.25" customHeight="1" x14ac:dyDescent="0.25">
      <c r="A530" s="183" t="s">
        <v>336</v>
      </c>
      <c r="B530" s="183"/>
      <c r="C530" s="183"/>
      <c r="D530" s="183"/>
      <c r="E530" s="198" t="s">
        <v>388</v>
      </c>
      <c r="F530" s="200">
        <f t="shared" si="428"/>
        <v>1463970</v>
      </c>
      <c r="G530" s="200">
        <f t="shared" si="429"/>
        <v>773594.59</v>
      </c>
      <c r="H530" s="201">
        <f t="shared" si="430"/>
        <v>1707371</v>
      </c>
      <c r="I530" s="124"/>
      <c r="J530" s="131"/>
      <c r="K530" s="131"/>
      <c r="L530" s="131"/>
      <c r="M530" s="194">
        <v>42242</v>
      </c>
      <c r="N530" s="195"/>
      <c r="O530" s="196" t="s">
        <v>42</v>
      </c>
      <c r="P530" s="195" t="s">
        <v>284</v>
      </c>
      <c r="Q530" s="197">
        <f t="shared" ref="Q530:AD530" si="477">Q531</f>
        <v>731985</v>
      </c>
      <c r="R530" s="197">
        <f t="shared" si="477"/>
        <v>0</v>
      </c>
      <c r="S530" s="197">
        <f t="shared" si="477"/>
        <v>731985</v>
      </c>
      <c r="T530" s="197">
        <f t="shared" si="477"/>
        <v>0</v>
      </c>
      <c r="U530" s="197">
        <f t="shared" si="477"/>
        <v>0</v>
      </c>
      <c r="V530" s="197">
        <f t="shared" si="477"/>
        <v>731985</v>
      </c>
      <c r="W530" s="197">
        <f t="shared" si="477"/>
        <v>41609.589999999997</v>
      </c>
      <c r="X530" s="197"/>
      <c r="Y530" s="308"/>
      <c r="Z530" s="197">
        <f t="shared" si="477"/>
        <v>0</v>
      </c>
      <c r="AA530" s="197">
        <f t="shared" si="477"/>
        <v>731985</v>
      </c>
      <c r="AB530" s="197">
        <f t="shared" si="477"/>
        <v>975386</v>
      </c>
      <c r="AC530" s="197">
        <f t="shared" si="477"/>
        <v>0</v>
      </c>
      <c r="AD530" s="197">
        <f t="shared" si="477"/>
        <v>0</v>
      </c>
    </row>
    <row r="531" spans="1:31" s="114" customFormat="1" ht="20.25" customHeight="1" x14ac:dyDescent="0.25">
      <c r="A531" s="183" t="s">
        <v>336</v>
      </c>
      <c r="B531" s="183"/>
      <c r="C531" s="183"/>
      <c r="D531" s="183"/>
      <c r="E531" s="183"/>
      <c r="F531" s="200">
        <f t="shared" si="428"/>
        <v>1463970</v>
      </c>
      <c r="G531" s="200">
        <f t="shared" si="429"/>
        <v>773594.59</v>
      </c>
      <c r="H531" s="201">
        <f t="shared" si="430"/>
        <v>1707371</v>
      </c>
      <c r="I531" s="132"/>
      <c r="J531" s="131"/>
      <c r="K531" s="131"/>
      <c r="L531" s="131"/>
      <c r="M531" s="11"/>
      <c r="N531" s="171">
        <v>422420</v>
      </c>
      <c r="O531" s="172" t="s">
        <v>42</v>
      </c>
      <c r="P531" s="173" t="s">
        <v>284</v>
      </c>
      <c r="Q531" s="174">
        <v>731985</v>
      </c>
      <c r="R531" s="174">
        <f>S531-Q531</f>
        <v>0</v>
      </c>
      <c r="S531" s="174">
        <f>819308-160000+62677-1000+11000</f>
        <v>731985</v>
      </c>
      <c r="T531" s="174"/>
      <c r="U531" s="174">
        <v>0</v>
      </c>
      <c r="V531" s="174">
        <v>731985</v>
      </c>
      <c r="W531" s="174">
        <f>41760.24-150.65</f>
        <v>41609.589999999997</v>
      </c>
      <c r="X531" s="174"/>
      <c r="Y531" s="309"/>
      <c r="Z531" s="174"/>
      <c r="AA531" s="174">
        <f>+Q531</f>
        <v>731985</v>
      </c>
      <c r="AB531" s="174">
        <v>975386</v>
      </c>
      <c r="AC531" s="174"/>
      <c r="AD531" s="174"/>
    </row>
    <row r="532" spans="1:31" s="214" customFormat="1" ht="20.25" customHeight="1" x14ac:dyDescent="0.25">
      <c r="A532" s="188" t="s">
        <v>336</v>
      </c>
      <c r="B532" s="188"/>
      <c r="C532" s="215" t="s">
        <v>384</v>
      </c>
      <c r="D532" s="215" t="s">
        <v>387</v>
      </c>
      <c r="E532" s="215" t="s">
        <v>388</v>
      </c>
      <c r="F532" s="207">
        <f t="shared" ref="F532:F703" si="478">+Q532+R532+S532</f>
        <v>20000</v>
      </c>
      <c r="G532" s="207">
        <f t="shared" ref="G532:G703" si="479">+T532+U532+V532+W532+X532+Y532</f>
        <v>10000</v>
      </c>
      <c r="H532" s="208">
        <f t="shared" ref="H532:H703" si="480">+Z532+AA532+AB532+AC532+AD532</f>
        <v>10000</v>
      </c>
      <c r="I532" s="209"/>
      <c r="J532" s="210"/>
      <c r="K532" s="210">
        <v>426</v>
      </c>
      <c r="L532" s="210"/>
      <c r="M532" s="210"/>
      <c r="N532" s="211"/>
      <c r="O532" s="216" t="s">
        <v>42</v>
      </c>
      <c r="P532" s="212" t="s">
        <v>290</v>
      </c>
      <c r="Q532" s="213">
        <f t="shared" ref="Q532:AD534" si="481">Q533</f>
        <v>10000</v>
      </c>
      <c r="R532" s="213">
        <f t="shared" si="481"/>
        <v>0</v>
      </c>
      <c r="S532" s="213">
        <f t="shared" si="481"/>
        <v>10000</v>
      </c>
      <c r="T532" s="213">
        <f t="shared" si="481"/>
        <v>0</v>
      </c>
      <c r="U532" s="213">
        <f t="shared" si="481"/>
        <v>0</v>
      </c>
      <c r="V532" s="213">
        <f t="shared" si="481"/>
        <v>10000</v>
      </c>
      <c r="W532" s="213">
        <f t="shared" si="481"/>
        <v>0</v>
      </c>
      <c r="X532" s="213"/>
      <c r="Y532" s="306"/>
      <c r="Z532" s="213">
        <f t="shared" si="481"/>
        <v>0</v>
      </c>
      <c r="AA532" s="213">
        <f t="shared" si="481"/>
        <v>10000</v>
      </c>
      <c r="AB532" s="213">
        <f t="shared" si="481"/>
        <v>0</v>
      </c>
      <c r="AC532" s="213">
        <f t="shared" si="481"/>
        <v>0</v>
      </c>
      <c r="AD532" s="213">
        <f t="shared" si="481"/>
        <v>0</v>
      </c>
    </row>
    <row r="533" spans="1:31" s="114" customFormat="1" ht="20.25" customHeight="1" x14ac:dyDescent="0.25">
      <c r="A533" s="183" t="s">
        <v>336</v>
      </c>
      <c r="B533" s="183"/>
      <c r="C533" s="183"/>
      <c r="D533" s="198" t="s">
        <v>387</v>
      </c>
      <c r="E533" s="198" t="s">
        <v>388</v>
      </c>
      <c r="F533" s="200">
        <f t="shared" si="478"/>
        <v>20000</v>
      </c>
      <c r="G533" s="200">
        <f t="shared" si="479"/>
        <v>10000</v>
      </c>
      <c r="H533" s="201">
        <f t="shared" si="480"/>
        <v>10000</v>
      </c>
      <c r="I533" s="132"/>
      <c r="J533" s="131"/>
      <c r="K533" s="131"/>
      <c r="L533" s="131">
        <v>4262</v>
      </c>
      <c r="M533" s="131"/>
      <c r="N533" s="132"/>
      <c r="O533" s="12" t="s">
        <v>42</v>
      </c>
      <c r="P533" s="134" t="s">
        <v>291</v>
      </c>
      <c r="Q533" s="133">
        <f t="shared" si="481"/>
        <v>10000</v>
      </c>
      <c r="R533" s="133">
        <f t="shared" si="481"/>
        <v>0</v>
      </c>
      <c r="S533" s="133">
        <f t="shared" si="481"/>
        <v>10000</v>
      </c>
      <c r="T533" s="133">
        <f t="shared" si="481"/>
        <v>0</v>
      </c>
      <c r="U533" s="133">
        <f t="shared" si="481"/>
        <v>0</v>
      </c>
      <c r="V533" s="133">
        <f t="shared" si="481"/>
        <v>10000</v>
      </c>
      <c r="W533" s="133">
        <f t="shared" si="481"/>
        <v>0</v>
      </c>
      <c r="X533" s="133"/>
      <c r="Y533" s="307"/>
      <c r="Z533" s="133">
        <f t="shared" si="481"/>
        <v>0</v>
      </c>
      <c r="AA533" s="133">
        <f t="shared" si="481"/>
        <v>10000</v>
      </c>
      <c r="AB533" s="133">
        <f t="shared" si="481"/>
        <v>0</v>
      </c>
      <c r="AC533" s="133">
        <f t="shared" si="481"/>
        <v>0</v>
      </c>
      <c r="AD533" s="133">
        <f t="shared" si="481"/>
        <v>0</v>
      </c>
    </row>
    <row r="534" spans="1:31" s="114" customFormat="1" ht="20.25" customHeight="1" x14ac:dyDescent="0.25">
      <c r="A534" s="183" t="s">
        <v>336</v>
      </c>
      <c r="B534" s="183"/>
      <c r="C534" s="183"/>
      <c r="D534" s="183"/>
      <c r="E534" s="198" t="s">
        <v>388</v>
      </c>
      <c r="F534" s="200">
        <f t="shared" si="478"/>
        <v>20000</v>
      </c>
      <c r="G534" s="200">
        <f t="shared" si="479"/>
        <v>10000</v>
      </c>
      <c r="H534" s="201">
        <f t="shared" si="480"/>
        <v>10000</v>
      </c>
      <c r="I534" s="124"/>
      <c r="J534" s="131"/>
      <c r="K534" s="131"/>
      <c r="L534" s="131"/>
      <c r="M534" s="194">
        <v>42621</v>
      </c>
      <c r="N534" s="195"/>
      <c r="O534" s="196" t="s">
        <v>42</v>
      </c>
      <c r="P534" s="195" t="s">
        <v>291</v>
      </c>
      <c r="Q534" s="197">
        <f t="shared" si="481"/>
        <v>10000</v>
      </c>
      <c r="R534" s="197">
        <f t="shared" si="481"/>
        <v>0</v>
      </c>
      <c r="S534" s="197">
        <f t="shared" si="481"/>
        <v>10000</v>
      </c>
      <c r="T534" s="197">
        <f t="shared" si="481"/>
        <v>0</v>
      </c>
      <c r="U534" s="197">
        <f t="shared" si="481"/>
        <v>0</v>
      </c>
      <c r="V534" s="197">
        <f t="shared" si="481"/>
        <v>10000</v>
      </c>
      <c r="W534" s="197">
        <f t="shared" si="481"/>
        <v>0</v>
      </c>
      <c r="X534" s="197"/>
      <c r="Y534" s="308"/>
      <c r="Z534" s="197">
        <f t="shared" si="481"/>
        <v>0</v>
      </c>
      <c r="AA534" s="197">
        <f t="shared" si="481"/>
        <v>10000</v>
      </c>
      <c r="AB534" s="197">
        <f t="shared" si="481"/>
        <v>0</v>
      </c>
      <c r="AC534" s="197">
        <f t="shared" si="481"/>
        <v>0</v>
      </c>
      <c r="AD534" s="197">
        <f t="shared" si="481"/>
        <v>0</v>
      </c>
    </row>
    <row r="535" spans="1:31" s="114" customFormat="1" ht="20.25" customHeight="1" x14ac:dyDescent="0.25">
      <c r="A535" s="183" t="s">
        <v>336</v>
      </c>
      <c r="B535" s="183"/>
      <c r="C535" s="183"/>
      <c r="D535" s="183"/>
      <c r="E535" s="183"/>
      <c r="F535" s="200">
        <f t="shared" si="478"/>
        <v>20000</v>
      </c>
      <c r="G535" s="200">
        <f t="shared" si="479"/>
        <v>10000</v>
      </c>
      <c r="H535" s="201">
        <f t="shared" si="480"/>
        <v>10000</v>
      </c>
      <c r="I535" s="132"/>
      <c r="J535" s="131"/>
      <c r="K535" s="131"/>
      <c r="L535" s="131"/>
      <c r="M535" s="11"/>
      <c r="N535" s="171">
        <v>426210</v>
      </c>
      <c r="O535" s="172" t="s">
        <v>42</v>
      </c>
      <c r="P535" s="173" t="s">
        <v>291</v>
      </c>
      <c r="Q535" s="174">
        <v>10000</v>
      </c>
      <c r="R535" s="174">
        <f>S535-Q535</f>
        <v>0</v>
      </c>
      <c r="S535" s="174">
        <v>10000</v>
      </c>
      <c r="T535" s="174"/>
      <c r="U535" s="174">
        <v>0</v>
      </c>
      <c r="V535" s="174">
        <v>10000</v>
      </c>
      <c r="W535" s="174">
        <v>0</v>
      </c>
      <c r="X535" s="174"/>
      <c r="Y535" s="309"/>
      <c r="Z535" s="174"/>
      <c r="AA535" s="174">
        <f>+Q535</f>
        <v>10000</v>
      </c>
      <c r="AB535" s="174"/>
      <c r="AC535" s="174"/>
      <c r="AD535" s="174"/>
    </row>
    <row r="536" spans="1:31" s="187" customFormat="1" ht="20.25" customHeight="1" x14ac:dyDescent="0.25">
      <c r="A536" s="183" t="s">
        <v>336</v>
      </c>
      <c r="B536" s="198" t="s">
        <v>352</v>
      </c>
      <c r="C536" s="198" t="s">
        <v>384</v>
      </c>
      <c r="D536" s="198" t="s">
        <v>387</v>
      </c>
      <c r="E536" s="198" t="s">
        <v>388</v>
      </c>
      <c r="F536" s="200">
        <f t="shared" si="478"/>
        <v>40000</v>
      </c>
      <c r="G536" s="200">
        <f t="shared" si="479"/>
        <v>40100</v>
      </c>
      <c r="H536" s="201">
        <f t="shared" si="480"/>
        <v>20000</v>
      </c>
      <c r="I536" s="263"/>
      <c r="J536" s="263">
        <v>45</v>
      </c>
      <c r="K536" s="263"/>
      <c r="L536" s="263"/>
      <c r="M536" s="263"/>
      <c r="N536" s="263"/>
      <c r="O536" s="303" t="s">
        <v>42</v>
      </c>
      <c r="P536" s="264" t="s">
        <v>45</v>
      </c>
      <c r="Q536" s="265">
        <f>+Q537</f>
        <v>20000</v>
      </c>
      <c r="R536" s="265">
        <f t="shared" ref="R536:AD536" si="482">+R537</f>
        <v>0</v>
      </c>
      <c r="S536" s="265">
        <f t="shared" si="482"/>
        <v>20000</v>
      </c>
      <c r="T536" s="265">
        <f t="shared" si="482"/>
        <v>0</v>
      </c>
      <c r="U536" s="265">
        <f t="shared" si="482"/>
        <v>0</v>
      </c>
      <c r="V536" s="265">
        <f t="shared" si="482"/>
        <v>20000</v>
      </c>
      <c r="W536" s="265">
        <f t="shared" si="482"/>
        <v>20000</v>
      </c>
      <c r="X536" s="265"/>
      <c r="Y536" s="260">
        <f>W536/V536*100</f>
        <v>100</v>
      </c>
      <c r="Z536" s="186">
        <f t="shared" si="482"/>
        <v>0</v>
      </c>
      <c r="AA536" s="186">
        <f t="shared" si="482"/>
        <v>20000</v>
      </c>
      <c r="AB536" s="186">
        <f t="shared" si="482"/>
        <v>0</v>
      </c>
      <c r="AC536" s="186">
        <f t="shared" si="482"/>
        <v>0</v>
      </c>
      <c r="AD536" s="186">
        <f t="shared" si="482"/>
        <v>0</v>
      </c>
    </row>
    <row r="537" spans="1:31" s="214" customFormat="1" ht="20.25" customHeight="1" x14ac:dyDescent="0.25">
      <c r="A537" s="188" t="s">
        <v>336</v>
      </c>
      <c r="B537" s="188"/>
      <c r="C537" s="215" t="s">
        <v>384</v>
      </c>
      <c r="D537" s="215" t="s">
        <v>387</v>
      </c>
      <c r="E537" s="215" t="s">
        <v>388</v>
      </c>
      <c r="F537" s="207">
        <f t="shared" si="478"/>
        <v>40000</v>
      </c>
      <c r="G537" s="207">
        <f t="shared" si="479"/>
        <v>40000</v>
      </c>
      <c r="H537" s="208">
        <f t="shared" si="480"/>
        <v>20000</v>
      </c>
      <c r="I537" s="209"/>
      <c r="J537" s="210"/>
      <c r="K537" s="210">
        <v>452</v>
      </c>
      <c r="L537" s="210"/>
      <c r="M537" s="210"/>
      <c r="N537" s="211"/>
      <c r="O537" s="216" t="s">
        <v>42</v>
      </c>
      <c r="P537" s="212" t="s">
        <v>292</v>
      </c>
      <c r="Q537" s="213">
        <f>Q538</f>
        <v>20000</v>
      </c>
      <c r="R537" s="213">
        <f t="shared" ref="R537:AD539" si="483">R538</f>
        <v>0</v>
      </c>
      <c r="S537" s="213">
        <f t="shared" si="483"/>
        <v>20000</v>
      </c>
      <c r="T537" s="213">
        <f t="shared" si="483"/>
        <v>0</v>
      </c>
      <c r="U537" s="213">
        <f t="shared" si="483"/>
        <v>0</v>
      </c>
      <c r="V537" s="213">
        <f t="shared" si="483"/>
        <v>20000</v>
      </c>
      <c r="W537" s="213">
        <f t="shared" si="483"/>
        <v>20000</v>
      </c>
      <c r="X537" s="213"/>
      <c r="Y537" s="306"/>
      <c r="Z537" s="213">
        <f t="shared" si="483"/>
        <v>0</v>
      </c>
      <c r="AA537" s="213">
        <f t="shared" si="483"/>
        <v>20000</v>
      </c>
      <c r="AB537" s="213">
        <f t="shared" si="483"/>
        <v>0</v>
      </c>
      <c r="AC537" s="213">
        <f t="shared" si="483"/>
        <v>0</v>
      </c>
      <c r="AD537" s="213">
        <f t="shared" si="483"/>
        <v>0</v>
      </c>
    </row>
    <row r="538" spans="1:31" s="114" customFormat="1" ht="20.25" customHeight="1" x14ac:dyDescent="0.2">
      <c r="A538" s="183" t="s">
        <v>336</v>
      </c>
      <c r="B538" s="183"/>
      <c r="C538" s="183"/>
      <c r="D538" s="198" t="s">
        <v>387</v>
      </c>
      <c r="E538" s="198" t="s">
        <v>388</v>
      </c>
      <c r="F538" s="200">
        <f t="shared" si="478"/>
        <v>40000</v>
      </c>
      <c r="G538" s="200">
        <f t="shared" si="479"/>
        <v>40000</v>
      </c>
      <c r="H538" s="201">
        <f t="shared" si="480"/>
        <v>20000</v>
      </c>
      <c r="I538" s="127"/>
      <c r="J538" s="132"/>
      <c r="K538" s="161"/>
      <c r="L538" s="161">
        <v>4521</v>
      </c>
      <c r="M538" s="161"/>
      <c r="N538" s="161"/>
      <c r="O538" s="12" t="s">
        <v>42</v>
      </c>
      <c r="P538" s="169" t="s">
        <v>292</v>
      </c>
      <c r="Q538" s="133">
        <f>Q539</f>
        <v>20000</v>
      </c>
      <c r="R538" s="133">
        <f t="shared" si="483"/>
        <v>0</v>
      </c>
      <c r="S538" s="133">
        <f t="shared" si="483"/>
        <v>20000</v>
      </c>
      <c r="T538" s="133">
        <f t="shared" si="483"/>
        <v>0</v>
      </c>
      <c r="U538" s="133">
        <f t="shared" si="483"/>
        <v>0</v>
      </c>
      <c r="V538" s="133">
        <f t="shared" si="483"/>
        <v>20000</v>
      </c>
      <c r="W538" s="133">
        <f t="shared" si="483"/>
        <v>20000</v>
      </c>
      <c r="X538" s="133"/>
      <c r="Y538" s="307"/>
      <c r="Z538" s="133">
        <f t="shared" si="483"/>
        <v>0</v>
      </c>
      <c r="AA538" s="133">
        <f t="shared" si="483"/>
        <v>20000</v>
      </c>
      <c r="AB538" s="133">
        <f t="shared" si="483"/>
        <v>0</v>
      </c>
      <c r="AC538" s="133">
        <f t="shared" si="483"/>
        <v>0</v>
      </c>
      <c r="AD538" s="133">
        <f t="shared" si="483"/>
        <v>0</v>
      </c>
    </row>
    <row r="539" spans="1:31" s="114" customFormat="1" ht="20.25" customHeight="1" x14ac:dyDescent="0.25">
      <c r="A539" s="183" t="s">
        <v>336</v>
      </c>
      <c r="B539" s="183"/>
      <c r="C539" s="183"/>
      <c r="D539" s="183"/>
      <c r="E539" s="198" t="s">
        <v>388</v>
      </c>
      <c r="F539" s="200">
        <f t="shared" si="478"/>
        <v>40000</v>
      </c>
      <c r="G539" s="200">
        <f t="shared" si="479"/>
        <v>40000</v>
      </c>
      <c r="H539" s="201">
        <f t="shared" si="480"/>
        <v>20000</v>
      </c>
      <c r="I539" s="124"/>
      <c r="J539" s="131"/>
      <c r="K539" s="131"/>
      <c r="L539" s="131"/>
      <c r="M539" s="194">
        <v>45211</v>
      </c>
      <c r="N539" s="195"/>
      <c r="O539" s="196" t="s">
        <v>42</v>
      </c>
      <c r="P539" s="195" t="s">
        <v>292</v>
      </c>
      <c r="Q539" s="197">
        <f>Q540</f>
        <v>20000</v>
      </c>
      <c r="R539" s="197">
        <f t="shared" si="483"/>
        <v>0</v>
      </c>
      <c r="S539" s="197">
        <f t="shared" si="483"/>
        <v>20000</v>
      </c>
      <c r="T539" s="197">
        <f t="shared" si="483"/>
        <v>0</v>
      </c>
      <c r="U539" s="197">
        <f t="shared" si="483"/>
        <v>0</v>
      </c>
      <c r="V539" s="197">
        <f t="shared" si="483"/>
        <v>20000</v>
      </c>
      <c r="W539" s="197">
        <f t="shared" si="483"/>
        <v>20000</v>
      </c>
      <c r="X539" s="197"/>
      <c r="Y539" s="308"/>
      <c r="Z539" s="197">
        <f t="shared" si="483"/>
        <v>0</v>
      </c>
      <c r="AA539" s="197">
        <f t="shared" si="483"/>
        <v>20000</v>
      </c>
      <c r="AB539" s="197">
        <f t="shared" si="483"/>
        <v>0</v>
      </c>
      <c r="AC539" s="197">
        <f t="shared" si="483"/>
        <v>0</v>
      </c>
      <c r="AD539" s="197">
        <f t="shared" si="483"/>
        <v>0</v>
      </c>
    </row>
    <row r="540" spans="1:31" s="114" customFormat="1" ht="20.25" customHeight="1" x14ac:dyDescent="0.2">
      <c r="A540" s="183" t="s">
        <v>336</v>
      </c>
      <c r="B540" s="183"/>
      <c r="C540" s="183"/>
      <c r="D540" s="183"/>
      <c r="E540" s="183"/>
      <c r="F540" s="200">
        <f t="shared" si="478"/>
        <v>40000</v>
      </c>
      <c r="G540" s="200">
        <f t="shared" si="479"/>
        <v>40000</v>
      </c>
      <c r="H540" s="201">
        <f t="shared" si="480"/>
        <v>20000</v>
      </c>
      <c r="I540" s="127"/>
      <c r="J540" s="132"/>
      <c r="K540" s="161"/>
      <c r="L540" s="161"/>
      <c r="M540" s="161"/>
      <c r="N540" s="171">
        <v>452110</v>
      </c>
      <c r="O540" s="172" t="s">
        <v>42</v>
      </c>
      <c r="P540" s="173" t="s">
        <v>292</v>
      </c>
      <c r="Q540" s="174">
        <v>20000</v>
      </c>
      <c r="R540" s="174">
        <f>S540-Q540</f>
        <v>0</v>
      </c>
      <c r="S540" s="174">
        <f>30000-11000+1000</f>
        <v>20000</v>
      </c>
      <c r="T540" s="174"/>
      <c r="U540" s="174">
        <v>0</v>
      </c>
      <c r="V540" s="174">
        <v>20000</v>
      </c>
      <c r="W540" s="174">
        <v>20000</v>
      </c>
      <c r="X540" s="174"/>
      <c r="Y540" s="309"/>
      <c r="Z540" s="174"/>
      <c r="AA540" s="174">
        <f>+Q540</f>
        <v>20000</v>
      </c>
      <c r="AB540" s="174"/>
      <c r="AC540" s="174"/>
      <c r="AD540" s="174"/>
    </row>
    <row r="541" spans="1:31" s="193" customFormat="1" ht="27.75" customHeight="1" x14ac:dyDescent="0.25">
      <c r="A541" s="188" t="s">
        <v>453</v>
      </c>
      <c r="B541" s="188"/>
      <c r="C541" s="198" t="s">
        <v>384</v>
      </c>
      <c r="D541" s="198" t="s">
        <v>387</v>
      </c>
      <c r="E541" s="198" t="s">
        <v>388</v>
      </c>
      <c r="F541" s="200">
        <f t="shared" si="478"/>
        <v>2600</v>
      </c>
      <c r="G541" s="200">
        <f t="shared" si="479"/>
        <v>2580</v>
      </c>
      <c r="H541" s="201">
        <f t="shared" si="480"/>
        <v>1300</v>
      </c>
      <c r="I541" s="189"/>
      <c r="J541" s="189"/>
      <c r="K541" s="189"/>
      <c r="L541" s="189"/>
      <c r="M541" s="189"/>
      <c r="N541" s="189" t="str">
        <f>+O541</f>
        <v>5.5.</v>
      </c>
      <c r="O541" s="190" t="s">
        <v>39</v>
      </c>
      <c r="P541" s="191" t="s">
        <v>100</v>
      </c>
      <c r="Q541" s="192">
        <f>+Q542</f>
        <v>1300</v>
      </c>
      <c r="R541" s="192">
        <f t="shared" ref="R541:AD542" si="484">+R542</f>
        <v>0</v>
      </c>
      <c r="S541" s="192">
        <f t="shared" si="484"/>
        <v>1300</v>
      </c>
      <c r="T541" s="192">
        <f t="shared" si="484"/>
        <v>0</v>
      </c>
      <c r="U541" s="192">
        <f t="shared" si="484"/>
        <v>0</v>
      </c>
      <c r="V541" s="192">
        <f t="shared" si="484"/>
        <v>1300</v>
      </c>
      <c r="W541" s="192">
        <f t="shared" si="484"/>
        <v>1280</v>
      </c>
      <c r="X541" s="192"/>
      <c r="Y541" s="315"/>
      <c r="Z541" s="192">
        <f t="shared" si="484"/>
        <v>0</v>
      </c>
      <c r="AA541" s="192">
        <f t="shared" si="484"/>
        <v>1300</v>
      </c>
      <c r="AB541" s="192">
        <f t="shared" si="484"/>
        <v>0</v>
      </c>
      <c r="AC541" s="192">
        <f t="shared" si="484"/>
        <v>0</v>
      </c>
      <c r="AD541" s="192">
        <f t="shared" si="484"/>
        <v>0</v>
      </c>
      <c r="AE541" s="236">
        <f>W541</f>
        <v>1280</v>
      </c>
    </row>
    <row r="542" spans="1:31" s="114" customFormat="1" ht="20.25" customHeight="1" x14ac:dyDescent="0.25">
      <c r="A542" s="188" t="s">
        <v>453</v>
      </c>
      <c r="B542" s="198" t="s">
        <v>352</v>
      </c>
      <c r="C542" s="198" t="s">
        <v>384</v>
      </c>
      <c r="D542" s="198" t="s">
        <v>387</v>
      </c>
      <c r="E542" s="198" t="s">
        <v>388</v>
      </c>
      <c r="F542" s="200">
        <f t="shared" si="478"/>
        <v>2600</v>
      </c>
      <c r="G542" s="200">
        <f t="shared" si="479"/>
        <v>2580</v>
      </c>
      <c r="H542" s="201">
        <f t="shared" si="480"/>
        <v>1300</v>
      </c>
      <c r="I542" s="120">
        <v>4</v>
      </c>
      <c r="J542" s="120"/>
      <c r="K542" s="120"/>
      <c r="L542" s="120"/>
      <c r="M542" s="120"/>
      <c r="N542" s="120"/>
      <c r="O542" s="12" t="s">
        <v>39</v>
      </c>
      <c r="P542" s="122" t="s">
        <v>21</v>
      </c>
      <c r="Q542" s="123">
        <f>+Q543</f>
        <v>1300</v>
      </c>
      <c r="R542" s="123">
        <f t="shared" si="484"/>
        <v>0</v>
      </c>
      <c r="S542" s="123">
        <f t="shared" si="484"/>
        <v>1300</v>
      </c>
      <c r="T542" s="123">
        <f t="shared" si="484"/>
        <v>0</v>
      </c>
      <c r="U542" s="123">
        <f t="shared" si="484"/>
        <v>0</v>
      </c>
      <c r="V542" s="123">
        <f t="shared" si="484"/>
        <v>1300</v>
      </c>
      <c r="W542" s="123">
        <f t="shared" si="484"/>
        <v>1280</v>
      </c>
      <c r="X542" s="123"/>
      <c r="Y542" s="316"/>
      <c r="Z542" s="123">
        <f t="shared" si="484"/>
        <v>0</v>
      </c>
      <c r="AA542" s="123">
        <f t="shared" si="484"/>
        <v>1300</v>
      </c>
      <c r="AB542" s="123">
        <f t="shared" si="484"/>
        <v>0</v>
      </c>
      <c r="AC542" s="123">
        <f t="shared" si="484"/>
        <v>0</v>
      </c>
      <c r="AD542" s="123">
        <f t="shared" si="484"/>
        <v>0</v>
      </c>
    </row>
    <row r="543" spans="1:31" s="187" customFormat="1" ht="20.25" customHeight="1" x14ac:dyDescent="0.25">
      <c r="A543" s="188" t="s">
        <v>453</v>
      </c>
      <c r="B543" s="198" t="s">
        <v>352</v>
      </c>
      <c r="C543" s="198" t="s">
        <v>384</v>
      </c>
      <c r="D543" s="198" t="s">
        <v>387</v>
      </c>
      <c r="E543" s="198" t="s">
        <v>388</v>
      </c>
      <c r="F543" s="200">
        <f t="shared" si="478"/>
        <v>2600</v>
      </c>
      <c r="G543" s="200">
        <f t="shared" si="479"/>
        <v>2678.4615384615386</v>
      </c>
      <c r="H543" s="201">
        <f t="shared" si="480"/>
        <v>1300</v>
      </c>
      <c r="I543" s="263"/>
      <c r="J543" s="263">
        <v>42</v>
      </c>
      <c r="K543" s="263"/>
      <c r="L543" s="263"/>
      <c r="M543" s="263"/>
      <c r="N543" s="263"/>
      <c r="O543" s="303" t="s">
        <v>39</v>
      </c>
      <c r="P543" s="264" t="s">
        <v>12</v>
      </c>
      <c r="Q543" s="265">
        <f t="shared" ref="Q543:AD546" si="485">Q544</f>
        <v>1300</v>
      </c>
      <c r="R543" s="265">
        <f t="shared" si="485"/>
        <v>0</v>
      </c>
      <c r="S543" s="265">
        <f t="shared" si="485"/>
        <v>1300</v>
      </c>
      <c r="T543" s="265">
        <f t="shared" si="485"/>
        <v>0</v>
      </c>
      <c r="U543" s="265">
        <f t="shared" si="485"/>
        <v>0</v>
      </c>
      <c r="V543" s="265">
        <f t="shared" si="485"/>
        <v>1300</v>
      </c>
      <c r="W543" s="265">
        <f t="shared" si="485"/>
        <v>1280</v>
      </c>
      <c r="X543" s="265"/>
      <c r="Y543" s="260">
        <f>W543/V543*100</f>
        <v>98.461538461538467</v>
      </c>
      <c r="Z543" s="186">
        <f t="shared" si="485"/>
        <v>0</v>
      </c>
      <c r="AA543" s="186">
        <f t="shared" si="485"/>
        <v>1300</v>
      </c>
      <c r="AB543" s="186">
        <f t="shared" si="485"/>
        <v>0</v>
      </c>
      <c r="AC543" s="186">
        <f t="shared" si="485"/>
        <v>0</v>
      </c>
      <c r="AD543" s="186">
        <f t="shared" si="485"/>
        <v>0</v>
      </c>
    </row>
    <row r="544" spans="1:31" s="214" customFormat="1" ht="20.25" customHeight="1" x14ac:dyDescent="0.25">
      <c r="A544" s="188" t="s">
        <v>453</v>
      </c>
      <c r="B544" s="188"/>
      <c r="C544" s="215" t="s">
        <v>384</v>
      </c>
      <c r="D544" s="215" t="s">
        <v>387</v>
      </c>
      <c r="E544" s="215" t="s">
        <v>388</v>
      </c>
      <c r="F544" s="207">
        <f t="shared" si="478"/>
        <v>2600</v>
      </c>
      <c r="G544" s="207">
        <f t="shared" si="479"/>
        <v>2580</v>
      </c>
      <c r="H544" s="208">
        <f t="shared" si="480"/>
        <v>1300</v>
      </c>
      <c r="I544" s="209"/>
      <c r="J544" s="210"/>
      <c r="K544" s="210">
        <v>422</v>
      </c>
      <c r="L544" s="210"/>
      <c r="M544" s="210"/>
      <c r="N544" s="211"/>
      <c r="O544" s="216" t="s">
        <v>39</v>
      </c>
      <c r="P544" s="212" t="s">
        <v>275</v>
      </c>
      <c r="Q544" s="213">
        <f>Q545</f>
        <v>1300</v>
      </c>
      <c r="R544" s="213">
        <f t="shared" si="485"/>
        <v>0</v>
      </c>
      <c r="S544" s="213">
        <f t="shared" si="485"/>
        <v>1300</v>
      </c>
      <c r="T544" s="213">
        <f t="shared" si="485"/>
        <v>0</v>
      </c>
      <c r="U544" s="213">
        <f t="shared" si="485"/>
        <v>0</v>
      </c>
      <c r="V544" s="213">
        <f t="shared" si="485"/>
        <v>1300</v>
      </c>
      <c r="W544" s="213">
        <f t="shared" si="485"/>
        <v>1280</v>
      </c>
      <c r="X544" s="213"/>
      <c r="Y544" s="306"/>
      <c r="Z544" s="213">
        <f t="shared" si="485"/>
        <v>0</v>
      </c>
      <c r="AA544" s="213">
        <f t="shared" si="485"/>
        <v>1300</v>
      </c>
      <c r="AB544" s="213">
        <f t="shared" si="485"/>
        <v>0</v>
      </c>
      <c r="AC544" s="213">
        <f t="shared" si="485"/>
        <v>0</v>
      </c>
      <c r="AD544" s="213">
        <f t="shared" si="485"/>
        <v>0</v>
      </c>
    </row>
    <row r="545" spans="1:31" s="114" customFormat="1" ht="20.25" customHeight="1" x14ac:dyDescent="0.25">
      <c r="A545" s="188" t="s">
        <v>453</v>
      </c>
      <c r="B545" s="183"/>
      <c r="C545" s="183"/>
      <c r="D545" s="198" t="s">
        <v>387</v>
      </c>
      <c r="E545" s="198" t="s">
        <v>388</v>
      </c>
      <c r="F545" s="200">
        <f t="shared" si="478"/>
        <v>2600</v>
      </c>
      <c r="G545" s="200">
        <f t="shared" si="479"/>
        <v>2580</v>
      </c>
      <c r="H545" s="201">
        <f t="shared" si="480"/>
        <v>1300</v>
      </c>
      <c r="I545" s="124"/>
      <c r="J545" s="139"/>
      <c r="K545" s="139"/>
      <c r="L545" s="11">
        <v>4221</v>
      </c>
      <c r="M545" s="11"/>
      <c r="N545" s="11"/>
      <c r="O545" s="12" t="s">
        <v>39</v>
      </c>
      <c r="P545" s="127" t="s">
        <v>276</v>
      </c>
      <c r="Q545" s="133">
        <f>Q546</f>
        <v>1300</v>
      </c>
      <c r="R545" s="133">
        <f t="shared" si="485"/>
        <v>0</v>
      </c>
      <c r="S545" s="133">
        <f t="shared" si="485"/>
        <v>1300</v>
      </c>
      <c r="T545" s="133">
        <f t="shared" si="485"/>
        <v>0</v>
      </c>
      <c r="U545" s="133">
        <f t="shared" si="485"/>
        <v>0</v>
      </c>
      <c r="V545" s="133">
        <f t="shared" si="485"/>
        <v>1300</v>
      </c>
      <c r="W545" s="133">
        <f t="shared" si="485"/>
        <v>1280</v>
      </c>
      <c r="X545" s="133"/>
      <c r="Y545" s="307"/>
      <c r="Z545" s="133">
        <f t="shared" si="485"/>
        <v>0</v>
      </c>
      <c r="AA545" s="133">
        <f t="shared" si="485"/>
        <v>1300</v>
      </c>
      <c r="AB545" s="133">
        <f t="shared" si="485"/>
        <v>0</v>
      </c>
      <c r="AC545" s="133">
        <f t="shared" si="485"/>
        <v>0</v>
      </c>
      <c r="AD545" s="133">
        <f t="shared" si="485"/>
        <v>0</v>
      </c>
    </row>
    <row r="546" spans="1:31" s="114" customFormat="1" ht="20.25" customHeight="1" x14ac:dyDescent="0.25">
      <c r="A546" s="188" t="s">
        <v>453</v>
      </c>
      <c r="B546" s="183"/>
      <c r="C546" s="183"/>
      <c r="D546" s="183"/>
      <c r="E546" s="198" t="s">
        <v>388</v>
      </c>
      <c r="F546" s="200">
        <f t="shared" si="478"/>
        <v>2600</v>
      </c>
      <c r="G546" s="200">
        <f t="shared" si="479"/>
        <v>2580</v>
      </c>
      <c r="H546" s="201">
        <f t="shared" si="480"/>
        <v>1300</v>
      </c>
      <c r="I546" s="124"/>
      <c r="J546" s="131"/>
      <c r="K546" s="131"/>
      <c r="L546" s="131"/>
      <c r="M546" s="194">
        <v>42211</v>
      </c>
      <c r="N546" s="195"/>
      <c r="O546" s="196" t="s">
        <v>39</v>
      </c>
      <c r="P546" s="195" t="s">
        <v>277</v>
      </c>
      <c r="Q546" s="197">
        <f>Q547</f>
        <v>1300</v>
      </c>
      <c r="R546" s="197">
        <f t="shared" si="485"/>
        <v>0</v>
      </c>
      <c r="S546" s="197">
        <f t="shared" si="485"/>
        <v>1300</v>
      </c>
      <c r="T546" s="197">
        <f t="shared" si="485"/>
        <v>0</v>
      </c>
      <c r="U546" s="197">
        <f t="shared" si="485"/>
        <v>0</v>
      </c>
      <c r="V546" s="197">
        <f t="shared" si="485"/>
        <v>1300</v>
      </c>
      <c r="W546" s="197">
        <f t="shared" si="485"/>
        <v>1280</v>
      </c>
      <c r="X546" s="197"/>
      <c r="Y546" s="308"/>
      <c r="Z546" s="197">
        <f t="shared" si="485"/>
        <v>0</v>
      </c>
      <c r="AA546" s="197">
        <f t="shared" si="485"/>
        <v>1300</v>
      </c>
      <c r="AB546" s="197">
        <f t="shared" si="485"/>
        <v>0</v>
      </c>
      <c r="AC546" s="197">
        <f t="shared" si="485"/>
        <v>0</v>
      </c>
      <c r="AD546" s="197">
        <f t="shared" si="485"/>
        <v>0</v>
      </c>
    </row>
    <row r="547" spans="1:31" s="114" customFormat="1" ht="20.25" customHeight="1" x14ac:dyDescent="0.25">
      <c r="A547" s="188" t="s">
        <v>453</v>
      </c>
      <c r="B547" s="183"/>
      <c r="C547" s="183"/>
      <c r="D547" s="183"/>
      <c r="E547" s="183"/>
      <c r="F547" s="200">
        <f t="shared" si="478"/>
        <v>2600</v>
      </c>
      <c r="G547" s="200">
        <f t="shared" si="479"/>
        <v>2580</v>
      </c>
      <c r="H547" s="201">
        <f t="shared" si="480"/>
        <v>1300</v>
      </c>
      <c r="I547" s="124"/>
      <c r="J547" s="124"/>
      <c r="K547" s="124"/>
      <c r="L547" s="11"/>
      <c r="M547" s="11"/>
      <c r="N547" s="171">
        <v>422110</v>
      </c>
      <c r="O547" s="172" t="s">
        <v>39</v>
      </c>
      <c r="P547" s="173" t="s">
        <v>293</v>
      </c>
      <c r="Q547" s="174">
        <v>1300</v>
      </c>
      <c r="R547" s="174">
        <f>S547-Q547</f>
        <v>0</v>
      </c>
      <c r="S547" s="174">
        <v>1300</v>
      </c>
      <c r="T547" s="174">
        <v>0</v>
      </c>
      <c r="U547" s="174">
        <v>0</v>
      </c>
      <c r="V547" s="174">
        <v>1300</v>
      </c>
      <c r="W547" s="174">
        <v>1280</v>
      </c>
      <c r="X547" s="174"/>
      <c r="Y547" s="309"/>
      <c r="Z547" s="174"/>
      <c r="AA547" s="174">
        <f>+Q547</f>
        <v>1300</v>
      </c>
      <c r="AB547" s="174"/>
      <c r="AC547" s="174"/>
      <c r="AD547" s="174"/>
      <c r="AE547" s="176"/>
    </row>
    <row r="548" spans="1:31" s="193" customFormat="1" ht="21.75" customHeight="1" x14ac:dyDescent="0.25">
      <c r="A548" s="188" t="s">
        <v>43</v>
      </c>
      <c r="B548" s="188"/>
      <c r="C548" s="198" t="s">
        <v>384</v>
      </c>
      <c r="D548" s="198" t="s">
        <v>387</v>
      </c>
      <c r="E548" s="198" t="s">
        <v>388</v>
      </c>
      <c r="F548" s="200">
        <f t="shared" si="478"/>
        <v>220</v>
      </c>
      <c r="G548" s="200">
        <f t="shared" si="479"/>
        <v>349.89</v>
      </c>
      <c r="H548" s="201">
        <f t="shared" si="480"/>
        <v>213.54000000000002</v>
      </c>
      <c r="I548" s="189"/>
      <c r="J548" s="189"/>
      <c r="K548" s="189"/>
      <c r="L548" s="189"/>
      <c r="M548" s="189"/>
      <c r="N548" s="189" t="str">
        <f>+O548</f>
        <v>7.2.</v>
      </c>
      <c r="O548" s="190" t="s">
        <v>43</v>
      </c>
      <c r="P548" s="191" t="s">
        <v>22</v>
      </c>
      <c r="Q548" s="192">
        <f>+Q549</f>
        <v>110</v>
      </c>
      <c r="R548" s="192">
        <f t="shared" ref="R548:AD548" si="486">+R549</f>
        <v>0</v>
      </c>
      <c r="S548" s="192">
        <f t="shared" si="486"/>
        <v>110</v>
      </c>
      <c r="T548" s="192">
        <f t="shared" si="486"/>
        <v>104</v>
      </c>
      <c r="U548" s="192">
        <f t="shared" si="486"/>
        <v>110</v>
      </c>
      <c r="V548" s="192">
        <f t="shared" si="486"/>
        <v>110</v>
      </c>
      <c r="W548" s="192">
        <f t="shared" si="486"/>
        <v>25.89</v>
      </c>
      <c r="X548" s="192"/>
      <c r="Y548" s="315"/>
      <c r="Z548" s="192">
        <f t="shared" si="486"/>
        <v>103.54</v>
      </c>
      <c r="AA548" s="192">
        <f t="shared" si="486"/>
        <v>110</v>
      </c>
      <c r="AB548" s="192">
        <f t="shared" si="486"/>
        <v>0</v>
      </c>
      <c r="AC548" s="192">
        <f t="shared" si="486"/>
        <v>0</v>
      </c>
      <c r="AD548" s="192">
        <f t="shared" si="486"/>
        <v>0</v>
      </c>
      <c r="AE548" s="236">
        <f>W548</f>
        <v>25.89</v>
      </c>
    </row>
    <row r="549" spans="1:31" s="114" customFormat="1" ht="19.5" customHeight="1" x14ac:dyDescent="0.25">
      <c r="A549" s="183" t="s">
        <v>43</v>
      </c>
      <c r="B549" s="198" t="s">
        <v>352</v>
      </c>
      <c r="C549" s="198" t="s">
        <v>384</v>
      </c>
      <c r="D549" s="198" t="s">
        <v>387</v>
      </c>
      <c r="E549" s="198" t="s">
        <v>388</v>
      </c>
      <c r="F549" s="200">
        <f t="shared" si="478"/>
        <v>220</v>
      </c>
      <c r="G549" s="200">
        <f t="shared" si="479"/>
        <v>349.89</v>
      </c>
      <c r="H549" s="201">
        <f t="shared" si="480"/>
        <v>213.54000000000002</v>
      </c>
      <c r="I549" s="120">
        <v>4</v>
      </c>
      <c r="J549" s="120"/>
      <c r="K549" s="120"/>
      <c r="L549" s="120"/>
      <c r="M549" s="120"/>
      <c r="N549" s="120"/>
      <c r="O549" s="12" t="s">
        <v>43</v>
      </c>
      <c r="P549" s="122" t="s">
        <v>21</v>
      </c>
      <c r="Q549" s="123">
        <f>+Q550+Q555</f>
        <v>110</v>
      </c>
      <c r="R549" s="123">
        <f t="shared" ref="R549:AB549" si="487">+R550+R555</f>
        <v>0</v>
      </c>
      <c r="S549" s="123">
        <f t="shared" si="487"/>
        <v>110</v>
      </c>
      <c r="T549" s="123">
        <f t="shared" si="487"/>
        <v>104</v>
      </c>
      <c r="U549" s="123">
        <f t="shared" si="487"/>
        <v>110</v>
      </c>
      <c r="V549" s="123">
        <f t="shared" si="487"/>
        <v>110</v>
      </c>
      <c r="W549" s="123">
        <f t="shared" si="487"/>
        <v>25.89</v>
      </c>
      <c r="X549" s="123"/>
      <c r="Y549" s="316"/>
      <c r="Z549" s="123">
        <f t="shared" si="487"/>
        <v>103.54</v>
      </c>
      <c r="AA549" s="123">
        <f t="shared" si="487"/>
        <v>110</v>
      </c>
      <c r="AB549" s="123">
        <f t="shared" si="487"/>
        <v>0</v>
      </c>
      <c r="AC549" s="123">
        <f t="shared" ref="AC549:AD549" si="488">+AC550+AC555</f>
        <v>0</v>
      </c>
      <c r="AD549" s="123">
        <f t="shared" si="488"/>
        <v>0</v>
      </c>
    </row>
    <row r="550" spans="1:31" s="187" customFormat="1" ht="20.25" hidden="1" customHeight="1" x14ac:dyDescent="0.25">
      <c r="A550" s="183" t="s">
        <v>43</v>
      </c>
      <c r="B550" s="198" t="s">
        <v>352</v>
      </c>
      <c r="C550" s="198" t="s">
        <v>384</v>
      </c>
      <c r="D550" s="198" t="s">
        <v>387</v>
      </c>
      <c r="E550" s="198" t="s">
        <v>388</v>
      </c>
      <c r="F550" s="200">
        <f t="shared" si="478"/>
        <v>0</v>
      </c>
      <c r="G550" s="200">
        <f t="shared" si="479"/>
        <v>0</v>
      </c>
      <c r="H550" s="201">
        <f t="shared" si="480"/>
        <v>0</v>
      </c>
      <c r="I550" s="121"/>
      <c r="J550" s="121">
        <v>41</v>
      </c>
      <c r="K550" s="121"/>
      <c r="L550" s="121"/>
      <c r="M550" s="121"/>
      <c r="N550" s="121"/>
      <c r="O550" s="12" t="s">
        <v>43</v>
      </c>
      <c r="P550" s="185" t="s">
        <v>11</v>
      </c>
      <c r="Q550" s="186">
        <f>Q551</f>
        <v>0</v>
      </c>
      <c r="R550" s="186">
        <f t="shared" ref="Q550:AD553" si="489">R551</f>
        <v>0</v>
      </c>
      <c r="S550" s="186">
        <f t="shared" si="489"/>
        <v>0</v>
      </c>
      <c r="T550" s="186">
        <f t="shared" si="489"/>
        <v>0</v>
      </c>
      <c r="U550" s="186">
        <f t="shared" si="489"/>
        <v>0</v>
      </c>
      <c r="V550" s="186">
        <f t="shared" si="489"/>
        <v>0</v>
      </c>
      <c r="W550" s="186">
        <f t="shared" si="489"/>
        <v>0</v>
      </c>
      <c r="X550" s="186"/>
      <c r="Y550" s="260">
        <v>0</v>
      </c>
      <c r="Z550" s="186">
        <f t="shared" si="489"/>
        <v>0</v>
      </c>
      <c r="AA550" s="186">
        <f t="shared" si="489"/>
        <v>0</v>
      </c>
      <c r="AB550" s="186">
        <f t="shared" si="489"/>
        <v>0</v>
      </c>
      <c r="AC550" s="186">
        <f t="shared" si="489"/>
        <v>0</v>
      </c>
      <c r="AD550" s="186">
        <f t="shared" si="489"/>
        <v>0</v>
      </c>
    </row>
    <row r="551" spans="1:31" s="214" customFormat="1" ht="20.25" hidden="1" customHeight="1" x14ac:dyDescent="0.25">
      <c r="A551" s="188" t="s">
        <v>43</v>
      </c>
      <c r="B551" s="188"/>
      <c r="C551" s="215" t="s">
        <v>384</v>
      </c>
      <c r="D551" s="215" t="s">
        <v>387</v>
      </c>
      <c r="E551" s="215" t="s">
        <v>388</v>
      </c>
      <c r="F551" s="207">
        <f t="shared" si="478"/>
        <v>0</v>
      </c>
      <c r="G551" s="207">
        <f t="shared" si="479"/>
        <v>0</v>
      </c>
      <c r="H551" s="208">
        <f t="shared" si="480"/>
        <v>0</v>
      </c>
      <c r="I551" s="209"/>
      <c r="J551" s="210"/>
      <c r="K551" s="210">
        <v>412</v>
      </c>
      <c r="L551" s="210"/>
      <c r="M551" s="210"/>
      <c r="N551" s="211"/>
      <c r="O551" s="216" t="s">
        <v>43</v>
      </c>
      <c r="P551" s="212" t="s">
        <v>274</v>
      </c>
      <c r="Q551" s="213">
        <f t="shared" si="489"/>
        <v>0</v>
      </c>
      <c r="R551" s="213">
        <f t="shared" si="489"/>
        <v>0</v>
      </c>
      <c r="S551" s="213">
        <f t="shared" si="489"/>
        <v>0</v>
      </c>
      <c r="T551" s="213">
        <f t="shared" si="489"/>
        <v>0</v>
      </c>
      <c r="U551" s="213">
        <f t="shared" si="489"/>
        <v>0</v>
      </c>
      <c r="V551" s="213">
        <f t="shared" si="489"/>
        <v>0</v>
      </c>
      <c r="W551" s="213">
        <f t="shared" si="489"/>
        <v>0</v>
      </c>
      <c r="X551" s="213"/>
      <c r="Y551" s="306"/>
      <c r="Z551" s="213">
        <f t="shared" si="489"/>
        <v>0</v>
      </c>
      <c r="AA551" s="213">
        <f t="shared" si="489"/>
        <v>0</v>
      </c>
      <c r="AB551" s="213">
        <f t="shared" si="489"/>
        <v>0</v>
      </c>
      <c r="AC551" s="213">
        <f t="shared" si="489"/>
        <v>0</v>
      </c>
      <c r="AD551" s="213">
        <f t="shared" si="489"/>
        <v>0</v>
      </c>
    </row>
    <row r="552" spans="1:31" s="114" customFormat="1" ht="19.5" hidden="1" customHeight="1" x14ac:dyDescent="0.25">
      <c r="A552" s="183" t="s">
        <v>43</v>
      </c>
      <c r="B552" s="183"/>
      <c r="C552" s="183"/>
      <c r="D552" s="198" t="s">
        <v>387</v>
      </c>
      <c r="E552" s="198" t="s">
        <v>388</v>
      </c>
      <c r="F552" s="200">
        <f t="shared" si="478"/>
        <v>0</v>
      </c>
      <c r="G552" s="200">
        <f t="shared" si="479"/>
        <v>0</v>
      </c>
      <c r="H552" s="201">
        <f t="shared" si="480"/>
        <v>0</v>
      </c>
      <c r="I552" s="139"/>
      <c r="J552" s="131"/>
      <c r="K552" s="131"/>
      <c r="L552" s="131">
        <v>4123</v>
      </c>
      <c r="M552" s="131"/>
      <c r="N552" s="132"/>
      <c r="O552" s="140" t="s">
        <v>43</v>
      </c>
      <c r="P552" s="127" t="s">
        <v>204</v>
      </c>
      <c r="Q552" s="133">
        <f>Q553</f>
        <v>0</v>
      </c>
      <c r="R552" s="133">
        <f t="shared" si="489"/>
        <v>0</v>
      </c>
      <c r="S552" s="133">
        <f t="shared" si="489"/>
        <v>0</v>
      </c>
      <c r="T552" s="133">
        <f t="shared" si="489"/>
        <v>0</v>
      </c>
      <c r="U552" s="133">
        <f t="shared" si="489"/>
        <v>0</v>
      </c>
      <c r="V552" s="133">
        <f t="shared" si="489"/>
        <v>0</v>
      </c>
      <c r="W552" s="133">
        <f t="shared" si="489"/>
        <v>0</v>
      </c>
      <c r="X552" s="133"/>
      <c r="Y552" s="307"/>
      <c r="Z552" s="133">
        <f t="shared" si="489"/>
        <v>0</v>
      </c>
      <c r="AA552" s="133">
        <f t="shared" si="489"/>
        <v>0</v>
      </c>
      <c r="AB552" s="133">
        <f t="shared" si="489"/>
        <v>0</v>
      </c>
      <c r="AC552" s="133">
        <f t="shared" si="489"/>
        <v>0</v>
      </c>
      <c r="AD552" s="133">
        <f t="shared" si="489"/>
        <v>0</v>
      </c>
    </row>
    <row r="553" spans="1:31" s="114" customFormat="1" ht="20.25" hidden="1" customHeight="1" x14ac:dyDescent="0.25">
      <c r="A553" s="183" t="s">
        <v>43</v>
      </c>
      <c r="B553" s="183"/>
      <c r="C553" s="183"/>
      <c r="D553" s="183"/>
      <c r="E553" s="198" t="s">
        <v>388</v>
      </c>
      <c r="F553" s="200">
        <f t="shared" si="478"/>
        <v>0</v>
      </c>
      <c r="G553" s="200">
        <f t="shared" si="479"/>
        <v>0</v>
      </c>
      <c r="H553" s="201">
        <f t="shared" si="480"/>
        <v>0</v>
      </c>
      <c r="I553" s="124"/>
      <c r="J553" s="131"/>
      <c r="K553" s="131"/>
      <c r="L553" s="131"/>
      <c r="M553" s="194">
        <v>41231</v>
      </c>
      <c r="N553" s="195"/>
      <c r="O553" s="196" t="s">
        <v>43</v>
      </c>
      <c r="P553" s="195" t="s">
        <v>204</v>
      </c>
      <c r="Q553" s="197">
        <f>Q554</f>
        <v>0</v>
      </c>
      <c r="R553" s="197">
        <f t="shared" si="489"/>
        <v>0</v>
      </c>
      <c r="S553" s="197">
        <f t="shared" si="489"/>
        <v>0</v>
      </c>
      <c r="T553" s="197">
        <f t="shared" si="489"/>
        <v>0</v>
      </c>
      <c r="U553" s="197">
        <f t="shared" si="489"/>
        <v>0</v>
      </c>
      <c r="V553" s="197">
        <f t="shared" si="489"/>
        <v>0</v>
      </c>
      <c r="W553" s="197">
        <f t="shared" si="489"/>
        <v>0</v>
      </c>
      <c r="X553" s="197"/>
      <c r="Y553" s="308"/>
      <c r="Z553" s="197">
        <f t="shared" si="489"/>
        <v>0</v>
      </c>
      <c r="AA553" s="197">
        <f t="shared" si="489"/>
        <v>0</v>
      </c>
      <c r="AB553" s="197">
        <f t="shared" si="489"/>
        <v>0</v>
      </c>
      <c r="AC553" s="197">
        <f t="shared" si="489"/>
        <v>0</v>
      </c>
      <c r="AD553" s="197">
        <f t="shared" si="489"/>
        <v>0</v>
      </c>
    </row>
    <row r="554" spans="1:31" s="114" customFormat="1" ht="19.5" hidden="1" customHeight="1" x14ac:dyDescent="0.25">
      <c r="A554" s="183" t="s">
        <v>43</v>
      </c>
      <c r="B554" s="183"/>
      <c r="C554" s="183"/>
      <c r="D554" s="183"/>
      <c r="E554" s="183"/>
      <c r="F554" s="200">
        <f t="shared" si="478"/>
        <v>0</v>
      </c>
      <c r="G554" s="200">
        <f t="shared" si="479"/>
        <v>0</v>
      </c>
      <c r="H554" s="201">
        <f t="shared" si="480"/>
        <v>0</v>
      </c>
      <c r="I554" s="139"/>
      <c r="J554" s="131"/>
      <c r="K554" s="131"/>
      <c r="L554" s="131"/>
      <c r="M554" s="11"/>
      <c r="N554" s="171">
        <v>412310</v>
      </c>
      <c r="O554" s="172" t="s">
        <v>43</v>
      </c>
      <c r="P554" s="173" t="s">
        <v>204</v>
      </c>
      <c r="Q554" s="174">
        <v>0</v>
      </c>
      <c r="R554" s="174">
        <f>S554-Q554</f>
        <v>0</v>
      </c>
      <c r="S554" s="174">
        <v>0</v>
      </c>
      <c r="T554" s="174"/>
      <c r="U554" s="174"/>
      <c r="V554" s="174"/>
      <c r="W554" s="174"/>
      <c r="X554" s="174"/>
      <c r="Y554" s="309"/>
      <c r="Z554" s="174"/>
      <c r="AA554" s="174">
        <f>+Q554</f>
        <v>0</v>
      </c>
      <c r="AB554" s="174"/>
      <c r="AC554" s="174"/>
      <c r="AD554" s="174"/>
    </row>
    <row r="555" spans="1:31" s="187" customFormat="1" ht="20.25" customHeight="1" x14ac:dyDescent="0.25">
      <c r="A555" s="183" t="s">
        <v>43</v>
      </c>
      <c r="B555" s="198" t="s">
        <v>352</v>
      </c>
      <c r="C555" s="198" t="s">
        <v>384</v>
      </c>
      <c r="D555" s="198" t="s">
        <v>387</v>
      </c>
      <c r="E555" s="198" t="s">
        <v>388</v>
      </c>
      <c r="F555" s="200">
        <f t="shared" si="478"/>
        <v>220</v>
      </c>
      <c r="G555" s="200">
        <f t="shared" si="479"/>
        <v>373.42636363636365</v>
      </c>
      <c r="H555" s="201">
        <f t="shared" si="480"/>
        <v>213.54000000000002</v>
      </c>
      <c r="I555" s="263"/>
      <c r="J555" s="263">
        <v>42</v>
      </c>
      <c r="K555" s="263"/>
      <c r="L555" s="263"/>
      <c r="M555" s="263"/>
      <c r="N555" s="263"/>
      <c r="O555" s="303" t="s">
        <v>43</v>
      </c>
      <c r="P555" s="264" t="s">
        <v>12</v>
      </c>
      <c r="Q555" s="265">
        <f>Q556+Q560</f>
        <v>110</v>
      </c>
      <c r="R555" s="265">
        <f t="shared" ref="R555:AB555" si="490">R556+R560</f>
        <v>0</v>
      </c>
      <c r="S555" s="265">
        <f t="shared" si="490"/>
        <v>110</v>
      </c>
      <c r="T555" s="265">
        <v>104</v>
      </c>
      <c r="U555" s="265">
        <f t="shared" si="490"/>
        <v>110</v>
      </c>
      <c r="V555" s="265">
        <f t="shared" si="490"/>
        <v>110</v>
      </c>
      <c r="W555" s="265">
        <f t="shared" si="490"/>
        <v>25.89</v>
      </c>
      <c r="X555" s="265"/>
      <c r="Y555" s="260">
        <f>W555/V555*100</f>
        <v>23.536363636363635</v>
      </c>
      <c r="Z555" s="186">
        <f t="shared" si="490"/>
        <v>103.54</v>
      </c>
      <c r="AA555" s="186">
        <f t="shared" si="490"/>
        <v>110</v>
      </c>
      <c r="AB555" s="186">
        <f t="shared" si="490"/>
        <v>0</v>
      </c>
      <c r="AC555" s="186">
        <f t="shared" ref="AC555:AD555" si="491">AC556+AC560</f>
        <v>0</v>
      </c>
      <c r="AD555" s="186">
        <f t="shared" si="491"/>
        <v>0</v>
      </c>
    </row>
    <row r="556" spans="1:31" s="214" customFormat="1" ht="20.25" customHeight="1" x14ac:dyDescent="0.25">
      <c r="A556" s="188" t="s">
        <v>43</v>
      </c>
      <c r="B556" s="188"/>
      <c r="C556" s="215" t="s">
        <v>384</v>
      </c>
      <c r="D556" s="215" t="s">
        <v>387</v>
      </c>
      <c r="E556" s="215" t="s">
        <v>388</v>
      </c>
      <c r="F556" s="207">
        <f t="shared" si="478"/>
        <v>220</v>
      </c>
      <c r="G556" s="207">
        <f t="shared" si="479"/>
        <v>349.89</v>
      </c>
      <c r="H556" s="208">
        <f t="shared" si="480"/>
        <v>213.54000000000002</v>
      </c>
      <c r="I556" s="209"/>
      <c r="J556" s="210"/>
      <c r="K556" s="210">
        <v>422</v>
      </c>
      <c r="L556" s="210"/>
      <c r="M556" s="210"/>
      <c r="N556" s="211"/>
      <c r="O556" s="216" t="s">
        <v>43</v>
      </c>
      <c r="P556" s="212" t="s">
        <v>275</v>
      </c>
      <c r="Q556" s="213">
        <f>Q557</f>
        <v>110</v>
      </c>
      <c r="R556" s="213">
        <f t="shared" ref="Q556:AD558" si="492">R557</f>
        <v>0</v>
      </c>
      <c r="S556" s="213">
        <f t="shared" si="492"/>
        <v>110</v>
      </c>
      <c r="T556" s="213">
        <v>104</v>
      </c>
      <c r="U556" s="213">
        <f t="shared" si="492"/>
        <v>110</v>
      </c>
      <c r="V556" s="213">
        <f t="shared" si="492"/>
        <v>110</v>
      </c>
      <c r="W556" s="213">
        <f t="shared" si="492"/>
        <v>25.89</v>
      </c>
      <c r="X556" s="213"/>
      <c r="Y556" s="306"/>
      <c r="Z556" s="213">
        <f t="shared" si="492"/>
        <v>103.54</v>
      </c>
      <c r="AA556" s="213">
        <f t="shared" si="492"/>
        <v>110</v>
      </c>
      <c r="AB556" s="213">
        <f t="shared" si="492"/>
        <v>0</v>
      </c>
      <c r="AC556" s="213">
        <f t="shared" si="492"/>
        <v>0</v>
      </c>
      <c r="AD556" s="213">
        <f t="shared" si="492"/>
        <v>0</v>
      </c>
    </row>
    <row r="557" spans="1:31" s="114" customFormat="1" ht="19.5" customHeight="1" x14ac:dyDescent="0.25">
      <c r="A557" s="183" t="s">
        <v>43</v>
      </c>
      <c r="B557" s="183"/>
      <c r="C557" s="183"/>
      <c r="D557" s="198" t="s">
        <v>387</v>
      </c>
      <c r="E557" s="198" t="s">
        <v>388</v>
      </c>
      <c r="F557" s="200">
        <f t="shared" si="478"/>
        <v>220</v>
      </c>
      <c r="G557" s="200">
        <f t="shared" si="479"/>
        <v>349.89</v>
      </c>
      <c r="H557" s="201">
        <f t="shared" si="480"/>
        <v>213.54000000000002</v>
      </c>
      <c r="I557" s="139"/>
      <c r="J557" s="131"/>
      <c r="K557" s="131"/>
      <c r="L557" s="131">
        <v>4224</v>
      </c>
      <c r="M557" s="131"/>
      <c r="N557" s="132"/>
      <c r="O557" s="12" t="s">
        <v>43</v>
      </c>
      <c r="P557" s="127" t="s">
        <v>282</v>
      </c>
      <c r="Q557" s="133">
        <f t="shared" si="492"/>
        <v>110</v>
      </c>
      <c r="R557" s="133">
        <f t="shared" si="492"/>
        <v>0</v>
      </c>
      <c r="S557" s="133">
        <f t="shared" si="492"/>
        <v>110</v>
      </c>
      <c r="T557" s="133">
        <v>104</v>
      </c>
      <c r="U557" s="133">
        <f t="shared" si="492"/>
        <v>110</v>
      </c>
      <c r="V557" s="133">
        <f t="shared" si="492"/>
        <v>110</v>
      </c>
      <c r="W557" s="133">
        <f t="shared" si="492"/>
        <v>25.89</v>
      </c>
      <c r="X557" s="133"/>
      <c r="Y557" s="307"/>
      <c r="Z557" s="133">
        <f t="shared" si="492"/>
        <v>103.54</v>
      </c>
      <c r="AA557" s="133">
        <f t="shared" si="492"/>
        <v>110</v>
      </c>
      <c r="AB557" s="133">
        <f t="shared" si="492"/>
        <v>0</v>
      </c>
      <c r="AC557" s="133">
        <f t="shared" si="492"/>
        <v>0</v>
      </c>
      <c r="AD557" s="133">
        <f t="shared" si="492"/>
        <v>0</v>
      </c>
    </row>
    <row r="558" spans="1:31" s="114" customFormat="1" ht="20.25" customHeight="1" x14ac:dyDescent="0.25">
      <c r="A558" s="183" t="s">
        <v>43</v>
      </c>
      <c r="B558" s="183"/>
      <c r="C558" s="183"/>
      <c r="D558" s="183"/>
      <c r="E558" s="198" t="s">
        <v>388</v>
      </c>
      <c r="F558" s="200">
        <f t="shared" si="478"/>
        <v>220</v>
      </c>
      <c r="G558" s="200">
        <f t="shared" si="479"/>
        <v>245.89</v>
      </c>
      <c r="H558" s="201">
        <f t="shared" si="480"/>
        <v>213.54000000000002</v>
      </c>
      <c r="I558" s="124"/>
      <c r="J558" s="131"/>
      <c r="K558" s="131"/>
      <c r="L558" s="131"/>
      <c r="M558" s="194">
        <v>42242</v>
      </c>
      <c r="N558" s="195"/>
      <c r="O558" s="196" t="s">
        <v>43</v>
      </c>
      <c r="P558" s="195" t="s">
        <v>284</v>
      </c>
      <c r="Q558" s="197">
        <f t="shared" si="492"/>
        <v>110</v>
      </c>
      <c r="R558" s="197">
        <f t="shared" si="492"/>
        <v>0</v>
      </c>
      <c r="S558" s="197">
        <f t="shared" si="492"/>
        <v>110</v>
      </c>
      <c r="T558" s="197">
        <f t="shared" si="492"/>
        <v>0</v>
      </c>
      <c r="U558" s="197">
        <f t="shared" si="492"/>
        <v>110</v>
      </c>
      <c r="V558" s="197">
        <f t="shared" si="492"/>
        <v>110</v>
      </c>
      <c r="W558" s="197">
        <f t="shared" si="492"/>
        <v>25.89</v>
      </c>
      <c r="X558" s="197"/>
      <c r="Y558" s="308"/>
      <c r="Z558" s="197">
        <f t="shared" si="492"/>
        <v>103.54</v>
      </c>
      <c r="AA558" s="197">
        <f t="shared" si="492"/>
        <v>110</v>
      </c>
      <c r="AB558" s="197">
        <f t="shared" si="492"/>
        <v>0</v>
      </c>
      <c r="AC558" s="197">
        <f t="shared" si="492"/>
        <v>0</v>
      </c>
      <c r="AD558" s="197">
        <f t="shared" si="492"/>
        <v>0</v>
      </c>
    </row>
    <row r="559" spans="1:31" s="114" customFormat="1" ht="19.5" customHeight="1" x14ac:dyDescent="0.25">
      <c r="A559" s="183" t="s">
        <v>43</v>
      </c>
      <c r="B559" s="183"/>
      <c r="C559" s="183"/>
      <c r="D559" s="183"/>
      <c r="E559" s="183"/>
      <c r="F559" s="200">
        <f t="shared" si="478"/>
        <v>220</v>
      </c>
      <c r="G559" s="200">
        <f t="shared" si="479"/>
        <v>245.89</v>
      </c>
      <c r="H559" s="201">
        <f t="shared" si="480"/>
        <v>213.54000000000002</v>
      </c>
      <c r="I559" s="139"/>
      <c r="J559" s="131"/>
      <c r="K559" s="131"/>
      <c r="L559" s="131"/>
      <c r="M559" s="11"/>
      <c r="N559" s="171">
        <v>422420</v>
      </c>
      <c r="O559" s="172" t="s">
        <v>43</v>
      </c>
      <c r="P559" s="173" t="s">
        <v>284</v>
      </c>
      <c r="Q559" s="174">
        <v>110</v>
      </c>
      <c r="R559" s="174">
        <f>S559-Q559</f>
        <v>0</v>
      </c>
      <c r="S559" s="174">
        <v>110</v>
      </c>
      <c r="T559" s="174"/>
      <c r="U559" s="174">
        <v>110</v>
      </c>
      <c r="V559" s="174">
        <v>110</v>
      </c>
      <c r="W559" s="174">
        <v>25.89</v>
      </c>
      <c r="X559" s="174"/>
      <c r="Y559" s="309"/>
      <c r="Z559" s="174">
        <v>103.54</v>
      </c>
      <c r="AA559" s="174">
        <f>+Q559</f>
        <v>110</v>
      </c>
      <c r="AB559" s="174"/>
      <c r="AC559" s="174"/>
      <c r="AD559" s="174"/>
    </row>
    <row r="560" spans="1:31" s="214" customFormat="1" ht="20.25" hidden="1" customHeight="1" x14ac:dyDescent="0.25">
      <c r="A560" s="188" t="s">
        <v>43</v>
      </c>
      <c r="B560" s="188"/>
      <c r="C560" s="215" t="s">
        <v>384</v>
      </c>
      <c r="D560" s="215" t="s">
        <v>387</v>
      </c>
      <c r="E560" s="215" t="s">
        <v>388</v>
      </c>
      <c r="F560" s="207">
        <f t="shared" si="478"/>
        <v>0</v>
      </c>
      <c r="G560" s="207">
        <f t="shared" si="479"/>
        <v>0</v>
      </c>
      <c r="H560" s="208">
        <f t="shared" si="480"/>
        <v>0</v>
      </c>
      <c r="I560" s="209"/>
      <c r="J560" s="210"/>
      <c r="K560" s="210">
        <v>423</v>
      </c>
      <c r="L560" s="210"/>
      <c r="M560" s="210"/>
      <c r="N560" s="211"/>
      <c r="O560" s="216" t="s">
        <v>43</v>
      </c>
      <c r="P560" s="212" t="s">
        <v>287</v>
      </c>
      <c r="Q560" s="213">
        <f t="shared" ref="Q560:AD562" si="493">Q561</f>
        <v>0</v>
      </c>
      <c r="R560" s="213">
        <f t="shared" si="493"/>
        <v>0</v>
      </c>
      <c r="S560" s="213">
        <f t="shared" si="493"/>
        <v>0</v>
      </c>
      <c r="T560" s="213">
        <f t="shared" si="493"/>
        <v>0</v>
      </c>
      <c r="U560" s="213">
        <f t="shared" si="493"/>
        <v>0</v>
      </c>
      <c r="V560" s="213">
        <f t="shared" si="493"/>
        <v>0</v>
      </c>
      <c r="W560" s="213">
        <f t="shared" si="493"/>
        <v>0</v>
      </c>
      <c r="X560" s="213"/>
      <c r="Y560" s="306"/>
      <c r="Z560" s="213">
        <f t="shared" si="493"/>
        <v>0</v>
      </c>
      <c r="AA560" s="213">
        <f t="shared" si="493"/>
        <v>0</v>
      </c>
      <c r="AB560" s="213">
        <f t="shared" si="493"/>
        <v>0</v>
      </c>
      <c r="AC560" s="213">
        <f t="shared" si="493"/>
        <v>0</v>
      </c>
      <c r="AD560" s="213">
        <f t="shared" si="493"/>
        <v>0</v>
      </c>
    </row>
    <row r="561" spans="1:35" s="114" customFormat="1" ht="19.5" hidden="1" customHeight="1" x14ac:dyDescent="0.25">
      <c r="A561" s="183" t="s">
        <v>43</v>
      </c>
      <c r="B561" s="183"/>
      <c r="C561" s="183"/>
      <c r="D561" s="198" t="s">
        <v>387</v>
      </c>
      <c r="E561" s="198" t="s">
        <v>388</v>
      </c>
      <c r="F561" s="200">
        <f t="shared" si="478"/>
        <v>0</v>
      </c>
      <c r="G561" s="200">
        <f t="shared" si="479"/>
        <v>0</v>
      </c>
      <c r="H561" s="201">
        <f t="shared" si="480"/>
        <v>0</v>
      </c>
      <c r="I561" s="139"/>
      <c r="J561" s="131"/>
      <c r="K561" s="131"/>
      <c r="L561" s="131">
        <v>4231</v>
      </c>
      <c r="M561" s="131"/>
      <c r="N561" s="132"/>
      <c r="O561" s="142" t="s">
        <v>43</v>
      </c>
      <c r="P561" s="127" t="s">
        <v>288</v>
      </c>
      <c r="Q561" s="133">
        <f t="shared" si="493"/>
        <v>0</v>
      </c>
      <c r="R561" s="133">
        <f t="shared" si="493"/>
        <v>0</v>
      </c>
      <c r="S561" s="133">
        <f t="shared" si="493"/>
        <v>0</v>
      </c>
      <c r="T561" s="133">
        <f t="shared" si="493"/>
        <v>0</v>
      </c>
      <c r="U561" s="133">
        <f t="shared" si="493"/>
        <v>0</v>
      </c>
      <c r="V561" s="133">
        <f t="shared" si="493"/>
        <v>0</v>
      </c>
      <c r="W561" s="133">
        <f t="shared" si="493"/>
        <v>0</v>
      </c>
      <c r="X561" s="133"/>
      <c r="Y561" s="307"/>
      <c r="Z561" s="133">
        <f t="shared" si="493"/>
        <v>0</v>
      </c>
      <c r="AA561" s="133">
        <f t="shared" si="493"/>
        <v>0</v>
      </c>
      <c r="AB561" s="133">
        <f t="shared" si="493"/>
        <v>0</v>
      </c>
      <c r="AC561" s="133">
        <f t="shared" si="493"/>
        <v>0</v>
      </c>
      <c r="AD561" s="133">
        <f t="shared" si="493"/>
        <v>0</v>
      </c>
    </row>
    <row r="562" spans="1:35" s="114" customFormat="1" ht="20.25" hidden="1" customHeight="1" x14ac:dyDescent="0.25">
      <c r="A562" s="183" t="s">
        <v>43</v>
      </c>
      <c r="B562" s="183"/>
      <c r="C562" s="183"/>
      <c r="D562" s="183"/>
      <c r="E562" s="198" t="s">
        <v>388</v>
      </c>
      <c r="F562" s="200">
        <f t="shared" si="478"/>
        <v>0</v>
      </c>
      <c r="G562" s="200">
        <f t="shared" si="479"/>
        <v>0</v>
      </c>
      <c r="H562" s="201">
        <f t="shared" si="480"/>
        <v>0</v>
      </c>
      <c r="I562" s="124"/>
      <c r="J562" s="131"/>
      <c r="K562" s="131"/>
      <c r="L562" s="131"/>
      <c r="M562" s="194">
        <v>42311</v>
      </c>
      <c r="N562" s="195"/>
      <c r="O562" s="196" t="s">
        <v>43</v>
      </c>
      <c r="P562" s="195" t="s">
        <v>289</v>
      </c>
      <c r="Q562" s="197">
        <f t="shared" si="493"/>
        <v>0</v>
      </c>
      <c r="R562" s="197">
        <f t="shared" si="493"/>
        <v>0</v>
      </c>
      <c r="S562" s="197">
        <f t="shared" si="493"/>
        <v>0</v>
      </c>
      <c r="T562" s="197">
        <f t="shared" si="493"/>
        <v>0</v>
      </c>
      <c r="U562" s="197">
        <f t="shared" si="493"/>
        <v>0</v>
      </c>
      <c r="V562" s="197">
        <f t="shared" si="493"/>
        <v>0</v>
      </c>
      <c r="W562" s="197">
        <f t="shared" si="493"/>
        <v>0</v>
      </c>
      <c r="X562" s="197"/>
      <c r="Y562" s="308"/>
      <c r="Z562" s="197">
        <f t="shared" si="493"/>
        <v>0</v>
      </c>
      <c r="AA562" s="197">
        <f t="shared" si="493"/>
        <v>0</v>
      </c>
      <c r="AB562" s="197">
        <f t="shared" si="493"/>
        <v>0</v>
      </c>
      <c r="AC562" s="197">
        <f t="shared" si="493"/>
        <v>0</v>
      </c>
      <c r="AD562" s="197">
        <f t="shared" si="493"/>
        <v>0</v>
      </c>
    </row>
    <row r="563" spans="1:35" s="114" customFormat="1" ht="19.5" hidden="1" customHeight="1" x14ac:dyDescent="0.25">
      <c r="A563" s="183" t="s">
        <v>43</v>
      </c>
      <c r="B563" s="183"/>
      <c r="C563" s="183"/>
      <c r="D563" s="183"/>
      <c r="E563" s="183"/>
      <c r="F563" s="200">
        <f t="shared" si="478"/>
        <v>0</v>
      </c>
      <c r="G563" s="200">
        <f t="shared" si="479"/>
        <v>0</v>
      </c>
      <c r="H563" s="201">
        <f t="shared" si="480"/>
        <v>0</v>
      </c>
      <c r="I563" s="139"/>
      <c r="J563" s="131"/>
      <c r="K563" s="131"/>
      <c r="L563" s="131"/>
      <c r="M563" s="11"/>
      <c r="N563" s="171">
        <v>423110</v>
      </c>
      <c r="O563" s="172" t="s">
        <v>43</v>
      </c>
      <c r="P563" s="173" t="s">
        <v>289</v>
      </c>
      <c r="Q563" s="174"/>
      <c r="R563" s="174"/>
      <c r="S563" s="174"/>
      <c r="T563" s="174"/>
      <c r="U563" s="174">
        <v>0</v>
      </c>
      <c r="V563" s="174">
        <v>0</v>
      </c>
      <c r="W563" s="174"/>
      <c r="X563" s="174"/>
      <c r="Y563" s="309"/>
      <c r="Z563" s="174"/>
      <c r="AA563" s="174">
        <f>+Q563</f>
        <v>0</v>
      </c>
      <c r="AB563" s="174"/>
      <c r="AC563" s="174"/>
      <c r="AD563" s="174"/>
    </row>
    <row r="564" spans="1:35" s="114" customFormat="1" ht="30" customHeight="1" x14ac:dyDescent="0.25">
      <c r="A564" s="182" t="s">
        <v>337</v>
      </c>
      <c r="B564" s="198" t="s">
        <v>352</v>
      </c>
      <c r="C564" s="198" t="s">
        <v>384</v>
      </c>
      <c r="D564" s="198" t="s">
        <v>387</v>
      </c>
      <c r="E564" s="198" t="s">
        <v>388</v>
      </c>
      <c r="F564" s="200" t="e">
        <f t="shared" si="478"/>
        <v>#REF!</v>
      </c>
      <c r="G564" s="200">
        <f t="shared" si="479"/>
        <v>154906</v>
      </c>
      <c r="H564" s="201" t="e">
        <f t="shared" si="480"/>
        <v>#REF!</v>
      </c>
      <c r="I564" s="408" t="s">
        <v>99</v>
      </c>
      <c r="J564" s="409"/>
      <c r="K564" s="409"/>
      <c r="L564" s="409"/>
      <c r="M564" s="409"/>
      <c r="N564" s="409"/>
      <c r="O564" s="410"/>
      <c r="P564" s="111" t="s">
        <v>102</v>
      </c>
      <c r="Q564" s="112" t="e">
        <f>+Q565</f>
        <v>#REF!</v>
      </c>
      <c r="R564" s="112" t="e">
        <f t="shared" ref="R564:AD565" si="494">+R565</f>
        <v>#REF!</v>
      </c>
      <c r="S564" s="112" t="e">
        <f t="shared" si="494"/>
        <v>#REF!</v>
      </c>
      <c r="T564" s="112">
        <f t="shared" si="494"/>
        <v>74906</v>
      </c>
      <c r="U564" s="112">
        <f t="shared" si="494"/>
        <v>80000</v>
      </c>
      <c r="V564" s="112">
        <f t="shared" si="494"/>
        <v>0</v>
      </c>
      <c r="W564" s="112">
        <f t="shared" si="494"/>
        <v>0</v>
      </c>
      <c r="X564" s="112"/>
      <c r="Y564" s="314"/>
      <c r="Z564" s="112">
        <f t="shared" si="494"/>
        <v>74905.36</v>
      </c>
      <c r="AA564" s="112" t="e">
        <f t="shared" si="494"/>
        <v>#REF!</v>
      </c>
      <c r="AB564" s="112" t="e">
        <f>+AB566</f>
        <v>#REF!</v>
      </c>
      <c r="AC564" s="112" t="e">
        <f>+AC566</f>
        <v>#REF!</v>
      </c>
      <c r="AD564" s="112" t="e">
        <f>+AD566</f>
        <v>#REF!</v>
      </c>
    </row>
    <row r="565" spans="1:35" s="193" customFormat="1" ht="21.75" customHeight="1" x14ac:dyDescent="0.25">
      <c r="A565" s="188" t="s">
        <v>337</v>
      </c>
      <c r="B565" s="188"/>
      <c r="C565" s="198" t="s">
        <v>384</v>
      </c>
      <c r="D565" s="198" t="s">
        <v>387</v>
      </c>
      <c r="E565" s="198" t="s">
        <v>388</v>
      </c>
      <c r="F565" s="200" t="e">
        <f t="shared" si="478"/>
        <v>#REF!</v>
      </c>
      <c r="G565" s="200">
        <f t="shared" si="479"/>
        <v>154906</v>
      </c>
      <c r="H565" s="201" t="e">
        <f t="shared" si="480"/>
        <v>#REF!</v>
      </c>
      <c r="I565" s="189"/>
      <c r="J565" s="189"/>
      <c r="K565" s="189"/>
      <c r="L565" s="189"/>
      <c r="M565" s="189"/>
      <c r="N565" s="189" t="str">
        <f>+O565</f>
        <v>5.5.</v>
      </c>
      <c r="O565" s="190" t="s">
        <v>39</v>
      </c>
      <c r="P565" s="191" t="s">
        <v>19</v>
      </c>
      <c r="Q565" s="192" t="e">
        <f>+Q566</f>
        <v>#REF!</v>
      </c>
      <c r="R565" s="192" t="e">
        <f t="shared" si="494"/>
        <v>#REF!</v>
      </c>
      <c r="S565" s="192" t="e">
        <f t="shared" si="494"/>
        <v>#REF!</v>
      </c>
      <c r="T565" s="192">
        <f>T566</f>
        <v>74906</v>
      </c>
      <c r="U565" s="192">
        <f t="shared" ref="U565:W565" si="495">U566</f>
        <v>80000</v>
      </c>
      <c r="V565" s="192">
        <f t="shared" si="495"/>
        <v>0</v>
      </c>
      <c r="W565" s="192">
        <f t="shared" si="495"/>
        <v>0</v>
      </c>
      <c r="X565" s="192"/>
      <c r="Y565" s="315">
        <v>0</v>
      </c>
      <c r="Z565" s="192">
        <f t="shared" si="494"/>
        <v>74905.36</v>
      </c>
      <c r="AA565" s="192" t="e">
        <f t="shared" si="494"/>
        <v>#REF!</v>
      </c>
      <c r="AB565" s="192" t="e">
        <f t="shared" si="494"/>
        <v>#REF!</v>
      </c>
      <c r="AC565" s="192" t="e">
        <f t="shared" si="494"/>
        <v>#REF!</v>
      </c>
      <c r="AD565" s="192" t="e">
        <f t="shared" si="494"/>
        <v>#REF!</v>
      </c>
      <c r="AE565" s="239">
        <f>U571+U574+U578+U583+U586+U588+U591+U595+U596+U598+U601+U602+U604+U606+U610+U613+U615+U618+U620+U621+U624+U626+U632+U633+U637+U629</f>
        <v>80000</v>
      </c>
      <c r="AF565" s="239">
        <f t="shared" ref="AF565:AI565" si="496">V571+V574+V578+V583+V586+V588+V591+V595+V596+V598+V601+V602+V604+V606+V610+V613+V615+V618+V620+V621+V624+V626+V632+V633+V637+V629</f>
        <v>0</v>
      </c>
      <c r="AG565" s="239">
        <f t="shared" si="496"/>
        <v>0</v>
      </c>
      <c r="AH565" s="239">
        <f t="shared" si="496"/>
        <v>0</v>
      </c>
      <c r="AI565" s="239">
        <f t="shared" si="496"/>
        <v>0</v>
      </c>
    </row>
    <row r="566" spans="1:35" s="114" customFormat="1" ht="20.25" customHeight="1" x14ac:dyDescent="0.25">
      <c r="A566" s="182" t="s">
        <v>337</v>
      </c>
      <c r="B566" s="198" t="s">
        <v>352</v>
      </c>
      <c r="C566" s="198" t="s">
        <v>384</v>
      </c>
      <c r="D566" s="198" t="s">
        <v>387</v>
      </c>
      <c r="E566" s="198" t="s">
        <v>388</v>
      </c>
      <c r="F566" s="200" t="e">
        <f t="shared" si="478"/>
        <v>#REF!</v>
      </c>
      <c r="G566" s="200">
        <f t="shared" si="479"/>
        <v>154906</v>
      </c>
      <c r="H566" s="201" t="e">
        <f t="shared" si="480"/>
        <v>#REF!</v>
      </c>
      <c r="I566" s="120">
        <v>3</v>
      </c>
      <c r="J566" s="120"/>
      <c r="K566" s="120"/>
      <c r="L566" s="120"/>
      <c r="M566" s="120"/>
      <c r="N566" s="120"/>
      <c r="O566" s="175" t="s">
        <v>39</v>
      </c>
      <c r="P566" s="122" t="s">
        <v>18</v>
      </c>
      <c r="Q566" s="123" t="e">
        <f>+Q567+#REF!</f>
        <v>#REF!</v>
      </c>
      <c r="R566" s="123" t="e">
        <f>+R567+#REF!</f>
        <v>#REF!</v>
      </c>
      <c r="S566" s="123" t="e">
        <f>+S567+#REF!</f>
        <v>#REF!</v>
      </c>
      <c r="T566" s="123">
        <v>74906</v>
      </c>
      <c r="U566" s="123">
        <f t="shared" ref="U566:W566" si="497">U567+U579</f>
        <v>80000</v>
      </c>
      <c r="V566" s="123">
        <f t="shared" si="497"/>
        <v>0</v>
      </c>
      <c r="W566" s="123">
        <f t="shared" si="497"/>
        <v>0</v>
      </c>
      <c r="X566" s="123"/>
      <c r="Y566" s="316">
        <v>0</v>
      </c>
      <c r="Z566" s="123">
        <f>+Z567+Z579</f>
        <v>74905.36</v>
      </c>
      <c r="AA566" s="123" t="e">
        <f>+AA567+#REF!</f>
        <v>#REF!</v>
      </c>
      <c r="AB566" s="123" t="e">
        <f>+AB567+#REF!</f>
        <v>#REF!</v>
      </c>
      <c r="AC566" s="123" t="e">
        <f>+AC567+#REF!</f>
        <v>#REF!</v>
      </c>
      <c r="AD566" s="123" t="e">
        <f>+AD567+#REF!</f>
        <v>#REF!</v>
      </c>
    </row>
    <row r="567" spans="1:35" s="187" customFormat="1" ht="20.25" customHeight="1" x14ac:dyDescent="0.25">
      <c r="A567" s="183" t="s">
        <v>337</v>
      </c>
      <c r="B567" s="198" t="s">
        <v>352</v>
      </c>
      <c r="C567" s="198" t="s">
        <v>384</v>
      </c>
      <c r="D567" s="198" t="s">
        <v>387</v>
      </c>
      <c r="E567" s="198" t="s">
        <v>388</v>
      </c>
      <c r="F567" s="200">
        <f t="shared" si="478"/>
        <v>0</v>
      </c>
      <c r="G567" s="200">
        <f t="shared" si="479"/>
        <v>89881</v>
      </c>
      <c r="H567" s="201">
        <f t="shared" si="480"/>
        <v>44170.73</v>
      </c>
      <c r="I567" s="263"/>
      <c r="J567" s="263">
        <v>31</v>
      </c>
      <c r="K567" s="263"/>
      <c r="L567" s="263"/>
      <c r="M567" s="263"/>
      <c r="N567" s="263"/>
      <c r="O567" s="303" t="s">
        <v>39</v>
      </c>
      <c r="P567" s="264" t="s">
        <v>6</v>
      </c>
      <c r="Q567" s="265">
        <v>0</v>
      </c>
      <c r="R567" s="265">
        <v>0</v>
      </c>
      <c r="S567" s="265">
        <v>0</v>
      </c>
      <c r="T567" s="265">
        <v>44171</v>
      </c>
      <c r="U567" s="265">
        <f t="shared" ref="U567:W567" si="498">U568+U575</f>
        <v>45710</v>
      </c>
      <c r="V567" s="265">
        <f t="shared" si="498"/>
        <v>0</v>
      </c>
      <c r="W567" s="265">
        <f t="shared" si="498"/>
        <v>0</v>
      </c>
      <c r="X567" s="265"/>
      <c r="Y567" s="260">
        <v>0</v>
      </c>
      <c r="Z567" s="186">
        <f>+Z568+Z575</f>
        <v>44170.73</v>
      </c>
      <c r="AA567" s="186">
        <f t="shared" ref="AA567:AD567" si="499">+AA568+AA575</f>
        <v>0</v>
      </c>
      <c r="AB567" s="186">
        <f t="shared" si="499"/>
        <v>0</v>
      </c>
      <c r="AC567" s="186">
        <f t="shared" si="499"/>
        <v>0</v>
      </c>
      <c r="AD567" s="186">
        <f t="shared" si="499"/>
        <v>0</v>
      </c>
    </row>
    <row r="568" spans="1:35" s="214" customFormat="1" ht="20.25" customHeight="1" x14ac:dyDescent="0.25">
      <c r="A568" s="188" t="s">
        <v>337</v>
      </c>
      <c r="B568" s="188"/>
      <c r="C568" s="215" t="s">
        <v>384</v>
      </c>
      <c r="D568" s="215" t="s">
        <v>387</v>
      </c>
      <c r="E568" s="215" t="s">
        <v>388</v>
      </c>
      <c r="F568" s="207">
        <f t="shared" si="478"/>
        <v>0</v>
      </c>
      <c r="G568" s="207">
        <f t="shared" si="479"/>
        <v>76478</v>
      </c>
      <c r="H568" s="208">
        <f t="shared" si="480"/>
        <v>37948.19</v>
      </c>
      <c r="I568" s="209"/>
      <c r="J568" s="210"/>
      <c r="K568" s="210">
        <v>311</v>
      </c>
      <c r="L568" s="210"/>
      <c r="M568" s="210"/>
      <c r="N568" s="211"/>
      <c r="O568" s="216" t="s">
        <v>39</v>
      </c>
      <c r="P568" s="212" t="s">
        <v>117</v>
      </c>
      <c r="Q568" s="213"/>
      <c r="R568" s="213"/>
      <c r="S568" s="213"/>
      <c r="T568" s="213">
        <v>37948</v>
      </c>
      <c r="U568" s="213">
        <f t="shared" ref="U568:W568" si="500">U569+U572</f>
        <v>38530</v>
      </c>
      <c r="V568" s="213">
        <f t="shared" si="500"/>
        <v>0</v>
      </c>
      <c r="W568" s="213">
        <f t="shared" si="500"/>
        <v>0</v>
      </c>
      <c r="X568" s="213"/>
      <c r="Y568" s="306"/>
      <c r="Z568" s="213">
        <f>+Z569+Z572</f>
        <v>37948.19</v>
      </c>
      <c r="AA568" s="213">
        <f t="shared" ref="AA568:AD568" si="501">+AA569+AA572</f>
        <v>0</v>
      </c>
      <c r="AB568" s="213">
        <f t="shared" si="501"/>
        <v>0</v>
      </c>
      <c r="AC568" s="213">
        <f t="shared" si="501"/>
        <v>0</v>
      </c>
      <c r="AD568" s="213">
        <f t="shared" si="501"/>
        <v>0</v>
      </c>
    </row>
    <row r="569" spans="1:35" s="114" customFormat="1" ht="19.5" customHeight="1" x14ac:dyDescent="0.25">
      <c r="A569" s="183" t="s">
        <v>337</v>
      </c>
      <c r="B569" s="183"/>
      <c r="C569" s="183"/>
      <c r="D569" s="198" t="s">
        <v>387</v>
      </c>
      <c r="E569" s="198" t="s">
        <v>388</v>
      </c>
      <c r="F569" s="200">
        <f t="shared" si="478"/>
        <v>0</v>
      </c>
      <c r="G569" s="200">
        <f t="shared" si="479"/>
        <v>68586</v>
      </c>
      <c r="H569" s="201">
        <f t="shared" si="480"/>
        <v>34185.82</v>
      </c>
      <c r="I569" s="139"/>
      <c r="J569" s="131"/>
      <c r="K569" s="131"/>
      <c r="L569" s="131">
        <v>3111</v>
      </c>
      <c r="M569" s="131"/>
      <c r="N569" s="132"/>
      <c r="O569" s="142" t="s">
        <v>39</v>
      </c>
      <c r="P569" s="127" t="s">
        <v>118</v>
      </c>
      <c r="Q569" s="133"/>
      <c r="R569" s="133"/>
      <c r="S569" s="133"/>
      <c r="T569" s="133">
        <v>34186</v>
      </c>
      <c r="U569" s="133">
        <f t="shared" ref="U569:W569" si="502">U570</f>
        <v>34400</v>
      </c>
      <c r="V569" s="133">
        <f t="shared" si="502"/>
        <v>0</v>
      </c>
      <c r="W569" s="133">
        <f t="shared" si="502"/>
        <v>0</v>
      </c>
      <c r="X569" s="133"/>
      <c r="Y569" s="307"/>
      <c r="Z569" s="133">
        <f>+Z570</f>
        <v>34185.82</v>
      </c>
      <c r="AA569" s="133">
        <f t="shared" ref="AA569:AD569" si="503">+AA570</f>
        <v>0</v>
      </c>
      <c r="AB569" s="133">
        <f t="shared" si="503"/>
        <v>0</v>
      </c>
      <c r="AC569" s="133">
        <f t="shared" si="503"/>
        <v>0</v>
      </c>
      <c r="AD569" s="133">
        <f t="shared" si="503"/>
        <v>0</v>
      </c>
    </row>
    <row r="570" spans="1:35" s="114" customFormat="1" ht="20.25" customHeight="1" x14ac:dyDescent="0.25">
      <c r="A570" s="183" t="s">
        <v>337</v>
      </c>
      <c r="B570" s="183"/>
      <c r="C570" s="183"/>
      <c r="D570" s="183"/>
      <c r="E570" s="198" t="s">
        <v>388</v>
      </c>
      <c r="F570" s="200">
        <f t="shared" si="478"/>
        <v>0</v>
      </c>
      <c r="G570" s="200">
        <f t="shared" si="479"/>
        <v>34400</v>
      </c>
      <c r="H570" s="201">
        <f t="shared" si="480"/>
        <v>34185.82</v>
      </c>
      <c r="I570" s="124"/>
      <c r="J570" s="131"/>
      <c r="K570" s="131"/>
      <c r="L570" s="131"/>
      <c r="M570" s="194">
        <v>31111</v>
      </c>
      <c r="N570" s="195"/>
      <c r="O570" s="196" t="s">
        <v>39</v>
      </c>
      <c r="P570" s="195" t="s">
        <v>119</v>
      </c>
      <c r="Q570" s="197"/>
      <c r="R570" s="197"/>
      <c r="S570" s="197"/>
      <c r="T570" s="197"/>
      <c r="U570" s="197">
        <f t="shared" ref="U570:W570" si="504">U571</f>
        <v>34400</v>
      </c>
      <c r="V570" s="197">
        <f t="shared" si="504"/>
        <v>0</v>
      </c>
      <c r="W570" s="197">
        <f t="shared" si="504"/>
        <v>0</v>
      </c>
      <c r="X570" s="197"/>
      <c r="Y570" s="308"/>
      <c r="Z570" s="197">
        <f>+Z571</f>
        <v>34185.82</v>
      </c>
      <c r="AA570" s="197">
        <f t="shared" ref="AA570:AD570" si="505">+AA571</f>
        <v>0</v>
      </c>
      <c r="AB570" s="197">
        <f t="shared" si="505"/>
        <v>0</v>
      </c>
      <c r="AC570" s="197">
        <f t="shared" si="505"/>
        <v>0</v>
      </c>
      <c r="AD570" s="197">
        <f t="shared" si="505"/>
        <v>0</v>
      </c>
    </row>
    <row r="571" spans="1:35" s="114" customFormat="1" ht="19.5" customHeight="1" x14ac:dyDescent="0.25">
      <c r="A571" s="183" t="s">
        <v>337</v>
      </c>
      <c r="B571" s="183"/>
      <c r="C571" s="183"/>
      <c r="D571" s="183"/>
      <c r="E571" s="183"/>
      <c r="F571" s="200">
        <f t="shared" si="478"/>
        <v>0</v>
      </c>
      <c r="G571" s="200">
        <f t="shared" si="479"/>
        <v>34400</v>
      </c>
      <c r="H571" s="201">
        <f t="shared" si="480"/>
        <v>34185.82</v>
      </c>
      <c r="I571" s="139"/>
      <c r="J571" s="131"/>
      <c r="K571" s="131"/>
      <c r="L571" s="131"/>
      <c r="M571" s="11"/>
      <c r="N571" s="171">
        <v>311110</v>
      </c>
      <c r="O571" s="172" t="s">
        <v>39</v>
      </c>
      <c r="P571" s="173" t="s">
        <v>120</v>
      </c>
      <c r="Q571" s="174"/>
      <c r="R571" s="174"/>
      <c r="S571" s="174"/>
      <c r="T571" s="174"/>
      <c r="U571" s="174">
        <v>34400</v>
      </c>
      <c r="V571" s="174">
        <v>0</v>
      </c>
      <c r="W571" s="174">
        <v>0</v>
      </c>
      <c r="X571" s="174"/>
      <c r="Y571" s="309"/>
      <c r="Z571" s="174">
        <v>34185.82</v>
      </c>
      <c r="AA571" s="174"/>
      <c r="AB571" s="174"/>
      <c r="AC571" s="174"/>
      <c r="AD571" s="174"/>
    </row>
    <row r="572" spans="1:35" s="114" customFormat="1" ht="19.5" customHeight="1" x14ac:dyDescent="0.25">
      <c r="A572" s="183" t="s">
        <v>337</v>
      </c>
      <c r="B572" s="183"/>
      <c r="C572" s="183"/>
      <c r="D572" s="198" t="s">
        <v>387</v>
      </c>
      <c r="E572" s="198" t="s">
        <v>388</v>
      </c>
      <c r="F572" s="200">
        <f t="shared" si="478"/>
        <v>0</v>
      </c>
      <c r="G572" s="200">
        <f t="shared" si="479"/>
        <v>7892</v>
      </c>
      <c r="H572" s="201">
        <f t="shared" si="480"/>
        <v>3762.37</v>
      </c>
      <c r="I572" s="139"/>
      <c r="J572" s="131"/>
      <c r="K572" s="131"/>
      <c r="L572" s="131">
        <v>3114</v>
      </c>
      <c r="M572" s="131"/>
      <c r="N572" s="132"/>
      <c r="O572" s="142" t="s">
        <v>39</v>
      </c>
      <c r="P572" s="127" t="s">
        <v>127</v>
      </c>
      <c r="Q572" s="133"/>
      <c r="R572" s="133"/>
      <c r="S572" s="133"/>
      <c r="T572" s="133">
        <v>3762</v>
      </c>
      <c r="U572" s="133">
        <f t="shared" ref="U572:W572" si="506">U573</f>
        <v>4130</v>
      </c>
      <c r="V572" s="133">
        <f t="shared" si="506"/>
        <v>0</v>
      </c>
      <c r="W572" s="133">
        <f t="shared" si="506"/>
        <v>0</v>
      </c>
      <c r="X572" s="133"/>
      <c r="Y572" s="307"/>
      <c r="Z572" s="133">
        <f>+Z573</f>
        <v>3762.37</v>
      </c>
      <c r="AA572" s="133">
        <f t="shared" ref="AA572:AD572" si="507">+AA573</f>
        <v>0</v>
      </c>
      <c r="AB572" s="133">
        <f t="shared" si="507"/>
        <v>0</v>
      </c>
      <c r="AC572" s="133">
        <f t="shared" si="507"/>
        <v>0</v>
      </c>
      <c r="AD572" s="133">
        <f t="shared" si="507"/>
        <v>0</v>
      </c>
    </row>
    <row r="573" spans="1:35" s="114" customFormat="1" ht="20.25" customHeight="1" x14ac:dyDescent="0.25">
      <c r="A573" s="183" t="s">
        <v>337</v>
      </c>
      <c r="B573" s="183"/>
      <c r="C573" s="183"/>
      <c r="D573" s="183"/>
      <c r="E573" s="198" t="s">
        <v>388</v>
      </c>
      <c r="F573" s="200">
        <f t="shared" si="478"/>
        <v>0</v>
      </c>
      <c r="G573" s="200">
        <f>+T573+U573+V573+W573+X573+Y573</f>
        <v>4130</v>
      </c>
      <c r="H573" s="201">
        <f t="shared" si="480"/>
        <v>3762.37</v>
      </c>
      <c r="I573" s="124"/>
      <c r="J573" s="131"/>
      <c r="K573" s="131"/>
      <c r="L573" s="131"/>
      <c r="M573" s="194">
        <v>31141</v>
      </c>
      <c r="N573" s="195"/>
      <c r="O573" s="196" t="s">
        <v>39</v>
      </c>
      <c r="P573" s="195" t="s">
        <v>127</v>
      </c>
      <c r="Q573" s="197"/>
      <c r="R573" s="197"/>
      <c r="S573" s="197"/>
      <c r="T573" s="197">
        <f>T574</f>
        <v>0</v>
      </c>
      <c r="U573" s="197">
        <f t="shared" ref="U573:W573" si="508">U574</f>
        <v>4130</v>
      </c>
      <c r="V573" s="197">
        <f t="shared" si="508"/>
        <v>0</v>
      </c>
      <c r="W573" s="197">
        <f t="shared" si="508"/>
        <v>0</v>
      </c>
      <c r="X573" s="197"/>
      <c r="Y573" s="308"/>
      <c r="Z573" s="197">
        <f>+Z574</f>
        <v>3762.37</v>
      </c>
      <c r="AA573" s="197">
        <f t="shared" ref="AA573:AD573" si="509">+AA574</f>
        <v>0</v>
      </c>
      <c r="AB573" s="197">
        <f t="shared" si="509"/>
        <v>0</v>
      </c>
      <c r="AC573" s="197">
        <f t="shared" si="509"/>
        <v>0</v>
      </c>
      <c r="AD573" s="197">
        <f t="shared" si="509"/>
        <v>0</v>
      </c>
    </row>
    <row r="574" spans="1:35" s="114" customFormat="1" ht="19.5" customHeight="1" x14ac:dyDescent="0.25">
      <c r="A574" s="183" t="s">
        <v>337</v>
      </c>
      <c r="B574" s="183"/>
      <c r="C574" s="183"/>
      <c r="D574" s="183"/>
      <c r="E574" s="183"/>
      <c r="F574" s="200">
        <f t="shared" si="478"/>
        <v>0</v>
      </c>
      <c r="G574" s="200">
        <f t="shared" si="479"/>
        <v>4130</v>
      </c>
      <c r="H574" s="201">
        <f t="shared" si="480"/>
        <v>3762.37</v>
      </c>
      <c r="I574" s="139"/>
      <c r="J574" s="131"/>
      <c r="K574" s="131"/>
      <c r="L574" s="131"/>
      <c r="M574" s="11"/>
      <c r="N574" s="171">
        <v>311410</v>
      </c>
      <c r="O574" s="172" t="s">
        <v>39</v>
      </c>
      <c r="P574" s="173" t="s">
        <v>127</v>
      </c>
      <c r="Q574" s="174"/>
      <c r="R574" s="174"/>
      <c r="S574" s="174"/>
      <c r="T574" s="174"/>
      <c r="U574" s="174">
        <v>4130</v>
      </c>
      <c r="V574" s="174">
        <v>0</v>
      </c>
      <c r="W574" s="174">
        <v>0</v>
      </c>
      <c r="X574" s="174"/>
      <c r="Y574" s="309"/>
      <c r="Z574" s="174">
        <v>3762.37</v>
      </c>
      <c r="AA574" s="174"/>
      <c r="AB574" s="174"/>
      <c r="AC574" s="174"/>
      <c r="AD574" s="174"/>
    </row>
    <row r="575" spans="1:35" s="214" customFormat="1" ht="20.25" customHeight="1" x14ac:dyDescent="0.25">
      <c r="A575" s="188" t="s">
        <v>337</v>
      </c>
      <c r="B575" s="188"/>
      <c r="C575" s="215" t="s">
        <v>384</v>
      </c>
      <c r="D575" s="215" t="s">
        <v>387</v>
      </c>
      <c r="E575" s="215" t="s">
        <v>388</v>
      </c>
      <c r="F575" s="207">
        <f t="shared" si="478"/>
        <v>0</v>
      </c>
      <c r="G575" s="207">
        <f t="shared" si="479"/>
        <v>13403</v>
      </c>
      <c r="H575" s="208">
        <f t="shared" si="480"/>
        <v>6222.54</v>
      </c>
      <c r="I575" s="209"/>
      <c r="J575" s="210"/>
      <c r="K575" s="210">
        <v>313</v>
      </c>
      <c r="L575" s="210"/>
      <c r="M575" s="210"/>
      <c r="N575" s="211"/>
      <c r="O575" s="216" t="s">
        <v>39</v>
      </c>
      <c r="P575" s="212" t="s">
        <v>138</v>
      </c>
      <c r="Q575" s="213"/>
      <c r="R575" s="213"/>
      <c r="S575" s="213"/>
      <c r="T575" s="213">
        <v>6223</v>
      </c>
      <c r="U575" s="213">
        <f t="shared" ref="U575:W575" si="510">U576</f>
        <v>7180</v>
      </c>
      <c r="V575" s="213">
        <f t="shared" si="510"/>
        <v>0</v>
      </c>
      <c r="W575" s="213">
        <f t="shared" si="510"/>
        <v>0</v>
      </c>
      <c r="X575" s="213"/>
      <c r="Y575" s="306"/>
      <c r="Z575" s="213">
        <f>+Z576</f>
        <v>6222.54</v>
      </c>
      <c r="AA575" s="213">
        <f t="shared" ref="AA575:AD575" si="511">+AA576</f>
        <v>0</v>
      </c>
      <c r="AB575" s="213">
        <f t="shared" si="511"/>
        <v>0</v>
      </c>
      <c r="AC575" s="213">
        <f t="shared" si="511"/>
        <v>0</v>
      </c>
      <c r="AD575" s="213">
        <f t="shared" si="511"/>
        <v>0</v>
      </c>
    </row>
    <row r="576" spans="1:35" s="114" customFormat="1" ht="19.5" customHeight="1" x14ac:dyDescent="0.25">
      <c r="A576" s="183" t="s">
        <v>337</v>
      </c>
      <c r="B576" s="183"/>
      <c r="C576" s="183"/>
      <c r="D576" s="198" t="s">
        <v>387</v>
      </c>
      <c r="E576" s="198" t="s">
        <v>388</v>
      </c>
      <c r="F576" s="200">
        <f t="shared" si="478"/>
        <v>0</v>
      </c>
      <c r="G576" s="200">
        <f t="shared" si="479"/>
        <v>13403</v>
      </c>
      <c r="H576" s="201">
        <f t="shared" si="480"/>
        <v>6222.54</v>
      </c>
      <c r="I576" s="139"/>
      <c r="J576" s="131"/>
      <c r="K576" s="131"/>
      <c r="L576" s="131">
        <v>3132</v>
      </c>
      <c r="M576" s="131"/>
      <c r="N576" s="132"/>
      <c r="O576" s="142" t="s">
        <v>39</v>
      </c>
      <c r="P576" s="127" t="s">
        <v>139</v>
      </c>
      <c r="Q576" s="133"/>
      <c r="R576" s="133"/>
      <c r="S576" s="133"/>
      <c r="T576" s="133">
        <v>6223</v>
      </c>
      <c r="U576" s="133">
        <f t="shared" ref="U576:W576" si="512">U577</f>
        <v>7180</v>
      </c>
      <c r="V576" s="133">
        <f t="shared" si="512"/>
        <v>0</v>
      </c>
      <c r="W576" s="133">
        <f t="shared" si="512"/>
        <v>0</v>
      </c>
      <c r="X576" s="133"/>
      <c r="Y576" s="307"/>
      <c r="Z576" s="133">
        <f>+Z577</f>
        <v>6222.54</v>
      </c>
      <c r="AA576" s="133">
        <f t="shared" ref="AA576:AD576" si="513">+AA577</f>
        <v>0</v>
      </c>
      <c r="AB576" s="133">
        <f t="shared" si="513"/>
        <v>0</v>
      </c>
      <c r="AC576" s="133">
        <f t="shared" si="513"/>
        <v>0</v>
      </c>
      <c r="AD576" s="133">
        <f t="shared" si="513"/>
        <v>0</v>
      </c>
    </row>
    <row r="577" spans="1:31" s="114" customFormat="1" ht="20.25" customHeight="1" x14ac:dyDescent="0.25">
      <c r="A577" s="183" t="s">
        <v>337</v>
      </c>
      <c r="B577" s="183"/>
      <c r="C577" s="183"/>
      <c r="D577" s="183"/>
      <c r="E577" s="198" t="s">
        <v>388</v>
      </c>
      <c r="F577" s="200">
        <f t="shared" si="478"/>
        <v>0</v>
      </c>
      <c r="G577" s="200">
        <f t="shared" si="479"/>
        <v>7180</v>
      </c>
      <c r="H577" s="201">
        <f t="shared" si="480"/>
        <v>6222.54</v>
      </c>
      <c r="I577" s="124"/>
      <c r="J577" s="131"/>
      <c r="K577" s="131"/>
      <c r="L577" s="131"/>
      <c r="M577" s="194">
        <v>31321</v>
      </c>
      <c r="N577" s="195"/>
      <c r="O577" s="196" t="s">
        <v>39</v>
      </c>
      <c r="P577" s="195" t="s">
        <v>139</v>
      </c>
      <c r="Q577" s="197"/>
      <c r="R577" s="197"/>
      <c r="S577" s="197"/>
      <c r="T577" s="197">
        <f>T578</f>
        <v>0</v>
      </c>
      <c r="U577" s="197">
        <f t="shared" ref="U577:W577" si="514">U578</f>
        <v>7180</v>
      </c>
      <c r="V577" s="197">
        <f t="shared" si="514"/>
        <v>0</v>
      </c>
      <c r="W577" s="197">
        <f t="shared" si="514"/>
        <v>0</v>
      </c>
      <c r="X577" s="197"/>
      <c r="Y577" s="308"/>
      <c r="Z577" s="197">
        <f>+Z578</f>
        <v>6222.54</v>
      </c>
      <c r="AA577" s="197">
        <f t="shared" ref="AA577:AD577" si="515">+AA578</f>
        <v>0</v>
      </c>
      <c r="AB577" s="197">
        <f t="shared" si="515"/>
        <v>0</v>
      </c>
      <c r="AC577" s="197">
        <f t="shared" si="515"/>
        <v>0</v>
      </c>
      <c r="AD577" s="197">
        <f t="shared" si="515"/>
        <v>0</v>
      </c>
    </row>
    <row r="578" spans="1:31" s="114" customFormat="1" ht="19.5" customHeight="1" x14ac:dyDescent="0.25">
      <c r="A578" s="183" t="s">
        <v>337</v>
      </c>
      <c r="B578" s="183"/>
      <c r="C578" s="183"/>
      <c r="D578" s="183"/>
      <c r="E578" s="183"/>
      <c r="F578" s="200">
        <f t="shared" si="478"/>
        <v>0</v>
      </c>
      <c r="G578" s="200">
        <f t="shared" si="479"/>
        <v>7180</v>
      </c>
      <c r="H578" s="201">
        <f t="shared" si="480"/>
        <v>6222.54</v>
      </c>
      <c r="I578" s="139"/>
      <c r="J578" s="131"/>
      <c r="K578" s="131"/>
      <c r="L578" s="131"/>
      <c r="M578" s="11"/>
      <c r="N578" s="171">
        <v>313210</v>
      </c>
      <c r="O578" s="172" t="s">
        <v>39</v>
      </c>
      <c r="P578" s="173" t="s">
        <v>139</v>
      </c>
      <c r="Q578" s="174"/>
      <c r="R578" s="174"/>
      <c r="S578" s="174"/>
      <c r="T578" s="174"/>
      <c r="U578" s="174">
        <v>7180</v>
      </c>
      <c r="V578" s="174">
        <v>0</v>
      </c>
      <c r="W578" s="174">
        <v>0</v>
      </c>
      <c r="X578" s="174"/>
      <c r="Y578" s="309"/>
      <c r="Z578" s="174">
        <v>6222.54</v>
      </c>
      <c r="AA578" s="174"/>
      <c r="AB578" s="174"/>
      <c r="AC578" s="174"/>
      <c r="AD578" s="174"/>
    </row>
    <row r="579" spans="1:31" s="187" customFormat="1" ht="20.25" customHeight="1" x14ac:dyDescent="0.25">
      <c r="A579" s="183" t="s">
        <v>337</v>
      </c>
      <c r="B579" s="198" t="s">
        <v>352</v>
      </c>
      <c r="C579" s="198" t="s">
        <v>384</v>
      </c>
      <c r="D579" s="198" t="s">
        <v>387</v>
      </c>
      <c r="E579" s="198" t="s">
        <v>388</v>
      </c>
      <c r="F579" s="200">
        <f t="shared" si="478"/>
        <v>0</v>
      </c>
      <c r="G579" s="200">
        <f t="shared" si="479"/>
        <v>65026</v>
      </c>
      <c r="H579" s="201">
        <f t="shared" si="480"/>
        <v>30734.63</v>
      </c>
      <c r="I579" s="263"/>
      <c r="J579" s="263">
        <v>32</v>
      </c>
      <c r="K579" s="263"/>
      <c r="L579" s="263"/>
      <c r="M579" s="263"/>
      <c r="N579" s="263"/>
      <c r="O579" s="303" t="s">
        <v>39</v>
      </c>
      <c r="P579" s="264" t="s">
        <v>7</v>
      </c>
      <c r="Q579" s="265"/>
      <c r="R579" s="265"/>
      <c r="S579" s="265"/>
      <c r="T579" s="265">
        <v>30736</v>
      </c>
      <c r="U579" s="265">
        <f t="shared" ref="U579:W579" si="516">U580+U592+U607+U634</f>
        <v>34290</v>
      </c>
      <c r="V579" s="265">
        <f t="shared" si="516"/>
        <v>0</v>
      </c>
      <c r="W579" s="265">
        <f t="shared" si="516"/>
        <v>0</v>
      </c>
      <c r="X579" s="265"/>
      <c r="Y579" s="260">
        <v>0</v>
      </c>
      <c r="Z579" s="186">
        <f>+Z580+Z592+Z607+Z634</f>
        <v>30734.63</v>
      </c>
      <c r="AA579" s="186">
        <f>+AA580+AA592+AA607+AA634</f>
        <v>0</v>
      </c>
      <c r="AB579" s="186">
        <f>+AB580+AB592+AB607+AB634</f>
        <v>0</v>
      </c>
      <c r="AC579" s="186">
        <f>+AC580+AC592+AC607+AC634</f>
        <v>0</v>
      </c>
      <c r="AD579" s="186">
        <f>+AD580+AD592+AD607+AD634</f>
        <v>0</v>
      </c>
      <c r="AE579" s="187">
        <f>+AC579-333503</f>
        <v>-333503</v>
      </c>
    </row>
    <row r="580" spans="1:31" s="214" customFormat="1" ht="20.25" customHeight="1" x14ac:dyDescent="0.25">
      <c r="A580" s="188" t="s">
        <v>337</v>
      </c>
      <c r="B580" s="188"/>
      <c r="C580" s="215" t="s">
        <v>384</v>
      </c>
      <c r="D580" s="215" t="s">
        <v>387</v>
      </c>
      <c r="E580" s="215" t="s">
        <v>388</v>
      </c>
      <c r="F580" s="207">
        <f t="shared" si="478"/>
        <v>0</v>
      </c>
      <c r="G580" s="207">
        <f t="shared" si="479"/>
        <v>1372</v>
      </c>
      <c r="H580" s="208">
        <f t="shared" si="480"/>
        <v>716.84999999999991</v>
      </c>
      <c r="I580" s="209"/>
      <c r="J580" s="210"/>
      <c r="K580" s="210">
        <v>321</v>
      </c>
      <c r="L580" s="210"/>
      <c r="M580" s="210"/>
      <c r="N580" s="211"/>
      <c r="O580" s="216" t="s">
        <v>39</v>
      </c>
      <c r="P580" s="212" t="s">
        <v>140</v>
      </c>
      <c r="Q580" s="213"/>
      <c r="R580" s="213"/>
      <c r="S580" s="213"/>
      <c r="T580" s="213">
        <v>717</v>
      </c>
      <c r="U580" s="213">
        <f t="shared" ref="U580:W580" si="517">U581+U584+U589</f>
        <v>655</v>
      </c>
      <c r="V580" s="213">
        <f t="shared" si="517"/>
        <v>0</v>
      </c>
      <c r="W580" s="213">
        <f t="shared" si="517"/>
        <v>0</v>
      </c>
      <c r="X580" s="213"/>
      <c r="Y580" s="306"/>
      <c r="Z580" s="213">
        <f>+Z581+Z584+Z589</f>
        <v>716.84999999999991</v>
      </c>
      <c r="AA580" s="213">
        <f t="shared" ref="AA580:AD580" si="518">+AA581+AA584+AA589</f>
        <v>0</v>
      </c>
      <c r="AB580" s="213">
        <f t="shared" si="518"/>
        <v>0</v>
      </c>
      <c r="AC580" s="213">
        <f t="shared" si="518"/>
        <v>0</v>
      </c>
      <c r="AD580" s="213">
        <f t="shared" si="518"/>
        <v>0</v>
      </c>
    </row>
    <row r="581" spans="1:31" s="114" customFormat="1" ht="19.5" customHeight="1" x14ac:dyDescent="0.25">
      <c r="A581" s="183" t="s">
        <v>337</v>
      </c>
      <c r="B581" s="183"/>
      <c r="C581" s="183"/>
      <c r="D581" s="198" t="s">
        <v>387</v>
      </c>
      <c r="E581" s="198" t="s">
        <v>388</v>
      </c>
      <c r="F581" s="200">
        <f t="shared" si="478"/>
        <v>0</v>
      </c>
      <c r="G581" s="200">
        <f t="shared" si="479"/>
        <v>375</v>
      </c>
      <c r="H581" s="201">
        <f t="shared" si="480"/>
        <v>185.32</v>
      </c>
      <c r="I581" s="139"/>
      <c r="J581" s="131"/>
      <c r="K581" s="131"/>
      <c r="L581" s="131">
        <v>3211</v>
      </c>
      <c r="M581" s="131"/>
      <c r="N581" s="132"/>
      <c r="O581" s="142" t="s">
        <v>39</v>
      </c>
      <c r="P581" s="127" t="s">
        <v>141</v>
      </c>
      <c r="Q581" s="133"/>
      <c r="R581" s="133"/>
      <c r="S581" s="133"/>
      <c r="T581" s="133">
        <v>185</v>
      </c>
      <c r="U581" s="133">
        <f t="shared" ref="U581:W581" si="519">U582</f>
        <v>190</v>
      </c>
      <c r="V581" s="133">
        <f t="shared" si="519"/>
        <v>0</v>
      </c>
      <c r="W581" s="133">
        <f t="shared" si="519"/>
        <v>0</v>
      </c>
      <c r="X581" s="133"/>
      <c r="Y581" s="307"/>
      <c r="Z581" s="133">
        <f>+Z582</f>
        <v>185.32</v>
      </c>
      <c r="AA581" s="133">
        <f t="shared" ref="AA581:AD581" si="520">+AA582</f>
        <v>0</v>
      </c>
      <c r="AB581" s="133">
        <f t="shared" si="520"/>
        <v>0</v>
      </c>
      <c r="AC581" s="133">
        <f t="shared" si="520"/>
        <v>0</v>
      </c>
      <c r="AD581" s="133">
        <f t="shared" si="520"/>
        <v>0</v>
      </c>
    </row>
    <row r="582" spans="1:31" s="114" customFormat="1" ht="20.25" customHeight="1" x14ac:dyDescent="0.25">
      <c r="A582" s="183" t="s">
        <v>337</v>
      </c>
      <c r="B582" s="183"/>
      <c r="C582" s="183"/>
      <c r="D582" s="183"/>
      <c r="E582" s="198" t="s">
        <v>388</v>
      </c>
      <c r="F582" s="200">
        <f t="shared" si="478"/>
        <v>0</v>
      </c>
      <c r="G582" s="200">
        <f t="shared" si="479"/>
        <v>190</v>
      </c>
      <c r="H582" s="201">
        <f t="shared" si="480"/>
        <v>185.32</v>
      </c>
      <c r="I582" s="124"/>
      <c r="J582" s="131"/>
      <c r="K582" s="131"/>
      <c r="L582" s="131"/>
      <c r="M582" s="194">
        <v>32113</v>
      </c>
      <c r="N582" s="195"/>
      <c r="O582" s="196" t="s">
        <v>39</v>
      </c>
      <c r="P582" s="195" t="s">
        <v>143</v>
      </c>
      <c r="Q582" s="197"/>
      <c r="R582" s="197"/>
      <c r="S582" s="197"/>
      <c r="T582" s="197">
        <f>T583</f>
        <v>0</v>
      </c>
      <c r="U582" s="197">
        <f t="shared" ref="U582:W582" si="521">U583</f>
        <v>190</v>
      </c>
      <c r="V582" s="197">
        <f t="shared" si="521"/>
        <v>0</v>
      </c>
      <c r="W582" s="197">
        <f t="shared" si="521"/>
        <v>0</v>
      </c>
      <c r="X582" s="197"/>
      <c r="Y582" s="308"/>
      <c r="Z582" s="197">
        <f>+Z583</f>
        <v>185.32</v>
      </c>
      <c r="AA582" s="197">
        <f t="shared" ref="AA582:AD582" si="522">+AA583</f>
        <v>0</v>
      </c>
      <c r="AB582" s="197">
        <f t="shared" si="522"/>
        <v>0</v>
      </c>
      <c r="AC582" s="197">
        <f t="shared" si="522"/>
        <v>0</v>
      </c>
      <c r="AD582" s="197">
        <f t="shared" si="522"/>
        <v>0</v>
      </c>
    </row>
    <row r="583" spans="1:31" s="114" customFormat="1" ht="19.5" customHeight="1" x14ac:dyDescent="0.25">
      <c r="A583" s="183" t="s">
        <v>337</v>
      </c>
      <c r="B583" s="183"/>
      <c r="C583" s="183"/>
      <c r="D583" s="183"/>
      <c r="E583" s="183"/>
      <c r="F583" s="200">
        <f t="shared" si="478"/>
        <v>0</v>
      </c>
      <c r="G583" s="200">
        <f t="shared" si="479"/>
        <v>190</v>
      </c>
      <c r="H583" s="201">
        <f t="shared" si="480"/>
        <v>185.32</v>
      </c>
      <c r="I583" s="139"/>
      <c r="J583" s="131"/>
      <c r="K583" s="131"/>
      <c r="L583" s="131"/>
      <c r="M583" s="11"/>
      <c r="N583" s="171">
        <v>321130</v>
      </c>
      <c r="O583" s="172" t="s">
        <v>39</v>
      </c>
      <c r="P583" s="173" t="s">
        <v>143</v>
      </c>
      <c r="Q583" s="174"/>
      <c r="R583" s="174"/>
      <c r="S583" s="174"/>
      <c r="T583" s="174"/>
      <c r="U583" s="174">
        <v>190</v>
      </c>
      <c r="V583" s="174">
        <v>0</v>
      </c>
      <c r="W583" s="174">
        <v>0</v>
      </c>
      <c r="X583" s="174"/>
      <c r="Y583" s="309"/>
      <c r="Z583" s="174">
        <v>185.32</v>
      </c>
      <c r="AA583" s="174"/>
      <c r="AB583" s="174"/>
      <c r="AC583" s="174"/>
      <c r="AD583" s="174"/>
    </row>
    <row r="584" spans="1:31" s="114" customFormat="1" ht="19.5" customHeight="1" x14ac:dyDescent="0.25">
      <c r="A584" s="183" t="s">
        <v>337</v>
      </c>
      <c r="B584" s="183"/>
      <c r="C584" s="183"/>
      <c r="D584" s="198" t="s">
        <v>387</v>
      </c>
      <c r="E584" s="198" t="s">
        <v>388</v>
      </c>
      <c r="F584" s="200">
        <f t="shared" si="478"/>
        <v>0</v>
      </c>
      <c r="G584" s="200">
        <f t="shared" si="479"/>
        <v>947</v>
      </c>
      <c r="H584" s="201">
        <f t="shared" si="480"/>
        <v>481.53</v>
      </c>
      <c r="I584" s="139"/>
      <c r="J584" s="131"/>
      <c r="K584" s="131"/>
      <c r="L584" s="131">
        <v>3212</v>
      </c>
      <c r="M584" s="131"/>
      <c r="N584" s="132"/>
      <c r="O584" s="142" t="s">
        <v>39</v>
      </c>
      <c r="P584" s="127" t="s">
        <v>146</v>
      </c>
      <c r="Q584" s="133"/>
      <c r="R584" s="133"/>
      <c r="S584" s="133"/>
      <c r="T584" s="133">
        <v>482</v>
      </c>
      <c r="U584" s="133">
        <f t="shared" ref="U584:W584" si="523">U585+U587</f>
        <v>465</v>
      </c>
      <c r="V584" s="133">
        <f t="shared" si="523"/>
        <v>0</v>
      </c>
      <c r="W584" s="133">
        <f t="shared" si="523"/>
        <v>0</v>
      </c>
      <c r="X584" s="133"/>
      <c r="Y584" s="307"/>
      <c r="Z584" s="133">
        <f>+Z585+Z587</f>
        <v>481.53</v>
      </c>
      <c r="AA584" s="133">
        <f t="shared" ref="AA584:AD584" si="524">+AA585+AA587</f>
        <v>0</v>
      </c>
      <c r="AB584" s="133">
        <f t="shared" si="524"/>
        <v>0</v>
      </c>
      <c r="AC584" s="133">
        <f t="shared" si="524"/>
        <v>0</v>
      </c>
      <c r="AD584" s="133">
        <f t="shared" si="524"/>
        <v>0</v>
      </c>
    </row>
    <row r="585" spans="1:31" s="114" customFormat="1" ht="20.25" customHeight="1" x14ac:dyDescent="0.25">
      <c r="A585" s="183" t="s">
        <v>337</v>
      </c>
      <c r="B585" s="183"/>
      <c r="C585" s="183"/>
      <c r="D585" s="183"/>
      <c r="E585" s="198" t="s">
        <v>388</v>
      </c>
      <c r="F585" s="200">
        <f t="shared" si="478"/>
        <v>0</v>
      </c>
      <c r="G585" s="200">
        <f t="shared" si="479"/>
        <v>465</v>
      </c>
      <c r="H585" s="201">
        <f t="shared" si="480"/>
        <v>481.53</v>
      </c>
      <c r="I585" s="124"/>
      <c r="J585" s="131"/>
      <c r="K585" s="131"/>
      <c r="L585" s="131"/>
      <c r="M585" s="194">
        <v>32121</v>
      </c>
      <c r="N585" s="195"/>
      <c r="O585" s="196" t="s">
        <v>39</v>
      </c>
      <c r="P585" s="195" t="s">
        <v>147</v>
      </c>
      <c r="Q585" s="197"/>
      <c r="R585" s="197"/>
      <c r="S585" s="197"/>
      <c r="T585" s="197">
        <f>T586</f>
        <v>0</v>
      </c>
      <c r="U585" s="197">
        <f t="shared" ref="U585:W585" si="525">U586</f>
        <v>465</v>
      </c>
      <c r="V585" s="197">
        <f t="shared" si="525"/>
        <v>0</v>
      </c>
      <c r="W585" s="197">
        <f t="shared" si="525"/>
        <v>0</v>
      </c>
      <c r="X585" s="197"/>
      <c r="Y585" s="308"/>
      <c r="Z585" s="197">
        <f>+Z586</f>
        <v>481.53</v>
      </c>
      <c r="AA585" s="197">
        <f t="shared" ref="AA585:AD585" si="526">+AA586</f>
        <v>0</v>
      </c>
      <c r="AB585" s="197">
        <f t="shared" si="526"/>
        <v>0</v>
      </c>
      <c r="AC585" s="197">
        <f t="shared" si="526"/>
        <v>0</v>
      </c>
      <c r="AD585" s="197">
        <f t="shared" si="526"/>
        <v>0</v>
      </c>
    </row>
    <row r="586" spans="1:31" s="114" customFormat="1" ht="19.5" customHeight="1" x14ac:dyDescent="0.25">
      <c r="A586" s="183" t="s">
        <v>337</v>
      </c>
      <c r="B586" s="183"/>
      <c r="C586" s="183"/>
      <c r="D586" s="183"/>
      <c r="E586" s="183"/>
      <c r="F586" s="200">
        <f t="shared" si="478"/>
        <v>0</v>
      </c>
      <c r="G586" s="200">
        <f t="shared" si="479"/>
        <v>465</v>
      </c>
      <c r="H586" s="201">
        <f t="shared" si="480"/>
        <v>481.53</v>
      </c>
      <c r="I586" s="139"/>
      <c r="J586" s="131"/>
      <c r="K586" s="131"/>
      <c r="L586" s="131"/>
      <c r="M586" s="11"/>
      <c r="N586" s="171">
        <v>321210</v>
      </c>
      <c r="O586" s="172" t="s">
        <v>39</v>
      </c>
      <c r="P586" s="173" t="s">
        <v>147</v>
      </c>
      <c r="Q586" s="174"/>
      <c r="R586" s="174"/>
      <c r="S586" s="174"/>
      <c r="T586" s="174"/>
      <c r="U586" s="174">
        <v>465</v>
      </c>
      <c r="V586" s="174">
        <v>0</v>
      </c>
      <c r="W586" s="174">
        <v>0</v>
      </c>
      <c r="X586" s="174"/>
      <c r="Y586" s="309"/>
      <c r="Z586" s="174">
        <v>481.53</v>
      </c>
      <c r="AA586" s="174"/>
      <c r="AB586" s="174"/>
      <c r="AC586" s="174"/>
      <c r="AD586" s="174"/>
    </row>
    <row r="587" spans="1:31" s="114" customFormat="1" ht="20.25" hidden="1" customHeight="1" x14ac:dyDescent="0.25">
      <c r="A587" s="183" t="s">
        <v>337</v>
      </c>
      <c r="B587" s="183"/>
      <c r="C587" s="183"/>
      <c r="D587" s="183"/>
      <c r="E587" s="198" t="s">
        <v>388</v>
      </c>
      <c r="F587" s="200">
        <f t="shared" si="478"/>
        <v>0</v>
      </c>
      <c r="G587" s="200">
        <f t="shared" si="479"/>
        <v>0</v>
      </c>
      <c r="H587" s="201">
        <f t="shared" si="480"/>
        <v>0</v>
      </c>
      <c r="I587" s="124"/>
      <c r="J587" s="131"/>
      <c r="K587" s="131"/>
      <c r="L587" s="131"/>
      <c r="M587" s="194">
        <v>32123</v>
      </c>
      <c r="N587" s="195"/>
      <c r="O587" s="196" t="s">
        <v>39</v>
      </c>
      <c r="P587" s="195" t="s">
        <v>148</v>
      </c>
      <c r="Q587" s="197"/>
      <c r="R587" s="197"/>
      <c r="S587" s="197"/>
      <c r="T587" s="197">
        <f>T588</f>
        <v>0</v>
      </c>
      <c r="U587" s="197">
        <f t="shared" ref="U587:W587" si="527">U588</f>
        <v>0</v>
      </c>
      <c r="V587" s="197">
        <f t="shared" si="527"/>
        <v>0</v>
      </c>
      <c r="W587" s="197">
        <f t="shared" si="527"/>
        <v>0</v>
      </c>
      <c r="X587" s="197"/>
      <c r="Y587" s="308"/>
      <c r="Z587" s="197">
        <f t="shared" ref="Z587:AD587" si="528">Z588</f>
        <v>0</v>
      </c>
      <c r="AA587" s="197">
        <f t="shared" si="528"/>
        <v>0</v>
      </c>
      <c r="AB587" s="197">
        <f t="shared" si="528"/>
        <v>0</v>
      </c>
      <c r="AC587" s="197">
        <f t="shared" si="528"/>
        <v>0</v>
      </c>
      <c r="AD587" s="197">
        <f t="shared" si="528"/>
        <v>0</v>
      </c>
    </row>
    <row r="588" spans="1:31" s="114" customFormat="1" ht="19.5" hidden="1" customHeight="1" x14ac:dyDescent="0.25">
      <c r="A588" s="183" t="s">
        <v>337</v>
      </c>
      <c r="B588" s="183"/>
      <c r="C588" s="183"/>
      <c r="D588" s="183"/>
      <c r="E588" s="183"/>
      <c r="F588" s="200">
        <f t="shared" si="478"/>
        <v>0</v>
      </c>
      <c r="G588" s="200">
        <f t="shared" si="479"/>
        <v>0</v>
      </c>
      <c r="H588" s="201">
        <f t="shared" si="480"/>
        <v>0</v>
      </c>
      <c r="I588" s="139"/>
      <c r="J588" s="131"/>
      <c r="K588" s="131"/>
      <c r="L588" s="131"/>
      <c r="M588" s="11"/>
      <c r="N588" s="171">
        <v>321230</v>
      </c>
      <c r="O588" s="172" t="s">
        <v>39</v>
      </c>
      <c r="P588" s="173" t="s">
        <v>148</v>
      </c>
      <c r="Q588" s="174"/>
      <c r="R588" s="174"/>
      <c r="S588" s="174"/>
      <c r="T588" s="174"/>
      <c r="U588" s="174">
        <v>0</v>
      </c>
      <c r="V588" s="174">
        <v>0</v>
      </c>
      <c r="W588" s="174"/>
      <c r="X588" s="174"/>
      <c r="Y588" s="309"/>
      <c r="Z588" s="174"/>
      <c r="AA588" s="174"/>
      <c r="AB588" s="174"/>
      <c r="AC588" s="174"/>
      <c r="AD588" s="174"/>
    </row>
    <row r="589" spans="1:31" s="114" customFormat="1" ht="19.5" hidden="1" customHeight="1" x14ac:dyDescent="0.25">
      <c r="A589" s="183" t="s">
        <v>337</v>
      </c>
      <c r="B589" s="183"/>
      <c r="C589" s="183"/>
      <c r="D589" s="198" t="s">
        <v>387</v>
      </c>
      <c r="E589" s="198" t="s">
        <v>388</v>
      </c>
      <c r="F589" s="200">
        <f t="shared" si="478"/>
        <v>0</v>
      </c>
      <c r="G589" s="200">
        <f t="shared" si="479"/>
        <v>50</v>
      </c>
      <c r="H589" s="201">
        <f t="shared" si="480"/>
        <v>50</v>
      </c>
      <c r="I589" s="139"/>
      <c r="J589" s="131"/>
      <c r="K589" s="131"/>
      <c r="L589" s="131">
        <v>3213</v>
      </c>
      <c r="M589" s="131"/>
      <c r="N589" s="132"/>
      <c r="O589" s="142" t="s">
        <v>39</v>
      </c>
      <c r="P589" s="127" t="s">
        <v>149</v>
      </c>
      <c r="Q589" s="133"/>
      <c r="R589" s="133"/>
      <c r="S589" s="133"/>
      <c r="T589" s="133">
        <v>50</v>
      </c>
      <c r="U589" s="133">
        <f t="shared" ref="U589:W589" si="529">U590</f>
        <v>0</v>
      </c>
      <c r="V589" s="133">
        <f t="shared" si="529"/>
        <v>0</v>
      </c>
      <c r="W589" s="133">
        <f t="shared" si="529"/>
        <v>0</v>
      </c>
      <c r="X589" s="133"/>
      <c r="Y589" s="307"/>
      <c r="Z589" s="133">
        <f>+Z590</f>
        <v>50</v>
      </c>
      <c r="AA589" s="133">
        <f t="shared" ref="AA589:AD589" si="530">+AA590</f>
        <v>0</v>
      </c>
      <c r="AB589" s="133">
        <f t="shared" si="530"/>
        <v>0</v>
      </c>
      <c r="AC589" s="133">
        <f t="shared" si="530"/>
        <v>0</v>
      </c>
      <c r="AD589" s="133">
        <f t="shared" si="530"/>
        <v>0</v>
      </c>
    </row>
    <row r="590" spans="1:31" s="114" customFormat="1" ht="20.25" hidden="1" customHeight="1" x14ac:dyDescent="0.25">
      <c r="A590" s="183" t="s">
        <v>337</v>
      </c>
      <c r="B590" s="183"/>
      <c r="C590" s="183"/>
      <c r="D590" s="183"/>
      <c r="E590" s="198" t="s">
        <v>388</v>
      </c>
      <c r="F590" s="200">
        <f t="shared" si="478"/>
        <v>0</v>
      </c>
      <c r="G590" s="200">
        <f t="shared" si="479"/>
        <v>0</v>
      </c>
      <c r="H590" s="201">
        <f t="shared" si="480"/>
        <v>50</v>
      </c>
      <c r="I590" s="124"/>
      <c r="J590" s="131"/>
      <c r="K590" s="131"/>
      <c r="L590" s="131"/>
      <c r="M590" s="194">
        <v>32131</v>
      </c>
      <c r="N590" s="195"/>
      <c r="O590" s="196" t="s">
        <v>39</v>
      </c>
      <c r="P590" s="195" t="s">
        <v>150</v>
      </c>
      <c r="Q590" s="197"/>
      <c r="R590" s="197"/>
      <c r="S590" s="197"/>
      <c r="T590" s="197">
        <f>T591</f>
        <v>0</v>
      </c>
      <c r="U590" s="197">
        <f t="shared" ref="U590:W590" si="531">U591</f>
        <v>0</v>
      </c>
      <c r="V590" s="197">
        <f t="shared" si="531"/>
        <v>0</v>
      </c>
      <c r="W590" s="197">
        <f t="shared" si="531"/>
        <v>0</v>
      </c>
      <c r="X590" s="197"/>
      <c r="Y590" s="308"/>
      <c r="Z590" s="197">
        <f>+Z591</f>
        <v>50</v>
      </c>
      <c r="AA590" s="197">
        <f t="shared" ref="AA590:AD590" si="532">+AA591</f>
        <v>0</v>
      </c>
      <c r="AB590" s="197">
        <f t="shared" si="532"/>
        <v>0</v>
      </c>
      <c r="AC590" s="197">
        <f t="shared" si="532"/>
        <v>0</v>
      </c>
      <c r="AD590" s="197">
        <f t="shared" si="532"/>
        <v>0</v>
      </c>
    </row>
    <row r="591" spans="1:31" s="114" customFormat="1" ht="19.5" hidden="1" customHeight="1" x14ac:dyDescent="0.25">
      <c r="A591" s="183" t="s">
        <v>337</v>
      </c>
      <c r="B591" s="183"/>
      <c r="C591" s="183"/>
      <c r="D591" s="183"/>
      <c r="E591" s="183"/>
      <c r="F591" s="200">
        <f t="shared" si="478"/>
        <v>0</v>
      </c>
      <c r="G591" s="200">
        <f t="shared" si="479"/>
        <v>0</v>
      </c>
      <c r="H591" s="201">
        <f t="shared" si="480"/>
        <v>50</v>
      </c>
      <c r="I591" s="139"/>
      <c r="J591" s="131"/>
      <c r="K591" s="131"/>
      <c r="L591" s="131"/>
      <c r="M591" s="11"/>
      <c r="N591" s="171">
        <v>321310</v>
      </c>
      <c r="O591" s="172" t="s">
        <v>39</v>
      </c>
      <c r="P591" s="173" t="s">
        <v>151</v>
      </c>
      <c r="Q591" s="174"/>
      <c r="R591" s="174"/>
      <c r="S591" s="174"/>
      <c r="T591" s="174"/>
      <c r="U591" s="174">
        <v>0</v>
      </c>
      <c r="V591" s="174">
        <v>0</v>
      </c>
      <c r="W591" s="174"/>
      <c r="X591" s="174"/>
      <c r="Y591" s="309"/>
      <c r="Z591" s="174">
        <v>50</v>
      </c>
      <c r="AA591" s="174"/>
      <c r="AB591" s="174"/>
      <c r="AC591" s="174"/>
      <c r="AD591" s="174"/>
    </row>
    <row r="592" spans="1:31" s="214" customFormat="1" ht="20.25" customHeight="1" x14ac:dyDescent="0.25">
      <c r="A592" s="188" t="s">
        <v>337</v>
      </c>
      <c r="B592" s="188"/>
      <c r="C592" s="215" t="s">
        <v>384</v>
      </c>
      <c r="D592" s="215" t="s">
        <v>387</v>
      </c>
      <c r="E592" s="215" t="s">
        <v>388</v>
      </c>
      <c r="F592" s="207">
        <f t="shared" si="478"/>
        <v>0</v>
      </c>
      <c r="G592" s="207">
        <f t="shared" si="479"/>
        <v>5999</v>
      </c>
      <c r="H592" s="208">
        <f t="shared" si="480"/>
        <v>2718.7599999999998</v>
      </c>
      <c r="I592" s="209"/>
      <c r="J592" s="210"/>
      <c r="K592" s="210">
        <v>322</v>
      </c>
      <c r="L592" s="210"/>
      <c r="M592" s="210"/>
      <c r="N592" s="211"/>
      <c r="O592" s="216" t="s">
        <v>39</v>
      </c>
      <c r="P592" s="212" t="s">
        <v>154</v>
      </c>
      <c r="Q592" s="213"/>
      <c r="R592" s="213"/>
      <c r="S592" s="213"/>
      <c r="T592" s="213">
        <v>2719</v>
      </c>
      <c r="U592" s="213">
        <f t="shared" ref="U592:W592" si="533">U593+U599</f>
        <v>3280</v>
      </c>
      <c r="V592" s="213">
        <f t="shared" si="533"/>
        <v>0</v>
      </c>
      <c r="W592" s="213">
        <f t="shared" si="533"/>
        <v>0</v>
      </c>
      <c r="X592" s="213"/>
      <c r="Y592" s="306"/>
      <c r="Z592" s="213">
        <f>+Z593+Z599</f>
        <v>2718.7599999999998</v>
      </c>
      <c r="AA592" s="213">
        <f t="shared" ref="AA592:AD592" si="534">+AA593+AA599</f>
        <v>0</v>
      </c>
      <c r="AB592" s="213">
        <f t="shared" si="534"/>
        <v>0</v>
      </c>
      <c r="AC592" s="213">
        <f t="shared" si="534"/>
        <v>0</v>
      </c>
      <c r="AD592" s="213">
        <f t="shared" si="534"/>
        <v>0</v>
      </c>
    </row>
    <row r="593" spans="1:30" s="114" customFormat="1" ht="19.5" customHeight="1" x14ac:dyDescent="0.25">
      <c r="A593" s="183" t="s">
        <v>337</v>
      </c>
      <c r="B593" s="183"/>
      <c r="C593" s="183"/>
      <c r="D593" s="198" t="s">
        <v>387</v>
      </c>
      <c r="E593" s="198" t="s">
        <v>388</v>
      </c>
      <c r="F593" s="200">
        <f t="shared" si="478"/>
        <v>0</v>
      </c>
      <c r="G593" s="200">
        <f t="shared" si="479"/>
        <v>610</v>
      </c>
      <c r="H593" s="201">
        <f t="shared" si="480"/>
        <v>329.98</v>
      </c>
      <c r="I593" s="139"/>
      <c r="J593" s="131"/>
      <c r="K593" s="131"/>
      <c r="L593" s="131">
        <v>3221</v>
      </c>
      <c r="M593" s="131"/>
      <c r="N593" s="132"/>
      <c r="O593" s="142" t="s">
        <v>39</v>
      </c>
      <c r="P593" s="127" t="s">
        <v>155</v>
      </c>
      <c r="Q593" s="133"/>
      <c r="R593" s="133"/>
      <c r="S593" s="133"/>
      <c r="T593" s="133">
        <v>330</v>
      </c>
      <c r="U593" s="133">
        <f t="shared" ref="U593:W593" si="535">U594+U597</f>
        <v>280</v>
      </c>
      <c r="V593" s="133">
        <f t="shared" si="535"/>
        <v>0</v>
      </c>
      <c r="W593" s="133">
        <f t="shared" si="535"/>
        <v>0</v>
      </c>
      <c r="X593" s="133"/>
      <c r="Y593" s="307"/>
      <c r="Z593" s="133">
        <f>+Z594+Z597</f>
        <v>329.98</v>
      </c>
      <c r="AA593" s="133">
        <f t="shared" ref="AA593:AD593" si="536">+AA594+AA597</f>
        <v>0</v>
      </c>
      <c r="AB593" s="133">
        <f t="shared" si="536"/>
        <v>0</v>
      </c>
      <c r="AC593" s="133">
        <f t="shared" si="536"/>
        <v>0</v>
      </c>
      <c r="AD593" s="133">
        <f t="shared" si="536"/>
        <v>0</v>
      </c>
    </row>
    <row r="594" spans="1:30" s="114" customFormat="1" ht="20.25" customHeight="1" x14ac:dyDescent="0.25">
      <c r="A594" s="183" t="s">
        <v>337</v>
      </c>
      <c r="B594" s="183"/>
      <c r="C594" s="183"/>
      <c r="D594" s="183"/>
      <c r="E594" s="198" t="s">
        <v>388</v>
      </c>
      <c r="F594" s="200">
        <f t="shared" si="478"/>
        <v>0</v>
      </c>
      <c r="G594" s="200">
        <f t="shared" si="479"/>
        <v>130</v>
      </c>
      <c r="H594" s="201">
        <f t="shared" si="480"/>
        <v>132.72</v>
      </c>
      <c r="I594" s="124"/>
      <c r="J594" s="131"/>
      <c r="K594" s="131"/>
      <c r="L594" s="131"/>
      <c r="M594" s="194">
        <v>32211</v>
      </c>
      <c r="N594" s="195"/>
      <c r="O594" s="196" t="s">
        <v>39</v>
      </c>
      <c r="P594" s="195" t="s">
        <v>156</v>
      </c>
      <c r="Q594" s="197"/>
      <c r="R594" s="197"/>
      <c r="S594" s="197"/>
      <c r="T594" s="197">
        <f>T595+T596</f>
        <v>0</v>
      </c>
      <c r="U594" s="197">
        <f t="shared" ref="U594:W594" si="537">U595+U596</f>
        <v>130</v>
      </c>
      <c r="V594" s="197">
        <f t="shared" si="537"/>
        <v>0</v>
      </c>
      <c r="W594" s="197">
        <f t="shared" si="537"/>
        <v>0</v>
      </c>
      <c r="X594" s="197"/>
      <c r="Y594" s="308"/>
      <c r="Z594" s="197">
        <f>+Z595+Z596</f>
        <v>132.72</v>
      </c>
      <c r="AA594" s="197">
        <f t="shared" ref="AA594:AD594" si="538">+AA595+AA596</f>
        <v>0</v>
      </c>
      <c r="AB594" s="197">
        <f t="shared" si="538"/>
        <v>0</v>
      </c>
      <c r="AC594" s="197">
        <f t="shared" si="538"/>
        <v>0</v>
      </c>
      <c r="AD594" s="197">
        <f t="shared" si="538"/>
        <v>0</v>
      </c>
    </row>
    <row r="595" spans="1:30" s="114" customFormat="1" ht="19.5" customHeight="1" x14ac:dyDescent="0.25">
      <c r="A595" s="183" t="s">
        <v>337</v>
      </c>
      <c r="B595" s="183"/>
      <c r="C595" s="183"/>
      <c r="D595" s="183"/>
      <c r="E595" s="183"/>
      <c r="F595" s="200">
        <f t="shared" si="478"/>
        <v>0</v>
      </c>
      <c r="G595" s="200">
        <f t="shared" si="479"/>
        <v>100</v>
      </c>
      <c r="H595" s="201">
        <f t="shared" si="480"/>
        <v>106.26</v>
      </c>
      <c r="I595" s="139"/>
      <c r="J595" s="131"/>
      <c r="K595" s="131"/>
      <c r="L595" s="131"/>
      <c r="M595" s="11"/>
      <c r="N595" s="171">
        <v>322110</v>
      </c>
      <c r="O595" s="172" t="s">
        <v>39</v>
      </c>
      <c r="P595" s="173" t="s">
        <v>156</v>
      </c>
      <c r="Q595" s="174"/>
      <c r="R595" s="174"/>
      <c r="S595" s="174"/>
      <c r="T595" s="174"/>
      <c r="U595" s="174">
        <v>100</v>
      </c>
      <c r="V595" s="174">
        <v>0</v>
      </c>
      <c r="W595" s="174">
        <v>0</v>
      </c>
      <c r="X595" s="174"/>
      <c r="Y595" s="309"/>
      <c r="Z595" s="174">
        <v>106.26</v>
      </c>
      <c r="AA595" s="174"/>
      <c r="AB595" s="174"/>
      <c r="AC595" s="174"/>
      <c r="AD595" s="174"/>
    </row>
    <row r="596" spans="1:30" s="114" customFormat="1" ht="19.5" customHeight="1" x14ac:dyDescent="0.25">
      <c r="A596" s="183" t="s">
        <v>337</v>
      </c>
      <c r="B596" s="183"/>
      <c r="C596" s="183"/>
      <c r="D596" s="183"/>
      <c r="E596" s="183"/>
      <c r="F596" s="200">
        <f t="shared" si="478"/>
        <v>0</v>
      </c>
      <c r="G596" s="200">
        <f t="shared" si="479"/>
        <v>30</v>
      </c>
      <c r="H596" s="201">
        <f t="shared" si="480"/>
        <v>26.46</v>
      </c>
      <c r="I596" s="139"/>
      <c r="J596" s="131"/>
      <c r="K596" s="131"/>
      <c r="L596" s="131"/>
      <c r="M596" s="11"/>
      <c r="N596" s="171">
        <v>322111</v>
      </c>
      <c r="O596" s="172" t="s">
        <v>39</v>
      </c>
      <c r="P596" s="173" t="s">
        <v>158</v>
      </c>
      <c r="Q596" s="174"/>
      <c r="R596" s="174"/>
      <c r="S596" s="174"/>
      <c r="T596" s="174"/>
      <c r="U596" s="174">
        <v>30</v>
      </c>
      <c r="V596" s="174">
        <v>0</v>
      </c>
      <c r="W596" s="174">
        <v>0</v>
      </c>
      <c r="X596" s="174"/>
      <c r="Y596" s="309"/>
      <c r="Z596" s="174">
        <v>26.46</v>
      </c>
      <c r="AA596" s="174"/>
      <c r="AB596" s="174"/>
      <c r="AC596" s="174"/>
      <c r="AD596" s="174"/>
    </row>
    <row r="597" spans="1:30" s="114" customFormat="1" ht="20.25" customHeight="1" x14ac:dyDescent="0.25">
      <c r="A597" s="183" t="s">
        <v>337</v>
      </c>
      <c r="B597" s="183"/>
      <c r="C597" s="183"/>
      <c r="D597" s="183"/>
      <c r="E597" s="198" t="s">
        <v>388</v>
      </c>
      <c r="F597" s="200">
        <f t="shared" si="478"/>
        <v>0</v>
      </c>
      <c r="G597" s="200">
        <f t="shared" si="479"/>
        <v>150</v>
      </c>
      <c r="H597" s="201">
        <f t="shared" si="480"/>
        <v>197.26</v>
      </c>
      <c r="I597" s="124"/>
      <c r="J597" s="131"/>
      <c r="K597" s="131"/>
      <c r="L597" s="131"/>
      <c r="M597" s="194">
        <v>32216</v>
      </c>
      <c r="N597" s="195"/>
      <c r="O597" s="196" t="s">
        <v>39</v>
      </c>
      <c r="P597" s="195" t="s">
        <v>165</v>
      </c>
      <c r="Q597" s="197"/>
      <c r="R597" s="197"/>
      <c r="S597" s="197"/>
      <c r="T597" s="197">
        <f>T598</f>
        <v>0</v>
      </c>
      <c r="U597" s="197">
        <f t="shared" ref="U597:W597" si="539">U598</f>
        <v>150</v>
      </c>
      <c r="V597" s="197">
        <f t="shared" si="539"/>
        <v>0</v>
      </c>
      <c r="W597" s="197">
        <f t="shared" si="539"/>
        <v>0</v>
      </c>
      <c r="X597" s="197"/>
      <c r="Y597" s="308"/>
      <c r="Z597" s="197">
        <f>+Z598</f>
        <v>197.26</v>
      </c>
      <c r="AA597" s="197">
        <f t="shared" ref="AA597:AD597" si="540">+AA598</f>
        <v>0</v>
      </c>
      <c r="AB597" s="197">
        <f t="shared" si="540"/>
        <v>0</v>
      </c>
      <c r="AC597" s="197">
        <f t="shared" si="540"/>
        <v>0</v>
      </c>
      <c r="AD597" s="197">
        <f t="shared" si="540"/>
        <v>0</v>
      </c>
    </row>
    <row r="598" spans="1:30" s="114" customFormat="1" ht="19.5" customHeight="1" x14ac:dyDescent="0.25">
      <c r="A598" s="183" t="s">
        <v>337</v>
      </c>
      <c r="B598" s="183"/>
      <c r="C598" s="183"/>
      <c r="D598" s="183"/>
      <c r="E598" s="183"/>
      <c r="F598" s="200">
        <f t="shared" si="478"/>
        <v>0</v>
      </c>
      <c r="G598" s="200">
        <f t="shared" si="479"/>
        <v>150</v>
      </c>
      <c r="H598" s="201">
        <f t="shared" si="480"/>
        <v>197.26</v>
      </c>
      <c r="I598" s="139"/>
      <c r="J598" s="131"/>
      <c r="K598" s="131"/>
      <c r="L598" s="131"/>
      <c r="M598" s="11"/>
      <c r="N598" s="171">
        <v>322160</v>
      </c>
      <c r="O598" s="172" t="s">
        <v>39</v>
      </c>
      <c r="P598" s="173" t="s">
        <v>165</v>
      </c>
      <c r="Q598" s="174"/>
      <c r="R598" s="174"/>
      <c r="S598" s="174"/>
      <c r="T598" s="174"/>
      <c r="U598" s="174">
        <v>150</v>
      </c>
      <c r="V598" s="174">
        <v>0</v>
      </c>
      <c r="W598" s="174">
        <v>0</v>
      </c>
      <c r="X598" s="174"/>
      <c r="Y598" s="309"/>
      <c r="Z598" s="174">
        <v>197.26</v>
      </c>
      <c r="AA598" s="174"/>
      <c r="AB598" s="174"/>
      <c r="AC598" s="174"/>
      <c r="AD598" s="174"/>
    </row>
    <row r="599" spans="1:30" s="114" customFormat="1" ht="19.5" customHeight="1" x14ac:dyDescent="0.25">
      <c r="A599" s="183" t="s">
        <v>337</v>
      </c>
      <c r="B599" s="183"/>
      <c r="C599" s="183"/>
      <c r="D599" s="198" t="s">
        <v>387</v>
      </c>
      <c r="E599" s="198" t="s">
        <v>388</v>
      </c>
      <c r="F599" s="200">
        <f t="shared" si="478"/>
        <v>0</v>
      </c>
      <c r="G599" s="200">
        <f t="shared" si="479"/>
        <v>5389</v>
      </c>
      <c r="H599" s="201">
        <f t="shared" si="480"/>
        <v>2388.7799999999997</v>
      </c>
      <c r="I599" s="139"/>
      <c r="J599" s="131"/>
      <c r="K599" s="131"/>
      <c r="L599" s="131">
        <v>3223</v>
      </c>
      <c r="M599" s="131"/>
      <c r="N599" s="132"/>
      <c r="O599" s="142" t="s">
        <v>39</v>
      </c>
      <c r="P599" s="127" t="s">
        <v>173</v>
      </c>
      <c r="Q599" s="133"/>
      <c r="R599" s="133"/>
      <c r="S599" s="133"/>
      <c r="T599" s="133">
        <v>2389</v>
      </c>
      <c r="U599" s="133">
        <f t="shared" ref="U599:W599" si="541">U600+U603+U605</f>
        <v>3000</v>
      </c>
      <c r="V599" s="133">
        <f t="shared" si="541"/>
        <v>0</v>
      </c>
      <c r="W599" s="133">
        <f t="shared" si="541"/>
        <v>0</v>
      </c>
      <c r="X599" s="133"/>
      <c r="Y599" s="307"/>
      <c r="Z599" s="133">
        <f>+Z600+Z603</f>
        <v>2388.7799999999997</v>
      </c>
      <c r="AA599" s="133">
        <f t="shared" ref="AA599:AD599" si="542">+AA600+AA603</f>
        <v>0</v>
      </c>
      <c r="AB599" s="133">
        <f t="shared" si="542"/>
        <v>0</v>
      </c>
      <c r="AC599" s="133">
        <f t="shared" si="542"/>
        <v>0</v>
      </c>
      <c r="AD599" s="133">
        <f t="shared" si="542"/>
        <v>0</v>
      </c>
    </row>
    <row r="600" spans="1:30" s="114" customFormat="1" ht="20.25" customHeight="1" x14ac:dyDescent="0.25">
      <c r="A600" s="183" t="s">
        <v>337</v>
      </c>
      <c r="B600" s="183"/>
      <c r="C600" s="183"/>
      <c r="D600" s="183"/>
      <c r="E600" s="198" t="s">
        <v>388</v>
      </c>
      <c r="F600" s="200">
        <f t="shared" si="478"/>
        <v>0</v>
      </c>
      <c r="G600" s="200">
        <f t="shared" si="479"/>
        <v>1300</v>
      </c>
      <c r="H600" s="201">
        <f t="shared" si="480"/>
        <v>1327</v>
      </c>
      <c r="I600" s="124"/>
      <c r="J600" s="131"/>
      <c r="K600" s="131"/>
      <c r="L600" s="131"/>
      <c r="M600" s="194">
        <v>32231</v>
      </c>
      <c r="N600" s="195"/>
      <c r="O600" s="196" t="s">
        <v>39</v>
      </c>
      <c r="P600" s="195" t="s">
        <v>174</v>
      </c>
      <c r="Q600" s="197"/>
      <c r="R600" s="197"/>
      <c r="S600" s="197"/>
      <c r="T600" s="197">
        <f>T601+T602</f>
        <v>0</v>
      </c>
      <c r="U600" s="197">
        <f t="shared" ref="U600:W600" si="543">U601+U602</f>
        <v>1300</v>
      </c>
      <c r="V600" s="197">
        <f t="shared" si="543"/>
        <v>0</v>
      </c>
      <c r="W600" s="197">
        <f t="shared" si="543"/>
        <v>0</v>
      </c>
      <c r="X600" s="197"/>
      <c r="Y600" s="308"/>
      <c r="Z600" s="197">
        <f>+Z601+Z602</f>
        <v>1327</v>
      </c>
      <c r="AA600" s="197">
        <f t="shared" ref="AA600:AD600" si="544">+AA601+AA602</f>
        <v>0</v>
      </c>
      <c r="AB600" s="197">
        <f t="shared" si="544"/>
        <v>0</v>
      </c>
      <c r="AC600" s="197">
        <f t="shared" si="544"/>
        <v>0</v>
      </c>
      <c r="AD600" s="197">
        <f t="shared" si="544"/>
        <v>0</v>
      </c>
    </row>
    <row r="601" spans="1:30" s="114" customFormat="1" ht="19.5" customHeight="1" x14ac:dyDescent="0.25">
      <c r="A601" s="183" t="s">
        <v>337</v>
      </c>
      <c r="B601" s="183"/>
      <c r="C601" s="183"/>
      <c r="D601" s="183"/>
      <c r="E601" s="183"/>
      <c r="F601" s="200">
        <f t="shared" si="478"/>
        <v>0</v>
      </c>
      <c r="G601" s="200">
        <f t="shared" si="479"/>
        <v>500</v>
      </c>
      <c r="H601" s="201">
        <f t="shared" si="480"/>
        <v>500</v>
      </c>
      <c r="I601" s="139"/>
      <c r="J601" s="131"/>
      <c r="K601" s="131"/>
      <c r="L601" s="131"/>
      <c r="M601" s="11"/>
      <c r="N601" s="171">
        <v>322310</v>
      </c>
      <c r="O601" s="172" t="s">
        <v>39</v>
      </c>
      <c r="P601" s="173" t="s">
        <v>174</v>
      </c>
      <c r="Q601" s="174"/>
      <c r="R601" s="174"/>
      <c r="S601" s="174"/>
      <c r="T601" s="174"/>
      <c r="U601" s="174">
        <v>500</v>
      </c>
      <c r="V601" s="174">
        <v>0</v>
      </c>
      <c r="W601" s="174">
        <v>0</v>
      </c>
      <c r="X601" s="174"/>
      <c r="Y601" s="309"/>
      <c r="Z601" s="174">
        <v>500</v>
      </c>
      <c r="AA601" s="174"/>
      <c r="AB601" s="174"/>
      <c r="AC601" s="174"/>
      <c r="AD601" s="174"/>
    </row>
    <row r="602" spans="1:30" s="114" customFormat="1" ht="19.5" customHeight="1" x14ac:dyDescent="0.25">
      <c r="A602" s="183" t="s">
        <v>337</v>
      </c>
      <c r="B602" s="183"/>
      <c r="C602" s="183"/>
      <c r="D602" s="183"/>
      <c r="E602" s="183"/>
      <c r="F602" s="200">
        <f t="shared" si="478"/>
        <v>0</v>
      </c>
      <c r="G602" s="200">
        <f t="shared" si="479"/>
        <v>800</v>
      </c>
      <c r="H602" s="201">
        <f t="shared" si="480"/>
        <v>827</v>
      </c>
      <c r="I602" s="139"/>
      <c r="J602" s="131"/>
      <c r="K602" s="131"/>
      <c r="L602" s="131"/>
      <c r="M602" s="11"/>
      <c r="N602" s="171">
        <v>322311</v>
      </c>
      <c r="O602" s="172" t="s">
        <v>39</v>
      </c>
      <c r="P602" s="173" t="s">
        <v>175</v>
      </c>
      <c r="Q602" s="174"/>
      <c r="R602" s="174"/>
      <c r="S602" s="174"/>
      <c r="T602" s="174"/>
      <c r="U602" s="174">
        <v>800</v>
      </c>
      <c r="V602" s="174">
        <v>0</v>
      </c>
      <c r="W602" s="174">
        <v>0</v>
      </c>
      <c r="X602" s="174"/>
      <c r="Y602" s="309"/>
      <c r="Z602" s="174">
        <v>827</v>
      </c>
      <c r="AA602" s="174"/>
      <c r="AB602" s="174"/>
      <c r="AC602" s="174"/>
      <c r="AD602" s="174"/>
    </row>
    <row r="603" spans="1:30" s="114" customFormat="1" ht="20.25" customHeight="1" x14ac:dyDescent="0.25">
      <c r="A603" s="183" t="s">
        <v>337</v>
      </c>
      <c r="B603" s="183"/>
      <c r="C603" s="183"/>
      <c r="D603" s="183"/>
      <c r="E603" s="198" t="s">
        <v>388</v>
      </c>
      <c r="F603" s="200">
        <f t="shared" si="478"/>
        <v>0</v>
      </c>
      <c r="G603" s="200">
        <f t="shared" si="479"/>
        <v>1100</v>
      </c>
      <c r="H603" s="201">
        <f t="shared" si="480"/>
        <v>1061.78</v>
      </c>
      <c r="I603" s="124"/>
      <c r="J603" s="131"/>
      <c r="K603" s="131"/>
      <c r="L603" s="131"/>
      <c r="M603" s="194">
        <v>32233</v>
      </c>
      <c r="N603" s="195"/>
      <c r="O603" s="196" t="s">
        <v>39</v>
      </c>
      <c r="P603" s="195" t="s">
        <v>176</v>
      </c>
      <c r="Q603" s="197"/>
      <c r="R603" s="197"/>
      <c r="S603" s="197"/>
      <c r="T603" s="197">
        <f>T604</f>
        <v>0</v>
      </c>
      <c r="U603" s="197">
        <f t="shared" ref="U603:W603" si="545">U604</f>
        <v>1100</v>
      </c>
      <c r="V603" s="197">
        <f t="shared" si="545"/>
        <v>0</v>
      </c>
      <c r="W603" s="197">
        <f t="shared" si="545"/>
        <v>0</v>
      </c>
      <c r="X603" s="197"/>
      <c r="Y603" s="308"/>
      <c r="Z603" s="197">
        <f>+Z604</f>
        <v>1061.78</v>
      </c>
      <c r="AA603" s="197">
        <f t="shared" ref="AA603:AD603" si="546">+AA604</f>
        <v>0</v>
      </c>
      <c r="AB603" s="197">
        <f t="shared" si="546"/>
        <v>0</v>
      </c>
      <c r="AC603" s="197">
        <f t="shared" si="546"/>
        <v>0</v>
      </c>
      <c r="AD603" s="197">
        <f t="shared" si="546"/>
        <v>0</v>
      </c>
    </row>
    <row r="604" spans="1:30" s="114" customFormat="1" ht="19.5" customHeight="1" x14ac:dyDescent="0.25">
      <c r="A604" s="183" t="s">
        <v>337</v>
      </c>
      <c r="B604" s="183"/>
      <c r="C604" s="183"/>
      <c r="D604" s="183"/>
      <c r="E604" s="183"/>
      <c r="F604" s="200">
        <f t="shared" si="478"/>
        <v>0</v>
      </c>
      <c r="G604" s="200">
        <f t="shared" si="479"/>
        <v>1100</v>
      </c>
      <c r="H604" s="201">
        <f t="shared" si="480"/>
        <v>1061.78</v>
      </c>
      <c r="I604" s="139"/>
      <c r="J604" s="131"/>
      <c r="K604" s="131"/>
      <c r="L604" s="131"/>
      <c r="M604" s="11"/>
      <c r="N604" s="171">
        <v>322330</v>
      </c>
      <c r="O604" s="172" t="s">
        <v>39</v>
      </c>
      <c r="P604" s="173" t="s">
        <v>176</v>
      </c>
      <c r="Q604" s="174"/>
      <c r="R604" s="174"/>
      <c r="S604" s="174"/>
      <c r="T604" s="174"/>
      <c r="U604" s="174">
        <v>1100</v>
      </c>
      <c r="V604" s="174">
        <v>0</v>
      </c>
      <c r="W604" s="174">
        <v>0</v>
      </c>
      <c r="X604" s="174"/>
      <c r="Y604" s="309"/>
      <c r="Z604" s="174">
        <v>1061.78</v>
      </c>
      <c r="AA604" s="174"/>
      <c r="AB604" s="174"/>
      <c r="AC604" s="174"/>
      <c r="AD604" s="174"/>
    </row>
    <row r="605" spans="1:30" s="114" customFormat="1" ht="19.5" customHeight="1" x14ac:dyDescent="0.25">
      <c r="A605" s="183"/>
      <c r="B605" s="183"/>
      <c r="C605" s="183"/>
      <c r="D605" s="183"/>
      <c r="E605" s="183"/>
      <c r="F605" s="200"/>
      <c r="G605" s="200"/>
      <c r="H605" s="201"/>
      <c r="I605" s="139"/>
      <c r="J605" s="131"/>
      <c r="K605" s="131"/>
      <c r="L605" s="131"/>
      <c r="M605" s="11" t="s">
        <v>465</v>
      </c>
      <c r="N605" s="248"/>
      <c r="O605" s="196" t="s">
        <v>39</v>
      </c>
      <c r="P605" s="195" t="s">
        <v>177</v>
      </c>
      <c r="Q605" s="197"/>
      <c r="R605" s="197"/>
      <c r="S605" s="197"/>
      <c r="T605" s="197">
        <f>T606</f>
        <v>0</v>
      </c>
      <c r="U605" s="197">
        <f t="shared" ref="U605:W605" si="547">U606</f>
        <v>600</v>
      </c>
      <c r="V605" s="197">
        <f t="shared" si="547"/>
        <v>0</v>
      </c>
      <c r="W605" s="197">
        <f t="shared" si="547"/>
        <v>0</v>
      </c>
      <c r="X605" s="197"/>
      <c r="Y605" s="308"/>
      <c r="Z605" s="174"/>
      <c r="AA605" s="174"/>
      <c r="AB605" s="174"/>
      <c r="AC605" s="174"/>
      <c r="AD605" s="174"/>
    </row>
    <row r="606" spans="1:30" s="114" customFormat="1" ht="19.5" customHeight="1" x14ac:dyDescent="0.25">
      <c r="A606" s="183"/>
      <c r="B606" s="183"/>
      <c r="C606" s="183"/>
      <c r="D606" s="183"/>
      <c r="E606" s="183"/>
      <c r="F606" s="200"/>
      <c r="G606" s="200"/>
      <c r="H606" s="201"/>
      <c r="I606" s="139"/>
      <c r="J606" s="131"/>
      <c r="K606" s="131"/>
      <c r="L606" s="131"/>
      <c r="M606" s="11"/>
      <c r="N606" s="171">
        <v>322340</v>
      </c>
      <c r="O606" s="172" t="s">
        <v>39</v>
      </c>
      <c r="P606" s="173" t="s">
        <v>177</v>
      </c>
      <c r="Q606" s="174"/>
      <c r="R606" s="174"/>
      <c r="S606" s="174"/>
      <c r="T606" s="174"/>
      <c r="U606" s="174">
        <v>600</v>
      </c>
      <c r="V606" s="174">
        <v>0</v>
      </c>
      <c r="W606" s="174">
        <v>0</v>
      </c>
      <c r="X606" s="174"/>
      <c r="Y606" s="309"/>
      <c r="Z606" s="174"/>
      <c r="AA606" s="174"/>
      <c r="AB606" s="174"/>
      <c r="AC606" s="174"/>
      <c r="AD606" s="174"/>
    </row>
    <row r="607" spans="1:30" s="214" customFormat="1" ht="20.25" customHeight="1" x14ac:dyDescent="0.25">
      <c r="A607" s="188" t="s">
        <v>337</v>
      </c>
      <c r="B607" s="188"/>
      <c r="C607" s="215" t="s">
        <v>384</v>
      </c>
      <c r="D607" s="215" t="s">
        <v>387</v>
      </c>
      <c r="E607" s="215" t="s">
        <v>388</v>
      </c>
      <c r="F607" s="207">
        <f t="shared" si="478"/>
        <v>0</v>
      </c>
      <c r="G607" s="207">
        <f t="shared" si="479"/>
        <v>44071</v>
      </c>
      <c r="H607" s="208">
        <f t="shared" si="480"/>
        <v>20615.830000000002</v>
      </c>
      <c r="I607" s="209"/>
      <c r="J607" s="210"/>
      <c r="K607" s="210">
        <v>323</v>
      </c>
      <c r="L607" s="210"/>
      <c r="M607" s="210"/>
      <c r="N607" s="211"/>
      <c r="O607" s="216" t="s">
        <v>39</v>
      </c>
      <c r="P607" s="212" t="s">
        <v>185</v>
      </c>
      <c r="Q607" s="213"/>
      <c r="R607" s="213"/>
      <c r="S607" s="213"/>
      <c r="T607" s="213">
        <v>20616</v>
      </c>
      <c r="U607" s="213">
        <f t="shared" ref="U607:W607" si="548">U608+U611+U616+U622+U627+U630</f>
        <v>23455</v>
      </c>
      <c r="V607" s="213">
        <f t="shared" si="548"/>
        <v>0</v>
      </c>
      <c r="W607" s="213">
        <f t="shared" si="548"/>
        <v>0</v>
      </c>
      <c r="X607" s="213"/>
      <c r="Y607" s="306"/>
      <c r="Z607" s="213">
        <f>+Z608+Z611+Z616+Z622+Z630+Z627</f>
        <v>20615.830000000002</v>
      </c>
      <c r="AA607" s="213">
        <f t="shared" ref="AA607:AD607" si="549">+AA608+AA611+AA616+AA622+AA630</f>
        <v>0</v>
      </c>
      <c r="AB607" s="213">
        <f t="shared" si="549"/>
        <v>0</v>
      </c>
      <c r="AC607" s="213">
        <f t="shared" si="549"/>
        <v>0</v>
      </c>
      <c r="AD607" s="213">
        <f t="shared" si="549"/>
        <v>0</v>
      </c>
    </row>
    <row r="608" spans="1:30" s="114" customFormat="1" ht="19.5" customHeight="1" x14ac:dyDescent="0.25">
      <c r="A608" s="183" t="s">
        <v>337</v>
      </c>
      <c r="B608" s="183"/>
      <c r="C608" s="183"/>
      <c r="D608" s="198" t="s">
        <v>387</v>
      </c>
      <c r="E608" s="198" t="s">
        <v>388</v>
      </c>
      <c r="F608" s="200">
        <f t="shared" si="478"/>
        <v>0</v>
      </c>
      <c r="G608" s="200">
        <f t="shared" si="479"/>
        <v>1596</v>
      </c>
      <c r="H608" s="201">
        <f t="shared" si="480"/>
        <v>796.34</v>
      </c>
      <c r="I608" s="139"/>
      <c r="J608" s="131"/>
      <c r="K608" s="131"/>
      <c r="L608" s="131">
        <v>3231</v>
      </c>
      <c r="M608" s="131"/>
      <c r="N608" s="132"/>
      <c r="O608" s="142" t="s">
        <v>39</v>
      </c>
      <c r="P608" s="127" t="s">
        <v>186</v>
      </c>
      <c r="Q608" s="133"/>
      <c r="R608" s="133"/>
      <c r="S608" s="133"/>
      <c r="T608" s="133">
        <v>796</v>
      </c>
      <c r="U608" s="133">
        <f t="shared" ref="U608:W608" si="550">U609</f>
        <v>800</v>
      </c>
      <c r="V608" s="133">
        <f t="shared" si="550"/>
        <v>0</v>
      </c>
      <c r="W608" s="133">
        <f t="shared" si="550"/>
        <v>0</v>
      </c>
      <c r="X608" s="133"/>
      <c r="Y608" s="307"/>
      <c r="Z608" s="133">
        <f>+Z609</f>
        <v>796.34</v>
      </c>
      <c r="AA608" s="133">
        <f t="shared" ref="AA608:AD608" si="551">+AA609</f>
        <v>0</v>
      </c>
      <c r="AB608" s="133">
        <f t="shared" si="551"/>
        <v>0</v>
      </c>
      <c r="AC608" s="133">
        <f t="shared" si="551"/>
        <v>0</v>
      </c>
      <c r="AD608" s="133">
        <f t="shared" si="551"/>
        <v>0</v>
      </c>
    </row>
    <row r="609" spans="1:30" s="114" customFormat="1" ht="20.25" customHeight="1" x14ac:dyDescent="0.25">
      <c r="A609" s="183" t="s">
        <v>337</v>
      </c>
      <c r="B609" s="183"/>
      <c r="C609" s="183"/>
      <c r="D609" s="183"/>
      <c r="E609" s="198" t="s">
        <v>388</v>
      </c>
      <c r="F609" s="200">
        <f t="shared" si="478"/>
        <v>0</v>
      </c>
      <c r="G609" s="200">
        <f t="shared" si="479"/>
        <v>800</v>
      </c>
      <c r="H609" s="201">
        <f t="shared" si="480"/>
        <v>796.34</v>
      </c>
      <c r="I609" s="124"/>
      <c r="J609" s="131"/>
      <c r="K609" s="131"/>
      <c r="L609" s="131"/>
      <c r="M609" s="194">
        <v>32311</v>
      </c>
      <c r="N609" s="195"/>
      <c r="O609" s="196" t="s">
        <v>39</v>
      </c>
      <c r="P609" s="195" t="s">
        <v>187</v>
      </c>
      <c r="Q609" s="197"/>
      <c r="R609" s="197"/>
      <c r="S609" s="197"/>
      <c r="T609" s="197">
        <f>T610</f>
        <v>0</v>
      </c>
      <c r="U609" s="197">
        <f t="shared" ref="U609:W609" si="552">U610</f>
        <v>800</v>
      </c>
      <c r="V609" s="197">
        <f t="shared" si="552"/>
        <v>0</v>
      </c>
      <c r="W609" s="197">
        <f t="shared" si="552"/>
        <v>0</v>
      </c>
      <c r="X609" s="197"/>
      <c r="Y609" s="308"/>
      <c r="Z609" s="197">
        <f>+Z610</f>
        <v>796.34</v>
      </c>
      <c r="AA609" s="197">
        <f t="shared" ref="AA609:AD609" si="553">+AA610</f>
        <v>0</v>
      </c>
      <c r="AB609" s="197">
        <f t="shared" si="553"/>
        <v>0</v>
      </c>
      <c r="AC609" s="197">
        <f t="shared" si="553"/>
        <v>0</v>
      </c>
      <c r="AD609" s="197">
        <f t="shared" si="553"/>
        <v>0</v>
      </c>
    </row>
    <row r="610" spans="1:30" s="114" customFormat="1" ht="19.5" customHeight="1" x14ac:dyDescent="0.25">
      <c r="A610" s="183" t="s">
        <v>337</v>
      </c>
      <c r="B610" s="183"/>
      <c r="C610" s="183"/>
      <c r="D610" s="183"/>
      <c r="E610" s="183"/>
      <c r="F610" s="200">
        <f t="shared" si="478"/>
        <v>0</v>
      </c>
      <c r="G610" s="200">
        <f t="shared" si="479"/>
        <v>800</v>
      </c>
      <c r="H610" s="201">
        <f t="shared" si="480"/>
        <v>796.34</v>
      </c>
      <c r="I610" s="139"/>
      <c r="J610" s="131"/>
      <c r="K610" s="131"/>
      <c r="L610" s="131"/>
      <c r="M610" s="11"/>
      <c r="N610" s="171">
        <v>323110</v>
      </c>
      <c r="O610" s="172" t="s">
        <v>39</v>
      </c>
      <c r="P610" s="173" t="s">
        <v>187</v>
      </c>
      <c r="Q610" s="174"/>
      <c r="R610" s="174"/>
      <c r="S610" s="174"/>
      <c r="T610" s="174"/>
      <c r="U610" s="174">
        <v>800</v>
      </c>
      <c r="V610" s="174">
        <v>0</v>
      </c>
      <c r="W610" s="174">
        <v>0</v>
      </c>
      <c r="X610" s="174"/>
      <c r="Y610" s="309"/>
      <c r="Z610" s="174">
        <v>796.34</v>
      </c>
      <c r="AA610" s="174"/>
      <c r="AB610" s="174"/>
      <c r="AC610" s="174"/>
      <c r="AD610" s="174"/>
    </row>
    <row r="611" spans="1:30" s="114" customFormat="1" ht="19.5" customHeight="1" x14ac:dyDescent="0.25">
      <c r="A611" s="183" t="s">
        <v>337</v>
      </c>
      <c r="B611" s="183"/>
      <c r="C611" s="183"/>
      <c r="D611" s="198" t="s">
        <v>387</v>
      </c>
      <c r="E611" s="198" t="s">
        <v>388</v>
      </c>
      <c r="F611" s="200">
        <f t="shared" si="478"/>
        <v>0</v>
      </c>
      <c r="G611" s="200">
        <f t="shared" si="479"/>
        <v>536</v>
      </c>
      <c r="H611" s="201">
        <f t="shared" si="480"/>
        <v>265.44</v>
      </c>
      <c r="I611" s="139"/>
      <c r="J611" s="131"/>
      <c r="K611" s="131"/>
      <c r="L611" s="131">
        <v>3232</v>
      </c>
      <c r="M611" s="131"/>
      <c r="N611" s="132"/>
      <c r="O611" s="142" t="s">
        <v>39</v>
      </c>
      <c r="P611" s="127" t="s">
        <v>192</v>
      </c>
      <c r="Q611" s="133"/>
      <c r="R611" s="133"/>
      <c r="S611" s="133"/>
      <c r="T611" s="133">
        <v>266</v>
      </c>
      <c r="U611" s="133">
        <f t="shared" ref="U611:W611" si="554">U612+U614</f>
        <v>270</v>
      </c>
      <c r="V611" s="133">
        <f t="shared" si="554"/>
        <v>0</v>
      </c>
      <c r="W611" s="133">
        <f t="shared" si="554"/>
        <v>0</v>
      </c>
      <c r="X611" s="133"/>
      <c r="Y611" s="307"/>
      <c r="Z611" s="133">
        <f>+Z612+Z614</f>
        <v>265.44</v>
      </c>
      <c r="AA611" s="133">
        <f t="shared" ref="AA611:AD611" si="555">+AA612+AA614</f>
        <v>0</v>
      </c>
      <c r="AB611" s="133">
        <f t="shared" si="555"/>
        <v>0</v>
      </c>
      <c r="AC611" s="133">
        <f t="shared" si="555"/>
        <v>0</v>
      </c>
      <c r="AD611" s="133">
        <f t="shared" si="555"/>
        <v>0</v>
      </c>
    </row>
    <row r="612" spans="1:30" s="114" customFormat="1" ht="20.25" hidden="1" customHeight="1" x14ac:dyDescent="0.25">
      <c r="A612" s="183" t="s">
        <v>337</v>
      </c>
      <c r="B612" s="183"/>
      <c r="C612" s="183"/>
      <c r="D612" s="183"/>
      <c r="E612" s="198" t="s">
        <v>388</v>
      </c>
      <c r="F612" s="200">
        <f t="shared" si="478"/>
        <v>0</v>
      </c>
      <c r="G612" s="200">
        <f t="shared" si="479"/>
        <v>0</v>
      </c>
      <c r="H612" s="201">
        <f t="shared" si="480"/>
        <v>0</v>
      </c>
      <c r="I612" s="124"/>
      <c r="J612" s="131"/>
      <c r="K612" s="131"/>
      <c r="L612" s="131"/>
      <c r="M612" s="194">
        <v>32321</v>
      </c>
      <c r="N612" s="195"/>
      <c r="O612" s="196" t="s">
        <v>39</v>
      </c>
      <c r="P612" s="195" t="s">
        <v>383</v>
      </c>
      <c r="Q612" s="197"/>
      <c r="R612" s="197"/>
      <c r="S612" s="197"/>
      <c r="T612" s="197">
        <f>T613</f>
        <v>0</v>
      </c>
      <c r="U612" s="197">
        <f t="shared" ref="U612:W612" si="556">U613</f>
        <v>0</v>
      </c>
      <c r="V612" s="197">
        <f t="shared" si="556"/>
        <v>0</v>
      </c>
      <c r="W612" s="197">
        <f t="shared" si="556"/>
        <v>0</v>
      </c>
      <c r="X612" s="197"/>
      <c r="Y612" s="308"/>
      <c r="Z612" s="197">
        <f>+Z613</f>
        <v>0</v>
      </c>
      <c r="AA612" s="197">
        <f t="shared" ref="AA612:AD612" si="557">+AA613</f>
        <v>0</v>
      </c>
      <c r="AB612" s="197">
        <f t="shared" si="557"/>
        <v>0</v>
      </c>
      <c r="AC612" s="197">
        <f t="shared" si="557"/>
        <v>0</v>
      </c>
      <c r="AD612" s="197">
        <f t="shared" si="557"/>
        <v>0</v>
      </c>
    </row>
    <row r="613" spans="1:30" s="114" customFormat="1" ht="19.5" hidden="1" customHeight="1" x14ac:dyDescent="0.25">
      <c r="A613" s="183" t="s">
        <v>337</v>
      </c>
      <c r="B613" s="183"/>
      <c r="C613" s="183"/>
      <c r="D613" s="183"/>
      <c r="E613" s="183"/>
      <c r="F613" s="200">
        <f t="shared" si="478"/>
        <v>0</v>
      </c>
      <c r="G613" s="200">
        <f t="shared" si="479"/>
        <v>0</v>
      </c>
      <c r="H613" s="201">
        <f t="shared" si="480"/>
        <v>0</v>
      </c>
      <c r="I613" s="139"/>
      <c r="J613" s="131"/>
      <c r="K613" s="131"/>
      <c r="L613" s="131"/>
      <c r="M613" s="11"/>
      <c r="N613" s="171">
        <v>323210</v>
      </c>
      <c r="O613" s="172" t="s">
        <v>39</v>
      </c>
      <c r="P613" s="173" t="s">
        <v>383</v>
      </c>
      <c r="Q613" s="174"/>
      <c r="R613" s="174"/>
      <c r="S613" s="174"/>
      <c r="T613" s="174"/>
      <c r="U613" s="174">
        <v>0</v>
      </c>
      <c r="V613" s="174">
        <v>0</v>
      </c>
      <c r="W613" s="174"/>
      <c r="X613" s="174"/>
      <c r="Y613" s="309"/>
      <c r="Z613" s="174"/>
      <c r="AA613" s="174"/>
      <c r="AB613" s="174"/>
      <c r="AC613" s="174"/>
      <c r="AD613" s="174"/>
    </row>
    <row r="614" spans="1:30" s="114" customFormat="1" ht="20.25" customHeight="1" x14ac:dyDescent="0.25">
      <c r="A614" s="183" t="s">
        <v>337</v>
      </c>
      <c r="B614" s="183"/>
      <c r="C614" s="183"/>
      <c r="D614" s="183"/>
      <c r="E614" s="198" t="s">
        <v>388</v>
      </c>
      <c r="F614" s="200">
        <f t="shared" si="478"/>
        <v>0</v>
      </c>
      <c r="G614" s="200">
        <f t="shared" si="479"/>
        <v>270</v>
      </c>
      <c r="H614" s="201">
        <f t="shared" si="480"/>
        <v>265.44</v>
      </c>
      <c r="I614" s="124"/>
      <c r="J614" s="131"/>
      <c r="K614" s="131"/>
      <c r="L614" s="131"/>
      <c r="M614" s="194">
        <v>32322</v>
      </c>
      <c r="N614" s="195"/>
      <c r="O614" s="196" t="s">
        <v>39</v>
      </c>
      <c r="P614" s="195" t="s">
        <v>193</v>
      </c>
      <c r="Q614" s="197"/>
      <c r="R614" s="197"/>
      <c r="S614" s="197"/>
      <c r="T614" s="197">
        <f>T615</f>
        <v>0</v>
      </c>
      <c r="U614" s="197">
        <f t="shared" ref="U614:W614" si="558">U615</f>
        <v>270</v>
      </c>
      <c r="V614" s="197">
        <f t="shared" si="558"/>
        <v>0</v>
      </c>
      <c r="W614" s="197">
        <f t="shared" si="558"/>
        <v>0</v>
      </c>
      <c r="X614" s="197"/>
      <c r="Y614" s="308"/>
      <c r="Z614" s="197">
        <f>+Z615</f>
        <v>265.44</v>
      </c>
      <c r="AA614" s="197">
        <f t="shared" ref="AA614:AD614" si="559">+AA615</f>
        <v>0</v>
      </c>
      <c r="AB614" s="197">
        <f t="shared" si="559"/>
        <v>0</v>
      </c>
      <c r="AC614" s="197">
        <f t="shared" si="559"/>
        <v>0</v>
      </c>
      <c r="AD614" s="197">
        <f t="shared" si="559"/>
        <v>0</v>
      </c>
    </row>
    <row r="615" spans="1:30" s="114" customFormat="1" ht="19.5" customHeight="1" x14ac:dyDescent="0.25">
      <c r="A615" s="183" t="s">
        <v>337</v>
      </c>
      <c r="B615" s="183"/>
      <c r="C615" s="183"/>
      <c r="D615" s="183"/>
      <c r="E615" s="183"/>
      <c r="F615" s="200">
        <f t="shared" si="478"/>
        <v>0</v>
      </c>
      <c r="G615" s="200">
        <f t="shared" si="479"/>
        <v>270</v>
      </c>
      <c r="H615" s="201">
        <f t="shared" si="480"/>
        <v>265.44</v>
      </c>
      <c r="I615" s="139"/>
      <c r="J615" s="131"/>
      <c r="K615" s="131"/>
      <c r="L615" s="131"/>
      <c r="M615" s="11"/>
      <c r="N615" s="171">
        <v>323220</v>
      </c>
      <c r="O615" s="172" t="s">
        <v>39</v>
      </c>
      <c r="P615" s="173" t="s">
        <v>193</v>
      </c>
      <c r="Q615" s="174"/>
      <c r="R615" s="174"/>
      <c r="S615" s="174"/>
      <c r="T615" s="174"/>
      <c r="U615" s="174">
        <v>270</v>
      </c>
      <c r="V615" s="174">
        <v>0</v>
      </c>
      <c r="W615" s="174">
        <v>0</v>
      </c>
      <c r="X615" s="174"/>
      <c r="Y615" s="309"/>
      <c r="Z615" s="174">
        <v>265.44</v>
      </c>
      <c r="AA615" s="174"/>
      <c r="AB615" s="174"/>
      <c r="AC615" s="174"/>
      <c r="AD615" s="174"/>
    </row>
    <row r="616" spans="1:30" s="114" customFormat="1" ht="19.5" customHeight="1" x14ac:dyDescent="0.25">
      <c r="A616" s="183" t="s">
        <v>337</v>
      </c>
      <c r="B616" s="183"/>
      <c r="C616" s="183"/>
      <c r="D616" s="198" t="s">
        <v>387</v>
      </c>
      <c r="E616" s="198" t="s">
        <v>388</v>
      </c>
      <c r="F616" s="200">
        <f t="shared" si="478"/>
        <v>0</v>
      </c>
      <c r="G616" s="200">
        <f t="shared" si="479"/>
        <v>803</v>
      </c>
      <c r="H616" s="201">
        <f t="shared" si="480"/>
        <v>398.16999999999996</v>
      </c>
      <c r="I616" s="139"/>
      <c r="J616" s="131"/>
      <c r="K616" s="131"/>
      <c r="L616" s="131">
        <v>3234</v>
      </c>
      <c r="M616" s="131"/>
      <c r="N616" s="132"/>
      <c r="O616" s="142" t="s">
        <v>39</v>
      </c>
      <c r="P616" s="127" t="s">
        <v>197</v>
      </c>
      <c r="Q616" s="133"/>
      <c r="R616" s="133"/>
      <c r="S616" s="133"/>
      <c r="T616" s="133">
        <v>398</v>
      </c>
      <c r="U616" s="133">
        <f t="shared" ref="U616:W616" si="560">U617+U619</f>
        <v>405</v>
      </c>
      <c r="V616" s="133">
        <f t="shared" si="560"/>
        <v>0</v>
      </c>
      <c r="W616" s="133">
        <f t="shared" si="560"/>
        <v>0</v>
      </c>
      <c r="X616" s="133"/>
      <c r="Y616" s="307"/>
      <c r="Z616" s="133">
        <f>+Z617+Z619</f>
        <v>398.16999999999996</v>
      </c>
      <c r="AA616" s="133">
        <f t="shared" ref="AA616:AD616" si="561">+AA617+AA619</f>
        <v>0</v>
      </c>
      <c r="AB616" s="133">
        <f t="shared" si="561"/>
        <v>0</v>
      </c>
      <c r="AC616" s="133">
        <f t="shared" si="561"/>
        <v>0</v>
      </c>
      <c r="AD616" s="133">
        <f t="shared" si="561"/>
        <v>0</v>
      </c>
    </row>
    <row r="617" spans="1:30" s="114" customFormat="1" ht="20.25" customHeight="1" x14ac:dyDescent="0.25">
      <c r="A617" s="183" t="s">
        <v>337</v>
      </c>
      <c r="B617" s="183"/>
      <c r="C617" s="183"/>
      <c r="D617" s="183"/>
      <c r="E617" s="198" t="s">
        <v>388</v>
      </c>
      <c r="F617" s="200">
        <f t="shared" si="478"/>
        <v>0</v>
      </c>
      <c r="G617" s="200">
        <f t="shared" si="479"/>
        <v>265</v>
      </c>
      <c r="H617" s="201">
        <f t="shared" si="480"/>
        <v>265.45</v>
      </c>
      <c r="I617" s="124"/>
      <c r="J617" s="131"/>
      <c r="K617" s="131"/>
      <c r="L617" s="131"/>
      <c r="M617" s="194">
        <v>32341</v>
      </c>
      <c r="N617" s="195"/>
      <c r="O617" s="196" t="s">
        <v>39</v>
      </c>
      <c r="P617" s="195" t="s">
        <v>198</v>
      </c>
      <c r="Q617" s="197"/>
      <c r="R617" s="197"/>
      <c r="S617" s="197"/>
      <c r="T617" s="197">
        <f>T618</f>
        <v>0</v>
      </c>
      <c r="U617" s="197">
        <f t="shared" ref="U617:W617" si="562">U618</f>
        <v>265</v>
      </c>
      <c r="V617" s="197">
        <f t="shared" si="562"/>
        <v>0</v>
      </c>
      <c r="W617" s="197">
        <f t="shared" si="562"/>
        <v>0</v>
      </c>
      <c r="X617" s="197"/>
      <c r="Y617" s="308"/>
      <c r="Z617" s="197">
        <f>+Z618</f>
        <v>265.45</v>
      </c>
      <c r="AA617" s="197">
        <f t="shared" ref="AA617:AD617" si="563">+AA618</f>
        <v>0</v>
      </c>
      <c r="AB617" s="197">
        <f t="shared" si="563"/>
        <v>0</v>
      </c>
      <c r="AC617" s="197">
        <f t="shared" si="563"/>
        <v>0</v>
      </c>
      <c r="AD617" s="197">
        <f t="shared" si="563"/>
        <v>0</v>
      </c>
    </row>
    <row r="618" spans="1:30" s="114" customFormat="1" ht="19.5" customHeight="1" x14ac:dyDescent="0.25">
      <c r="A618" s="183" t="s">
        <v>337</v>
      </c>
      <c r="B618" s="183"/>
      <c r="C618" s="183"/>
      <c r="D618" s="183"/>
      <c r="E618" s="183"/>
      <c r="F618" s="200">
        <f t="shared" si="478"/>
        <v>0</v>
      </c>
      <c r="G618" s="200">
        <f t="shared" si="479"/>
        <v>265</v>
      </c>
      <c r="H618" s="201">
        <f t="shared" si="480"/>
        <v>265.45</v>
      </c>
      <c r="I618" s="139"/>
      <c r="J618" s="131"/>
      <c r="K618" s="131"/>
      <c r="L618" s="131"/>
      <c r="M618" s="11"/>
      <c r="N618" s="171">
        <v>323410</v>
      </c>
      <c r="O618" s="172" t="s">
        <v>39</v>
      </c>
      <c r="P618" s="173" t="s">
        <v>198</v>
      </c>
      <c r="Q618" s="174"/>
      <c r="R618" s="174"/>
      <c r="S618" s="174"/>
      <c r="T618" s="174"/>
      <c r="U618" s="174">
        <v>265</v>
      </c>
      <c r="V618" s="174">
        <v>0</v>
      </c>
      <c r="W618" s="174">
        <v>0</v>
      </c>
      <c r="X618" s="174"/>
      <c r="Y618" s="309"/>
      <c r="Z618" s="174">
        <v>265.45</v>
      </c>
      <c r="AA618" s="174"/>
      <c r="AB618" s="174"/>
      <c r="AC618" s="174"/>
      <c r="AD618" s="174"/>
    </row>
    <row r="619" spans="1:30" s="114" customFormat="1" ht="20.25" customHeight="1" x14ac:dyDescent="0.25">
      <c r="A619" s="183" t="s">
        <v>337</v>
      </c>
      <c r="B619" s="183"/>
      <c r="C619" s="183"/>
      <c r="D619" s="183"/>
      <c r="E619" s="198" t="s">
        <v>388</v>
      </c>
      <c r="F619" s="200">
        <f t="shared" si="478"/>
        <v>0</v>
      </c>
      <c r="G619" s="200">
        <f t="shared" si="479"/>
        <v>140</v>
      </c>
      <c r="H619" s="201">
        <f t="shared" si="480"/>
        <v>132.72</v>
      </c>
      <c r="I619" s="124"/>
      <c r="J619" s="131"/>
      <c r="K619" s="131"/>
      <c r="L619" s="131"/>
      <c r="M619" s="194">
        <v>32349</v>
      </c>
      <c r="N619" s="195"/>
      <c r="O619" s="196" t="s">
        <v>39</v>
      </c>
      <c r="P619" s="195" t="s">
        <v>200</v>
      </c>
      <c r="Q619" s="197"/>
      <c r="R619" s="197"/>
      <c r="S619" s="197"/>
      <c r="T619" s="197">
        <f>T620+T621</f>
        <v>0</v>
      </c>
      <c r="U619" s="197">
        <f t="shared" ref="U619:W619" si="564">U620+U621</f>
        <v>140</v>
      </c>
      <c r="V619" s="197">
        <f t="shared" si="564"/>
        <v>0</v>
      </c>
      <c r="W619" s="197">
        <f t="shared" si="564"/>
        <v>0</v>
      </c>
      <c r="X619" s="197"/>
      <c r="Y619" s="308"/>
      <c r="Z619" s="197">
        <f>+Z620+Z621</f>
        <v>132.72</v>
      </c>
      <c r="AA619" s="197">
        <f t="shared" ref="AA619:AD619" si="565">+AA620+AA621</f>
        <v>0</v>
      </c>
      <c r="AB619" s="197">
        <f t="shared" si="565"/>
        <v>0</v>
      </c>
      <c r="AC619" s="197">
        <f t="shared" si="565"/>
        <v>0</v>
      </c>
      <c r="AD619" s="197">
        <f t="shared" si="565"/>
        <v>0</v>
      </c>
    </row>
    <row r="620" spans="1:30" s="114" customFormat="1" ht="19.5" hidden="1" customHeight="1" x14ac:dyDescent="0.25">
      <c r="A620" s="183" t="s">
        <v>337</v>
      </c>
      <c r="B620" s="183"/>
      <c r="C620" s="183"/>
      <c r="D620" s="183"/>
      <c r="E620" s="183"/>
      <c r="F620" s="200">
        <f t="shared" si="478"/>
        <v>0</v>
      </c>
      <c r="G620" s="200">
        <f t="shared" si="479"/>
        <v>0</v>
      </c>
      <c r="H620" s="201">
        <f t="shared" si="480"/>
        <v>0</v>
      </c>
      <c r="I620" s="139"/>
      <c r="J620" s="131"/>
      <c r="K620" s="131"/>
      <c r="L620" s="131"/>
      <c r="M620" s="11"/>
      <c r="N620" s="171">
        <v>323490</v>
      </c>
      <c r="O620" s="172" t="s">
        <v>39</v>
      </c>
      <c r="P620" s="173" t="s">
        <v>200</v>
      </c>
      <c r="Q620" s="174"/>
      <c r="R620" s="174"/>
      <c r="S620" s="174"/>
      <c r="T620" s="174"/>
      <c r="U620" s="174">
        <v>0</v>
      </c>
      <c r="V620" s="174">
        <v>0</v>
      </c>
      <c r="W620" s="174"/>
      <c r="X620" s="174"/>
      <c r="Y620" s="309"/>
      <c r="Z620" s="174"/>
      <c r="AA620" s="174"/>
      <c r="AB620" s="174"/>
      <c r="AC620" s="174"/>
      <c r="AD620" s="174"/>
    </row>
    <row r="621" spans="1:30" s="114" customFormat="1" ht="19.5" customHeight="1" x14ac:dyDescent="0.25">
      <c r="A621" s="183" t="s">
        <v>337</v>
      </c>
      <c r="B621" s="183"/>
      <c r="C621" s="183"/>
      <c r="D621" s="183"/>
      <c r="E621" s="183"/>
      <c r="F621" s="200">
        <f t="shared" si="478"/>
        <v>0</v>
      </c>
      <c r="G621" s="200">
        <f t="shared" si="479"/>
        <v>140</v>
      </c>
      <c r="H621" s="201">
        <f t="shared" si="480"/>
        <v>132.72</v>
      </c>
      <c r="I621" s="139"/>
      <c r="J621" s="131"/>
      <c r="K621" s="131"/>
      <c r="L621" s="131"/>
      <c r="M621" s="11"/>
      <c r="N621" s="171">
        <v>323491</v>
      </c>
      <c r="O621" s="172" t="s">
        <v>39</v>
      </c>
      <c r="P621" s="173" t="s">
        <v>201</v>
      </c>
      <c r="Q621" s="174"/>
      <c r="R621" s="174"/>
      <c r="S621" s="174"/>
      <c r="T621" s="174"/>
      <c r="U621" s="174">
        <v>140</v>
      </c>
      <c r="V621" s="174">
        <v>0</v>
      </c>
      <c r="W621" s="174">
        <v>0</v>
      </c>
      <c r="X621" s="174"/>
      <c r="Y621" s="309"/>
      <c r="Z621" s="174">
        <v>132.72</v>
      </c>
      <c r="AA621" s="174"/>
      <c r="AB621" s="174"/>
      <c r="AC621" s="174"/>
      <c r="AD621" s="174"/>
    </row>
    <row r="622" spans="1:30" s="114" customFormat="1" ht="19.5" customHeight="1" x14ac:dyDescent="0.25">
      <c r="A622" s="183" t="s">
        <v>337</v>
      </c>
      <c r="B622" s="183"/>
      <c r="C622" s="183"/>
      <c r="D622" s="198" t="s">
        <v>387</v>
      </c>
      <c r="E622" s="198" t="s">
        <v>388</v>
      </c>
      <c r="F622" s="200">
        <f t="shared" si="478"/>
        <v>0</v>
      </c>
      <c r="G622" s="200">
        <f t="shared" si="479"/>
        <v>21093</v>
      </c>
      <c r="H622" s="201">
        <f t="shared" si="480"/>
        <v>10523.48</v>
      </c>
      <c r="I622" s="139"/>
      <c r="J622" s="131"/>
      <c r="K622" s="131"/>
      <c r="L622" s="131">
        <v>3237</v>
      </c>
      <c r="M622" s="131"/>
      <c r="N622" s="132"/>
      <c r="O622" s="142" t="s">
        <v>39</v>
      </c>
      <c r="P622" s="127" t="s">
        <v>209</v>
      </c>
      <c r="Q622" s="133"/>
      <c r="R622" s="133"/>
      <c r="S622" s="133"/>
      <c r="T622" s="133">
        <v>10523</v>
      </c>
      <c r="U622" s="133">
        <f t="shared" ref="U622:W622" si="566">U623+U625</f>
        <v>10570</v>
      </c>
      <c r="V622" s="133">
        <f t="shared" si="566"/>
        <v>0</v>
      </c>
      <c r="W622" s="133">
        <f t="shared" si="566"/>
        <v>0</v>
      </c>
      <c r="X622" s="133"/>
      <c r="Y622" s="307"/>
      <c r="Z622" s="133">
        <f>+Z623+Z625</f>
        <v>10523.48</v>
      </c>
      <c r="AA622" s="133">
        <f t="shared" ref="AA622:AD622" si="567">+AA623+AA625</f>
        <v>0</v>
      </c>
      <c r="AB622" s="133">
        <f t="shared" si="567"/>
        <v>0</v>
      </c>
      <c r="AC622" s="133">
        <f t="shared" si="567"/>
        <v>0</v>
      </c>
      <c r="AD622" s="133">
        <f t="shared" si="567"/>
        <v>0</v>
      </c>
    </row>
    <row r="623" spans="1:30" s="114" customFormat="1" ht="20.25" customHeight="1" x14ac:dyDescent="0.25">
      <c r="A623" s="183" t="s">
        <v>337</v>
      </c>
      <c r="B623" s="183"/>
      <c r="C623" s="183"/>
      <c r="D623" s="183"/>
      <c r="E623" s="198" t="s">
        <v>388</v>
      </c>
      <c r="F623" s="200">
        <f t="shared" si="478"/>
        <v>0</v>
      </c>
      <c r="G623" s="200">
        <f t="shared" si="479"/>
        <v>10490</v>
      </c>
      <c r="H623" s="201">
        <f t="shared" si="480"/>
        <v>10442.02</v>
      </c>
      <c r="I623" s="124"/>
      <c r="J623" s="131"/>
      <c r="K623" s="131"/>
      <c r="L623" s="131"/>
      <c r="M623" s="194">
        <v>32372</v>
      </c>
      <c r="N623" s="195"/>
      <c r="O623" s="196" t="s">
        <v>39</v>
      </c>
      <c r="P623" s="195" t="s">
        <v>210</v>
      </c>
      <c r="Q623" s="197"/>
      <c r="R623" s="197"/>
      <c r="S623" s="197"/>
      <c r="T623" s="197">
        <f>T624</f>
        <v>0</v>
      </c>
      <c r="U623" s="197">
        <f t="shared" ref="U623:W623" si="568">U624</f>
        <v>10490</v>
      </c>
      <c r="V623" s="197">
        <f t="shared" si="568"/>
        <v>0</v>
      </c>
      <c r="W623" s="197">
        <f t="shared" si="568"/>
        <v>0</v>
      </c>
      <c r="X623" s="197"/>
      <c r="Y623" s="308"/>
      <c r="Z623" s="197">
        <f>+Z624</f>
        <v>10442.02</v>
      </c>
      <c r="AA623" s="197">
        <f t="shared" ref="AA623:AD623" si="569">+AA624</f>
        <v>0</v>
      </c>
      <c r="AB623" s="197">
        <f t="shared" si="569"/>
        <v>0</v>
      </c>
      <c r="AC623" s="197">
        <f t="shared" si="569"/>
        <v>0</v>
      </c>
      <c r="AD623" s="197">
        <f t="shared" si="569"/>
        <v>0</v>
      </c>
    </row>
    <row r="624" spans="1:30" s="114" customFormat="1" ht="19.5" customHeight="1" x14ac:dyDescent="0.25">
      <c r="A624" s="183" t="s">
        <v>337</v>
      </c>
      <c r="B624" s="183"/>
      <c r="C624" s="183"/>
      <c r="D624" s="183"/>
      <c r="E624" s="183"/>
      <c r="F624" s="200">
        <f t="shared" si="478"/>
        <v>0</v>
      </c>
      <c r="G624" s="200">
        <f t="shared" si="479"/>
        <v>10490</v>
      </c>
      <c r="H624" s="201">
        <f t="shared" si="480"/>
        <v>10442.02</v>
      </c>
      <c r="I624" s="139"/>
      <c r="J624" s="131"/>
      <c r="K624" s="131"/>
      <c r="L624" s="131"/>
      <c r="M624" s="11"/>
      <c r="N624" s="171">
        <v>323720</v>
      </c>
      <c r="O624" s="172" t="s">
        <v>39</v>
      </c>
      <c r="P624" s="173" t="s">
        <v>210</v>
      </c>
      <c r="Q624" s="174"/>
      <c r="R624" s="174"/>
      <c r="S624" s="174"/>
      <c r="T624" s="174"/>
      <c r="U624" s="174">
        <v>10490</v>
      </c>
      <c r="V624" s="174">
        <v>0</v>
      </c>
      <c r="W624" s="174">
        <v>0</v>
      </c>
      <c r="X624" s="174"/>
      <c r="Y624" s="309"/>
      <c r="Z624" s="174">
        <v>10442.02</v>
      </c>
      <c r="AA624" s="174"/>
      <c r="AB624" s="174"/>
      <c r="AC624" s="174"/>
      <c r="AD624" s="174"/>
    </row>
    <row r="625" spans="1:30" s="114" customFormat="1" ht="20.25" customHeight="1" x14ac:dyDescent="0.25">
      <c r="A625" s="183" t="s">
        <v>337</v>
      </c>
      <c r="B625" s="183"/>
      <c r="C625" s="183"/>
      <c r="D625" s="183"/>
      <c r="E625" s="198" t="s">
        <v>388</v>
      </c>
      <c r="F625" s="200">
        <f t="shared" si="478"/>
        <v>0</v>
      </c>
      <c r="G625" s="200">
        <f t="shared" si="479"/>
        <v>80</v>
      </c>
      <c r="H625" s="201">
        <f t="shared" si="480"/>
        <v>81.459999999999994</v>
      </c>
      <c r="I625" s="124"/>
      <c r="J625" s="131"/>
      <c r="K625" s="131"/>
      <c r="L625" s="131"/>
      <c r="M625" s="194">
        <v>32373</v>
      </c>
      <c r="N625" s="195"/>
      <c r="O625" s="196" t="s">
        <v>39</v>
      </c>
      <c r="P625" s="195" t="s">
        <v>211</v>
      </c>
      <c r="Q625" s="197"/>
      <c r="R625" s="197"/>
      <c r="S625" s="197"/>
      <c r="T625" s="197">
        <f>T626</f>
        <v>0</v>
      </c>
      <c r="U625" s="197">
        <f t="shared" ref="U625:W625" si="570">U626</f>
        <v>80</v>
      </c>
      <c r="V625" s="197">
        <f t="shared" si="570"/>
        <v>0</v>
      </c>
      <c r="W625" s="197">
        <f t="shared" si="570"/>
        <v>0</v>
      </c>
      <c r="X625" s="197"/>
      <c r="Y625" s="308"/>
      <c r="Z625" s="197">
        <f>+Z626</f>
        <v>81.459999999999994</v>
      </c>
      <c r="AA625" s="197">
        <f t="shared" ref="AA625:AD625" si="571">+AA626</f>
        <v>0</v>
      </c>
      <c r="AB625" s="197">
        <f t="shared" si="571"/>
        <v>0</v>
      </c>
      <c r="AC625" s="197">
        <f t="shared" si="571"/>
        <v>0</v>
      </c>
      <c r="AD625" s="197">
        <f t="shared" si="571"/>
        <v>0</v>
      </c>
    </row>
    <row r="626" spans="1:30" s="114" customFormat="1" ht="19.5" customHeight="1" x14ac:dyDescent="0.25">
      <c r="A626" s="183" t="s">
        <v>337</v>
      </c>
      <c r="B626" s="183"/>
      <c r="C626" s="183"/>
      <c r="D626" s="183"/>
      <c r="E626" s="183"/>
      <c r="F626" s="200">
        <f t="shared" si="478"/>
        <v>0</v>
      </c>
      <c r="G626" s="200">
        <f t="shared" si="479"/>
        <v>80</v>
      </c>
      <c r="H626" s="201">
        <f t="shared" si="480"/>
        <v>81.459999999999994</v>
      </c>
      <c r="I626" s="139"/>
      <c r="J626" s="131"/>
      <c r="K626" s="131"/>
      <c r="L626" s="131"/>
      <c r="M626" s="11"/>
      <c r="N626" s="171">
        <v>323730</v>
      </c>
      <c r="O626" s="172" t="s">
        <v>39</v>
      </c>
      <c r="P626" s="173" t="s">
        <v>211</v>
      </c>
      <c r="Q626" s="174"/>
      <c r="R626" s="174"/>
      <c r="S626" s="174"/>
      <c r="T626" s="174"/>
      <c r="U626" s="174">
        <v>80</v>
      </c>
      <c r="V626" s="174">
        <v>0</v>
      </c>
      <c r="W626" s="174">
        <v>0</v>
      </c>
      <c r="X626" s="174"/>
      <c r="Y626" s="309"/>
      <c r="Z626" s="174">
        <v>81.459999999999994</v>
      </c>
      <c r="AA626" s="174"/>
      <c r="AB626" s="174"/>
      <c r="AC626" s="174"/>
      <c r="AD626" s="174"/>
    </row>
    <row r="627" spans="1:30" s="114" customFormat="1" ht="19.5" customHeight="1" x14ac:dyDescent="0.25">
      <c r="A627" s="183" t="s">
        <v>337</v>
      </c>
      <c r="B627" s="183"/>
      <c r="C627" s="183"/>
      <c r="D627" s="198" t="s">
        <v>387</v>
      </c>
      <c r="E627" s="198" t="s">
        <v>388</v>
      </c>
      <c r="F627" s="200">
        <f t="shared" ref="F627:F629" si="572">+Q627+R627+S627</f>
        <v>0</v>
      </c>
      <c r="G627" s="200">
        <f t="shared" ref="G627:G629" si="573">+T627+U627+V627+W627+X627+Y627</f>
        <v>263</v>
      </c>
      <c r="H627" s="201">
        <f t="shared" ref="H627:H629" si="574">+Z627+AA627+AB627+AC627+AD627</f>
        <v>132.72</v>
      </c>
      <c r="I627" s="139"/>
      <c r="J627" s="131"/>
      <c r="K627" s="131"/>
      <c r="L627" s="131">
        <v>3238</v>
      </c>
      <c r="M627" s="131"/>
      <c r="N627" s="132"/>
      <c r="O627" s="142" t="s">
        <v>39</v>
      </c>
      <c r="P627" s="127" t="s">
        <v>213</v>
      </c>
      <c r="Q627" s="133"/>
      <c r="R627" s="133"/>
      <c r="S627" s="133"/>
      <c r="T627" s="133">
        <v>133</v>
      </c>
      <c r="U627" s="133">
        <f t="shared" ref="U627:W627" si="575">U628</f>
        <v>130</v>
      </c>
      <c r="V627" s="133">
        <f t="shared" si="575"/>
        <v>0</v>
      </c>
      <c r="W627" s="133">
        <f t="shared" si="575"/>
        <v>0</v>
      </c>
      <c r="X627" s="133"/>
      <c r="Y627" s="307"/>
      <c r="Z627" s="133">
        <f>+Z628</f>
        <v>132.72</v>
      </c>
      <c r="AA627" s="133">
        <f t="shared" ref="AA627:AA628" si="576">+AA628</f>
        <v>0</v>
      </c>
      <c r="AB627" s="133">
        <f t="shared" ref="AB627:AB628" si="577">+AB628</f>
        <v>0</v>
      </c>
      <c r="AC627" s="133">
        <f t="shared" ref="AC627:AC628" si="578">+AC628</f>
        <v>0</v>
      </c>
      <c r="AD627" s="133">
        <f t="shared" ref="AD627:AD628" si="579">+AD628</f>
        <v>0</v>
      </c>
    </row>
    <row r="628" spans="1:30" s="114" customFormat="1" ht="20.25" customHeight="1" x14ac:dyDescent="0.25">
      <c r="A628" s="183" t="s">
        <v>337</v>
      </c>
      <c r="B628" s="183"/>
      <c r="C628" s="183"/>
      <c r="D628" s="183"/>
      <c r="E628" s="198" t="s">
        <v>388</v>
      </c>
      <c r="F628" s="200">
        <f t="shared" si="572"/>
        <v>0</v>
      </c>
      <c r="G628" s="200">
        <f t="shared" si="573"/>
        <v>130</v>
      </c>
      <c r="H628" s="201">
        <f t="shared" si="574"/>
        <v>132.72</v>
      </c>
      <c r="I628" s="124"/>
      <c r="J628" s="131"/>
      <c r="K628" s="131"/>
      <c r="L628" s="131"/>
      <c r="M628" s="194">
        <v>32389</v>
      </c>
      <c r="N628" s="195"/>
      <c r="O628" s="196" t="s">
        <v>39</v>
      </c>
      <c r="P628" s="195" t="s">
        <v>214</v>
      </c>
      <c r="Q628" s="197"/>
      <c r="R628" s="197"/>
      <c r="S628" s="197"/>
      <c r="T628" s="197">
        <f>T629</f>
        <v>0</v>
      </c>
      <c r="U628" s="197">
        <f t="shared" ref="U628:W628" si="580">U629</f>
        <v>130</v>
      </c>
      <c r="V628" s="197">
        <f t="shared" si="580"/>
        <v>0</v>
      </c>
      <c r="W628" s="197">
        <f t="shared" si="580"/>
        <v>0</v>
      </c>
      <c r="X628" s="197"/>
      <c r="Y628" s="308"/>
      <c r="Z628" s="197">
        <f>+Z629</f>
        <v>132.72</v>
      </c>
      <c r="AA628" s="197">
        <f t="shared" si="576"/>
        <v>0</v>
      </c>
      <c r="AB628" s="197">
        <f t="shared" si="577"/>
        <v>0</v>
      </c>
      <c r="AC628" s="197">
        <f t="shared" si="578"/>
        <v>0</v>
      </c>
      <c r="AD628" s="197">
        <f t="shared" si="579"/>
        <v>0</v>
      </c>
    </row>
    <row r="629" spans="1:30" s="114" customFormat="1" ht="19.5" customHeight="1" x14ac:dyDescent="0.25">
      <c r="A629" s="183" t="s">
        <v>337</v>
      </c>
      <c r="B629" s="183"/>
      <c r="C629" s="183"/>
      <c r="D629" s="183"/>
      <c r="E629" s="183"/>
      <c r="F629" s="200">
        <f t="shared" si="572"/>
        <v>0</v>
      </c>
      <c r="G629" s="200">
        <f t="shared" si="573"/>
        <v>130</v>
      </c>
      <c r="H629" s="201">
        <f t="shared" si="574"/>
        <v>132.72</v>
      </c>
      <c r="I629" s="139"/>
      <c r="J629" s="131"/>
      <c r="K629" s="131"/>
      <c r="L629" s="131"/>
      <c r="M629" s="11"/>
      <c r="N629" s="171">
        <v>323890</v>
      </c>
      <c r="O629" s="172" t="s">
        <v>39</v>
      </c>
      <c r="P629" s="173" t="s">
        <v>214</v>
      </c>
      <c r="Q629" s="174"/>
      <c r="R629" s="174"/>
      <c r="S629" s="174"/>
      <c r="T629" s="174"/>
      <c r="U629" s="174">
        <v>130</v>
      </c>
      <c r="V629" s="174">
        <v>0</v>
      </c>
      <c r="W629" s="174">
        <v>0</v>
      </c>
      <c r="X629" s="174"/>
      <c r="Y629" s="309"/>
      <c r="Z629" s="174">
        <v>132.72</v>
      </c>
      <c r="AA629" s="174"/>
      <c r="AB629" s="174"/>
      <c r="AC629" s="174"/>
      <c r="AD629" s="174"/>
    </row>
    <row r="630" spans="1:30" s="114" customFormat="1" ht="19.5" customHeight="1" x14ac:dyDescent="0.25">
      <c r="A630" s="183" t="s">
        <v>337</v>
      </c>
      <c r="B630" s="183"/>
      <c r="C630" s="183"/>
      <c r="D630" s="198" t="s">
        <v>387</v>
      </c>
      <c r="E630" s="198" t="s">
        <v>388</v>
      </c>
      <c r="F630" s="200">
        <f t="shared" si="478"/>
        <v>0</v>
      </c>
      <c r="G630" s="200">
        <f t="shared" si="479"/>
        <v>19780</v>
      </c>
      <c r="H630" s="201">
        <f t="shared" si="480"/>
        <v>8499.68</v>
      </c>
      <c r="I630" s="139"/>
      <c r="J630" s="131"/>
      <c r="K630" s="131"/>
      <c r="L630" s="131">
        <v>3239</v>
      </c>
      <c r="M630" s="131"/>
      <c r="N630" s="132"/>
      <c r="O630" s="142" t="s">
        <v>39</v>
      </c>
      <c r="P630" s="127" t="s">
        <v>215</v>
      </c>
      <c r="Q630" s="133"/>
      <c r="R630" s="133"/>
      <c r="S630" s="133"/>
      <c r="T630" s="133">
        <v>8500</v>
      </c>
      <c r="U630" s="133">
        <f t="shared" ref="U630:W630" si="581">U631</f>
        <v>11280</v>
      </c>
      <c r="V630" s="133">
        <f t="shared" si="581"/>
        <v>0</v>
      </c>
      <c r="W630" s="133">
        <f t="shared" si="581"/>
        <v>0</v>
      </c>
      <c r="X630" s="133"/>
      <c r="Y630" s="307"/>
      <c r="Z630" s="133">
        <f>+Z631</f>
        <v>8499.68</v>
      </c>
      <c r="AA630" s="133">
        <f t="shared" ref="AA630:AD630" si="582">+AA631</f>
        <v>0</v>
      </c>
      <c r="AB630" s="133">
        <f t="shared" si="582"/>
        <v>0</v>
      </c>
      <c r="AC630" s="133">
        <f t="shared" si="582"/>
        <v>0</v>
      </c>
      <c r="AD630" s="133">
        <f t="shared" si="582"/>
        <v>0</v>
      </c>
    </row>
    <row r="631" spans="1:30" s="114" customFormat="1" ht="20.25" customHeight="1" x14ac:dyDescent="0.25">
      <c r="A631" s="183" t="s">
        <v>337</v>
      </c>
      <c r="B631" s="183"/>
      <c r="C631" s="183"/>
      <c r="D631" s="183"/>
      <c r="E631" s="198" t="s">
        <v>388</v>
      </c>
      <c r="F631" s="200">
        <f t="shared" si="478"/>
        <v>0</v>
      </c>
      <c r="G631" s="200">
        <f t="shared" si="479"/>
        <v>11280</v>
      </c>
      <c r="H631" s="201">
        <f t="shared" si="480"/>
        <v>8499.68</v>
      </c>
      <c r="I631" s="124"/>
      <c r="J631" s="131"/>
      <c r="K631" s="131"/>
      <c r="L631" s="131"/>
      <c r="M631" s="194">
        <v>32391</v>
      </c>
      <c r="N631" s="195"/>
      <c r="O631" s="196" t="s">
        <v>39</v>
      </c>
      <c r="P631" s="195" t="s">
        <v>216</v>
      </c>
      <c r="Q631" s="197"/>
      <c r="R631" s="197"/>
      <c r="S631" s="197"/>
      <c r="T631" s="197">
        <f>T632+T633</f>
        <v>0</v>
      </c>
      <c r="U631" s="197">
        <f t="shared" ref="U631:W631" si="583">U632+U633</f>
        <v>11280</v>
      </c>
      <c r="V631" s="197">
        <f t="shared" si="583"/>
        <v>0</v>
      </c>
      <c r="W631" s="197">
        <f t="shared" si="583"/>
        <v>0</v>
      </c>
      <c r="X631" s="197"/>
      <c r="Y631" s="308"/>
      <c r="Z631" s="197">
        <f>+Z632+Z633</f>
        <v>8499.68</v>
      </c>
      <c r="AA631" s="197">
        <f t="shared" ref="AA631:AD631" si="584">+AA632+AA633</f>
        <v>0</v>
      </c>
      <c r="AB631" s="197">
        <f t="shared" si="584"/>
        <v>0</v>
      </c>
      <c r="AC631" s="197">
        <f t="shared" si="584"/>
        <v>0</v>
      </c>
      <c r="AD631" s="197">
        <f t="shared" si="584"/>
        <v>0</v>
      </c>
    </row>
    <row r="632" spans="1:30" s="114" customFormat="1" ht="19.5" customHeight="1" x14ac:dyDescent="0.25">
      <c r="A632" s="183" t="s">
        <v>337</v>
      </c>
      <c r="B632" s="183"/>
      <c r="C632" s="183"/>
      <c r="D632" s="183"/>
      <c r="E632" s="183"/>
      <c r="F632" s="200">
        <f t="shared" si="478"/>
        <v>0</v>
      </c>
      <c r="G632" s="200">
        <f t="shared" si="479"/>
        <v>11280</v>
      </c>
      <c r="H632" s="201">
        <f t="shared" si="480"/>
        <v>8499.68</v>
      </c>
      <c r="I632" s="139"/>
      <c r="J632" s="131"/>
      <c r="K632" s="131"/>
      <c r="L632" s="131"/>
      <c r="M632" s="11"/>
      <c r="N632" s="171">
        <v>323910</v>
      </c>
      <c r="O632" s="172" t="s">
        <v>39</v>
      </c>
      <c r="P632" s="173" t="s">
        <v>216</v>
      </c>
      <c r="Q632" s="174"/>
      <c r="R632" s="174"/>
      <c r="S632" s="174"/>
      <c r="T632" s="174"/>
      <c r="U632" s="174">
        <v>11280</v>
      </c>
      <c r="V632" s="174">
        <v>0</v>
      </c>
      <c r="W632" s="174">
        <v>0</v>
      </c>
      <c r="X632" s="174"/>
      <c r="Y632" s="309"/>
      <c r="Z632" s="174">
        <v>8499.68</v>
      </c>
      <c r="AA632" s="174"/>
      <c r="AB632" s="174"/>
      <c r="AC632" s="174"/>
      <c r="AD632" s="174"/>
    </row>
    <row r="633" spans="1:30" s="114" customFormat="1" ht="19.5" hidden="1" customHeight="1" x14ac:dyDescent="0.25">
      <c r="A633" s="183" t="s">
        <v>337</v>
      </c>
      <c r="B633" s="183"/>
      <c r="C633" s="183"/>
      <c r="D633" s="183"/>
      <c r="E633" s="183"/>
      <c r="F633" s="200">
        <f t="shared" si="478"/>
        <v>0</v>
      </c>
      <c r="G633" s="200">
        <f t="shared" si="479"/>
        <v>0</v>
      </c>
      <c r="H633" s="201">
        <f t="shared" si="480"/>
        <v>0</v>
      </c>
      <c r="I633" s="139"/>
      <c r="J633" s="131"/>
      <c r="K633" s="131"/>
      <c r="L633" s="131"/>
      <c r="M633" s="11"/>
      <c r="N633" s="171">
        <v>323911</v>
      </c>
      <c r="O633" s="172" t="s">
        <v>39</v>
      </c>
      <c r="P633" s="173" t="s">
        <v>217</v>
      </c>
      <c r="Q633" s="174"/>
      <c r="R633" s="174"/>
      <c r="S633" s="174"/>
      <c r="T633" s="174"/>
      <c r="U633" s="174">
        <v>0</v>
      </c>
      <c r="V633" s="174">
        <v>0</v>
      </c>
      <c r="W633" s="174"/>
      <c r="X633" s="174"/>
      <c r="Y633" s="309"/>
      <c r="Z633" s="174"/>
      <c r="AA633" s="174"/>
      <c r="AB633" s="174"/>
      <c r="AC633" s="174"/>
      <c r="AD633" s="174"/>
    </row>
    <row r="634" spans="1:30" s="214" customFormat="1" ht="20.25" customHeight="1" x14ac:dyDescent="0.25">
      <c r="A634" s="188" t="s">
        <v>337</v>
      </c>
      <c r="B634" s="188"/>
      <c r="C634" s="215" t="s">
        <v>384</v>
      </c>
      <c r="D634" s="215" t="s">
        <v>387</v>
      </c>
      <c r="E634" s="215" t="s">
        <v>388</v>
      </c>
      <c r="F634" s="207">
        <f t="shared" si="478"/>
        <v>0</v>
      </c>
      <c r="G634" s="207">
        <f t="shared" si="479"/>
        <v>13583</v>
      </c>
      <c r="H634" s="208">
        <f t="shared" si="480"/>
        <v>6683.19</v>
      </c>
      <c r="I634" s="209"/>
      <c r="J634" s="210"/>
      <c r="K634" s="210">
        <v>329</v>
      </c>
      <c r="L634" s="210"/>
      <c r="M634" s="210"/>
      <c r="N634" s="211"/>
      <c r="O634" s="216" t="s">
        <v>39</v>
      </c>
      <c r="P634" s="212" t="s">
        <v>228</v>
      </c>
      <c r="Q634" s="213"/>
      <c r="R634" s="213"/>
      <c r="S634" s="213"/>
      <c r="T634" s="213">
        <v>6683</v>
      </c>
      <c r="U634" s="213">
        <f t="shared" ref="U634:W634" si="585">U635</f>
        <v>6900</v>
      </c>
      <c r="V634" s="213">
        <f t="shared" si="585"/>
        <v>0</v>
      </c>
      <c r="W634" s="213">
        <f t="shared" si="585"/>
        <v>0</v>
      </c>
      <c r="X634" s="213"/>
      <c r="Y634" s="306"/>
      <c r="Z634" s="213">
        <f>+Z635</f>
        <v>6683.19</v>
      </c>
      <c r="AA634" s="213">
        <f t="shared" ref="AA634:AD636" si="586">+AA635</f>
        <v>0</v>
      </c>
      <c r="AB634" s="213">
        <f t="shared" si="586"/>
        <v>0</v>
      </c>
      <c r="AC634" s="213">
        <f t="shared" si="586"/>
        <v>0</v>
      </c>
      <c r="AD634" s="213">
        <f t="shared" si="586"/>
        <v>0</v>
      </c>
    </row>
    <row r="635" spans="1:30" s="114" customFormat="1" ht="19.5" customHeight="1" x14ac:dyDescent="0.25">
      <c r="A635" s="183" t="s">
        <v>337</v>
      </c>
      <c r="B635" s="183"/>
      <c r="C635" s="183"/>
      <c r="D635" s="198" t="s">
        <v>387</v>
      </c>
      <c r="E635" s="198" t="s">
        <v>388</v>
      </c>
      <c r="F635" s="200">
        <f t="shared" si="478"/>
        <v>0</v>
      </c>
      <c r="G635" s="200">
        <f t="shared" si="479"/>
        <v>13583</v>
      </c>
      <c r="H635" s="201">
        <f t="shared" si="480"/>
        <v>6683.19</v>
      </c>
      <c r="I635" s="139"/>
      <c r="J635" s="131"/>
      <c r="K635" s="131"/>
      <c r="L635" s="131">
        <v>3293</v>
      </c>
      <c r="M635" s="131"/>
      <c r="N635" s="132"/>
      <c r="O635" s="142" t="s">
        <v>39</v>
      </c>
      <c r="P635" s="127" t="s">
        <v>235</v>
      </c>
      <c r="Q635" s="133"/>
      <c r="R635" s="133"/>
      <c r="S635" s="133"/>
      <c r="T635" s="133">
        <v>6683</v>
      </c>
      <c r="U635" s="133">
        <f t="shared" ref="U635:W635" si="587">U636</f>
        <v>6900</v>
      </c>
      <c r="V635" s="133">
        <f t="shared" si="587"/>
        <v>0</v>
      </c>
      <c r="W635" s="133">
        <f t="shared" si="587"/>
        <v>0</v>
      </c>
      <c r="X635" s="133"/>
      <c r="Y635" s="307"/>
      <c r="Z635" s="133">
        <f>+Z636</f>
        <v>6683.19</v>
      </c>
      <c r="AA635" s="133">
        <f t="shared" si="586"/>
        <v>0</v>
      </c>
      <c r="AB635" s="133">
        <f t="shared" si="586"/>
        <v>0</v>
      </c>
      <c r="AC635" s="133">
        <f t="shared" si="586"/>
        <v>0</v>
      </c>
      <c r="AD635" s="133">
        <f t="shared" si="586"/>
        <v>0</v>
      </c>
    </row>
    <row r="636" spans="1:30" s="114" customFormat="1" ht="20.25" customHeight="1" x14ac:dyDescent="0.25">
      <c r="A636" s="183" t="s">
        <v>337</v>
      </c>
      <c r="B636" s="183"/>
      <c r="C636" s="183"/>
      <c r="D636" s="183"/>
      <c r="E636" s="198" t="s">
        <v>388</v>
      </c>
      <c r="F636" s="200">
        <f t="shared" si="478"/>
        <v>0</v>
      </c>
      <c r="G636" s="200">
        <f t="shared" si="479"/>
        <v>6900</v>
      </c>
      <c r="H636" s="201">
        <f t="shared" si="480"/>
        <v>6683.19</v>
      </c>
      <c r="I636" s="124"/>
      <c r="J636" s="131"/>
      <c r="K636" s="131"/>
      <c r="L636" s="131"/>
      <c r="M636" s="194">
        <v>32931</v>
      </c>
      <c r="N636" s="195"/>
      <c r="O636" s="196" t="s">
        <v>39</v>
      </c>
      <c r="P636" s="195" t="s">
        <v>235</v>
      </c>
      <c r="Q636" s="197"/>
      <c r="R636" s="197"/>
      <c r="S636" s="197"/>
      <c r="T636" s="197">
        <f>T637</f>
        <v>0</v>
      </c>
      <c r="U636" s="197">
        <f t="shared" ref="U636:W636" si="588">U637</f>
        <v>6900</v>
      </c>
      <c r="V636" s="197">
        <f t="shared" si="588"/>
        <v>0</v>
      </c>
      <c r="W636" s="197">
        <f t="shared" si="588"/>
        <v>0</v>
      </c>
      <c r="X636" s="197"/>
      <c r="Y636" s="308"/>
      <c r="Z636" s="197">
        <f>+Z637</f>
        <v>6683.19</v>
      </c>
      <c r="AA636" s="197">
        <f t="shared" si="586"/>
        <v>0</v>
      </c>
      <c r="AB636" s="197">
        <f t="shared" si="586"/>
        <v>0</v>
      </c>
      <c r="AC636" s="197">
        <f t="shared" si="586"/>
        <v>0</v>
      </c>
      <c r="AD636" s="197">
        <f t="shared" si="586"/>
        <v>0</v>
      </c>
    </row>
    <row r="637" spans="1:30" s="114" customFormat="1" ht="19.5" customHeight="1" x14ac:dyDescent="0.25">
      <c r="A637" s="183" t="s">
        <v>337</v>
      </c>
      <c r="B637" s="183"/>
      <c r="C637" s="183"/>
      <c r="D637" s="183"/>
      <c r="E637" s="183"/>
      <c r="F637" s="200">
        <f t="shared" si="478"/>
        <v>0</v>
      </c>
      <c r="G637" s="200">
        <f t="shared" si="479"/>
        <v>6900</v>
      </c>
      <c r="H637" s="201">
        <f t="shared" si="480"/>
        <v>6683.19</v>
      </c>
      <c r="I637" s="139"/>
      <c r="J637" s="131"/>
      <c r="K637" s="131"/>
      <c r="L637" s="131"/>
      <c r="M637" s="11"/>
      <c r="N637" s="171">
        <v>329310</v>
      </c>
      <c r="O637" s="172" t="s">
        <v>39</v>
      </c>
      <c r="P637" s="173" t="s">
        <v>235</v>
      </c>
      <c r="Q637" s="174"/>
      <c r="R637" s="174"/>
      <c r="S637" s="174"/>
      <c r="T637" s="174"/>
      <c r="U637" s="174">
        <v>6900</v>
      </c>
      <c r="V637" s="174">
        <v>0</v>
      </c>
      <c r="W637" s="174">
        <v>0</v>
      </c>
      <c r="X637" s="174"/>
      <c r="Y637" s="309"/>
      <c r="Z637" s="174">
        <v>6683.19</v>
      </c>
      <c r="AA637" s="174"/>
      <c r="AB637" s="174"/>
      <c r="AC637" s="174"/>
      <c r="AD637" s="174"/>
    </row>
    <row r="638" spans="1:30" s="114" customFormat="1" ht="38.25" hidden="1" customHeight="1" x14ac:dyDescent="0.25">
      <c r="A638" s="182" t="s">
        <v>337</v>
      </c>
      <c r="B638" s="198" t="s">
        <v>352</v>
      </c>
      <c r="C638" s="198" t="s">
        <v>384</v>
      </c>
      <c r="D638" s="198" t="s">
        <v>387</v>
      </c>
      <c r="E638" s="198" t="s">
        <v>388</v>
      </c>
      <c r="F638" s="200" t="e">
        <f t="shared" si="478"/>
        <v>#REF!</v>
      </c>
      <c r="G638" s="200">
        <f t="shared" si="479"/>
        <v>3401</v>
      </c>
      <c r="H638" s="201">
        <f t="shared" si="480"/>
        <v>3400.8700000000003</v>
      </c>
      <c r="I638" s="408" t="s">
        <v>347</v>
      </c>
      <c r="J638" s="409"/>
      <c r="K638" s="409"/>
      <c r="L638" s="409"/>
      <c r="M638" s="409"/>
      <c r="N638" s="409"/>
      <c r="O638" s="410"/>
      <c r="P638" s="111" t="s">
        <v>316</v>
      </c>
      <c r="Q638" s="112" t="e">
        <f>+Q639</f>
        <v>#REF!</v>
      </c>
      <c r="R638" s="112" t="e">
        <f t="shared" ref="R638:AD639" si="589">+R639</f>
        <v>#REF!</v>
      </c>
      <c r="S638" s="112" t="e">
        <f t="shared" si="589"/>
        <v>#REF!</v>
      </c>
      <c r="T638" s="112">
        <f t="shared" si="589"/>
        <v>3401</v>
      </c>
      <c r="U638" s="112">
        <f t="shared" si="589"/>
        <v>0</v>
      </c>
      <c r="V638" s="112">
        <f t="shared" si="589"/>
        <v>0</v>
      </c>
      <c r="W638" s="112">
        <f t="shared" si="589"/>
        <v>0</v>
      </c>
      <c r="X638" s="112"/>
      <c r="Y638" s="314"/>
      <c r="Z638" s="112">
        <f t="shared" si="589"/>
        <v>3400.8700000000003</v>
      </c>
      <c r="AA638" s="112">
        <f t="shared" si="589"/>
        <v>0</v>
      </c>
      <c r="AB638" s="112">
        <f>+AB640</f>
        <v>0</v>
      </c>
      <c r="AC638" s="112">
        <f>+AC640</f>
        <v>0</v>
      </c>
      <c r="AD638" s="112">
        <f>+AD640</f>
        <v>0</v>
      </c>
    </row>
    <row r="639" spans="1:30" s="193" customFormat="1" ht="21.75" hidden="1" customHeight="1" x14ac:dyDescent="0.25">
      <c r="A639" s="188" t="s">
        <v>337</v>
      </c>
      <c r="B639" s="188"/>
      <c r="C639" s="198" t="s">
        <v>384</v>
      </c>
      <c r="D639" s="198" t="s">
        <v>387</v>
      </c>
      <c r="E639" s="198" t="s">
        <v>388</v>
      </c>
      <c r="F639" s="200" t="e">
        <f t="shared" si="478"/>
        <v>#REF!</v>
      </c>
      <c r="G639" s="200">
        <f t="shared" si="479"/>
        <v>3401</v>
      </c>
      <c r="H639" s="201">
        <f t="shared" si="480"/>
        <v>3400.8700000000003</v>
      </c>
      <c r="I639" s="189"/>
      <c r="J639" s="189"/>
      <c r="K639" s="189"/>
      <c r="L639" s="189"/>
      <c r="M639" s="189"/>
      <c r="N639" s="189" t="str">
        <f>+O639</f>
        <v>5.5.</v>
      </c>
      <c r="O639" s="190" t="s">
        <v>39</v>
      </c>
      <c r="P639" s="191" t="s">
        <v>19</v>
      </c>
      <c r="Q639" s="192" t="e">
        <f>+Q640</f>
        <v>#REF!</v>
      </c>
      <c r="R639" s="192" t="e">
        <f t="shared" si="589"/>
        <v>#REF!</v>
      </c>
      <c r="S639" s="192" t="e">
        <f t="shared" si="589"/>
        <v>#REF!</v>
      </c>
      <c r="T639" s="192">
        <f t="shared" si="589"/>
        <v>3401</v>
      </c>
      <c r="U639" s="192">
        <f>U640</f>
        <v>0</v>
      </c>
      <c r="V639" s="192">
        <f t="shared" ref="V639:W642" si="590">V640</f>
        <v>0</v>
      </c>
      <c r="W639" s="192">
        <f t="shared" si="590"/>
        <v>0</v>
      </c>
      <c r="X639" s="192"/>
      <c r="Y639" s="315"/>
      <c r="Z639" s="192">
        <f t="shared" si="589"/>
        <v>3400.8700000000003</v>
      </c>
      <c r="AA639" s="192">
        <f t="shared" si="589"/>
        <v>0</v>
      </c>
      <c r="AB639" s="192">
        <f t="shared" si="589"/>
        <v>0</v>
      </c>
      <c r="AC639" s="192">
        <f t="shared" si="589"/>
        <v>0</v>
      </c>
      <c r="AD639" s="192">
        <f t="shared" si="589"/>
        <v>0</v>
      </c>
    </row>
    <row r="640" spans="1:30" s="114" customFormat="1" ht="20.25" hidden="1" customHeight="1" x14ac:dyDescent="0.25">
      <c r="A640" s="182" t="s">
        <v>337</v>
      </c>
      <c r="B640" s="198" t="s">
        <v>352</v>
      </c>
      <c r="C640" s="198" t="s">
        <v>384</v>
      </c>
      <c r="D640" s="198" t="s">
        <v>387</v>
      </c>
      <c r="E640" s="198" t="s">
        <v>388</v>
      </c>
      <c r="F640" s="200" t="e">
        <f t="shared" si="478"/>
        <v>#REF!</v>
      </c>
      <c r="G640" s="200">
        <f t="shared" si="479"/>
        <v>3401</v>
      </c>
      <c r="H640" s="201">
        <f t="shared" si="480"/>
        <v>3400.8700000000003</v>
      </c>
      <c r="I640" s="120">
        <v>4</v>
      </c>
      <c r="J640" s="120"/>
      <c r="K640" s="120"/>
      <c r="L640" s="120"/>
      <c r="M640" s="120"/>
      <c r="N640" s="120"/>
      <c r="O640" s="175" t="s">
        <v>39</v>
      </c>
      <c r="P640" s="122" t="s">
        <v>21</v>
      </c>
      <c r="Q640" s="123" t="e">
        <f>+#REF!+#REF!</f>
        <v>#REF!</v>
      </c>
      <c r="R640" s="123" t="e">
        <f>+#REF!+#REF!</f>
        <v>#REF!</v>
      </c>
      <c r="S640" s="123" t="e">
        <f>+#REF!+#REF!</f>
        <v>#REF!</v>
      </c>
      <c r="T640" s="123">
        <v>3401</v>
      </c>
      <c r="U640" s="123">
        <f>U641</f>
        <v>0</v>
      </c>
      <c r="V640" s="123">
        <f t="shared" si="590"/>
        <v>0</v>
      </c>
      <c r="W640" s="123">
        <f t="shared" si="590"/>
        <v>0</v>
      </c>
      <c r="X640" s="123"/>
      <c r="Y640" s="316"/>
      <c r="Z640" s="123">
        <f>+Z641+Z646</f>
        <v>3400.8700000000003</v>
      </c>
      <c r="AA640" s="123">
        <f t="shared" ref="AA640:AD640" si="591">+AA641+AA646</f>
        <v>0</v>
      </c>
      <c r="AB640" s="123">
        <f t="shared" si="591"/>
        <v>0</v>
      </c>
      <c r="AC640" s="123">
        <f t="shared" si="591"/>
        <v>0</v>
      </c>
      <c r="AD640" s="123">
        <f t="shared" si="591"/>
        <v>0</v>
      </c>
    </row>
    <row r="641" spans="1:30" s="187" customFormat="1" ht="20.25" hidden="1" customHeight="1" x14ac:dyDescent="0.25">
      <c r="A641" s="183" t="s">
        <v>337</v>
      </c>
      <c r="B641" s="198" t="s">
        <v>352</v>
      </c>
      <c r="C641" s="198" t="s">
        <v>384</v>
      </c>
      <c r="D641" s="198" t="s">
        <v>387</v>
      </c>
      <c r="E641" s="198" t="s">
        <v>388</v>
      </c>
      <c r="F641" s="200">
        <f t="shared" ref="F641:F652" si="592">+Q641+R641+S641</f>
        <v>0</v>
      </c>
      <c r="G641" s="200">
        <f t="shared" ref="G641:G652" si="593">+T641+U641+V641+W641+X641+Y641</f>
        <v>282</v>
      </c>
      <c r="H641" s="201">
        <f t="shared" ref="H641:H652" si="594">+Z641+AA641+AB641+AC641+AD641</f>
        <v>281.88</v>
      </c>
      <c r="I641" s="121"/>
      <c r="J641" s="121">
        <v>41</v>
      </c>
      <c r="K641" s="121"/>
      <c r="L641" s="121"/>
      <c r="M641" s="121"/>
      <c r="N641" s="121"/>
      <c r="O641" s="175" t="s">
        <v>39</v>
      </c>
      <c r="P641" s="185" t="s">
        <v>11</v>
      </c>
      <c r="Q641" s="186"/>
      <c r="R641" s="186"/>
      <c r="S641" s="186"/>
      <c r="T641" s="186">
        <v>282</v>
      </c>
      <c r="U641" s="186">
        <f>U642</f>
        <v>0</v>
      </c>
      <c r="V641" s="186">
        <f t="shared" si="590"/>
        <v>0</v>
      </c>
      <c r="W641" s="186">
        <f t="shared" si="590"/>
        <v>0</v>
      </c>
      <c r="X641" s="186"/>
      <c r="Y641" s="260"/>
      <c r="Z641" s="186">
        <f t="shared" ref="Z641:AD644" si="595">Z642</f>
        <v>281.88</v>
      </c>
      <c r="AA641" s="186">
        <f t="shared" si="595"/>
        <v>0</v>
      </c>
      <c r="AB641" s="186">
        <f t="shared" si="595"/>
        <v>0</v>
      </c>
      <c r="AC641" s="186">
        <f t="shared" si="595"/>
        <v>0</v>
      </c>
      <c r="AD641" s="186">
        <f t="shared" si="595"/>
        <v>0</v>
      </c>
    </row>
    <row r="642" spans="1:30" s="214" customFormat="1" ht="20.25" hidden="1" customHeight="1" x14ac:dyDescent="0.25">
      <c r="A642" s="188" t="s">
        <v>337</v>
      </c>
      <c r="B642" s="188"/>
      <c r="C642" s="215" t="s">
        <v>384</v>
      </c>
      <c r="D642" s="215" t="s">
        <v>387</v>
      </c>
      <c r="E642" s="215" t="s">
        <v>388</v>
      </c>
      <c r="F642" s="207">
        <f t="shared" si="592"/>
        <v>0</v>
      </c>
      <c r="G642" s="207">
        <f t="shared" si="593"/>
        <v>282</v>
      </c>
      <c r="H642" s="208">
        <f t="shared" si="594"/>
        <v>281.88</v>
      </c>
      <c r="I642" s="209"/>
      <c r="J642" s="210"/>
      <c r="K642" s="210">
        <v>412</v>
      </c>
      <c r="L642" s="210"/>
      <c r="M642" s="210"/>
      <c r="N642" s="211"/>
      <c r="O642" s="216" t="s">
        <v>39</v>
      </c>
      <c r="P642" s="212" t="s">
        <v>274</v>
      </c>
      <c r="Q642" s="213"/>
      <c r="R642" s="213"/>
      <c r="S642" s="213"/>
      <c r="T642" s="213">
        <v>282</v>
      </c>
      <c r="U642" s="213">
        <f>U643</f>
        <v>0</v>
      </c>
      <c r="V642" s="213">
        <f t="shared" si="590"/>
        <v>0</v>
      </c>
      <c r="W642" s="213">
        <f t="shared" si="590"/>
        <v>0</v>
      </c>
      <c r="X642" s="213"/>
      <c r="Y642" s="306"/>
      <c r="Z642" s="213">
        <f t="shared" si="595"/>
        <v>281.88</v>
      </c>
      <c r="AA642" s="213">
        <f t="shared" si="595"/>
        <v>0</v>
      </c>
      <c r="AB642" s="213">
        <f t="shared" si="595"/>
        <v>0</v>
      </c>
      <c r="AC642" s="213">
        <f t="shared" si="595"/>
        <v>0</v>
      </c>
      <c r="AD642" s="213">
        <f t="shared" si="595"/>
        <v>0</v>
      </c>
    </row>
    <row r="643" spans="1:30" s="114" customFormat="1" ht="19.5" hidden="1" customHeight="1" x14ac:dyDescent="0.25">
      <c r="A643" s="183" t="s">
        <v>337</v>
      </c>
      <c r="B643" s="183"/>
      <c r="C643" s="183"/>
      <c r="D643" s="198" t="s">
        <v>387</v>
      </c>
      <c r="E643" s="198" t="s">
        <v>388</v>
      </c>
      <c r="F643" s="200">
        <f t="shared" si="592"/>
        <v>0</v>
      </c>
      <c r="G643" s="200">
        <f t="shared" si="593"/>
        <v>282</v>
      </c>
      <c r="H643" s="201">
        <f t="shared" si="594"/>
        <v>281.88</v>
      </c>
      <c r="I643" s="139"/>
      <c r="J643" s="131"/>
      <c r="K643" s="131"/>
      <c r="L643" s="131">
        <v>4123</v>
      </c>
      <c r="M643" s="131"/>
      <c r="N643" s="132"/>
      <c r="O643" s="142" t="s">
        <v>39</v>
      </c>
      <c r="P643" s="127" t="s">
        <v>204</v>
      </c>
      <c r="Q643" s="133"/>
      <c r="R643" s="133"/>
      <c r="S643" s="133"/>
      <c r="T643" s="133">
        <v>282</v>
      </c>
      <c r="U643" s="133">
        <v>0</v>
      </c>
      <c r="V643" s="133">
        <v>0</v>
      </c>
      <c r="W643" s="133">
        <v>0</v>
      </c>
      <c r="X643" s="133"/>
      <c r="Y643" s="307"/>
      <c r="Z643" s="133">
        <f t="shared" si="595"/>
        <v>281.88</v>
      </c>
      <c r="AA643" s="133">
        <f t="shared" si="595"/>
        <v>0</v>
      </c>
      <c r="AB643" s="133">
        <f t="shared" si="595"/>
        <v>0</v>
      </c>
      <c r="AC643" s="133">
        <f t="shared" si="595"/>
        <v>0</v>
      </c>
      <c r="AD643" s="133">
        <f t="shared" si="595"/>
        <v>0</v>
      </c>
    </row>
    <row r="644" spans="1:30" s="114" customFormat="1" ht="20.25" hidden="1" customHeight="1" x14ac:dyDescent="0.25">
      <c r="A644" s="183" t="s">
        <v>337</v>
      </c>
      <c r="B644" s="183"/>
      <c r="C644" s="183"/>
      <c r="D644" s="183"/>
      <c r="E644" s="198" t="s">
        <v>388</v>
      </c>
      <c r="F644" s="200">
        <f t="shared" si="592"/>
        <v>0</v>
      </c>
      <c r="G644" s="200">
        <f t="shared" si="593"/>
        <v>0</v>
      </c>
      <c r="H644" s="201">
        <f t="shared" si="594"/>
        <v>281.88</v>
      </c>
      <c r="I644" s="124"/>
      <c r="J644" s="131"/>
      <c r="K644" s="131"/>
      <c r="L644" s="131"/>
      <c r="M644" s="194">
        <v>41231</v>
      </c>
      <c r="N644" s="195"/>
      <c r="O644" s="196" t="s">
        <v>39</v>
      </c>
      <c r="P644" s="195" t="s">
        <v>204</v>
      </c>
      <c r="Q644" s="197"/>
      <c r="R644" s="197"/>
      <c r="S644" s="197"/>
      <c r="T644" s="197"/>
      <c r="U644" s="197"/>
      <c r="V644" s="197"/>
      <c r="W644" s="197"/>
      <c r="X644" s="197"/>
      <c r="Y644" s="308"/>
      <c r="Z644" s="197">
        <f t="shared" si="595"/>
        <v>281.88</v>
      </c>
      <c r="AA644" s="197">
        <f t="shared" si="595"/>
        <v>0</v>
      </c>
      <c r="AB644" s="197">
        <f t="shared" si="595"/>
        <v>0</v>
      </c>
      <c r="AC644" s="197">
        <f t="shared" si="595"/>
        <v>0</v>
      </c>
      <c r="AD644" s="197">
        <f t="shared" si="595"/>
        <v>0</v>
      </c>
    </row>
    <row r="645" spans="1:30" s="114" customFormat="1" ht="19.5" hidden="1" customHeight="1" x14ac:dyDescent="0.25">
      <c r="A645" s="183" t="s">
        <v>337</v>
      </c>
      <c r="B645" s="183"/>
      <c r="C645" s="183"/>
      <c r="D645" s="183"/>
      <c r="E645" s="183"/>
      <c r="F645" s="200">
        <f t="shared" si="592"/>
        <v>0</v>
      </c>
      <c r="G645" s="200">
        <f t="shared" si="593"/>
        <v>0</v>
      </c>
      <c r="H645" s="201">
        <f t="shared" si="594"/>
        <v>281.88</v>
      </c>
      <c r="I645" s="139"/>
      <c r="J645" s="131"/>
      <c r="K645" s="131"/>
      <c r="L645" s="131"/>
      <c r="M645" s="11"/>
      <c r="N645" s="171">
        <v>412310</v>
      </c>
      <c r="O645" s="172" t="s">
        <v>39</v>
      </c>
      <c r="P645" s="173" t="s">
        <v>204</v>
      </c>
      <c r="Q645" s="174"/>
      <c r="R645" s="174"/>
      <c r="S645" s="174"/>
      <c r="T645" s="174"/>
      <c r="U645" s="174"/>
      <c r="V645" s="174"/>
      <c r="W645" s="174"/>
      <c r="X645" s="174"/>
      <c r="Y645" s="309"/>
      <c r="Z645" s="174">
        <v>281.88</v>
      </c>
      <c r="AA645" s="174">
        <f>+Q645</f>
        <v>0</v>
      </c>
      <c r="AB645" s="174"/>
      <c r="AC645" s="174"/>
      <c r="AD645" s="174"/>
    </row>
    <row r="646" spans="1:30" s="187" customFormat="1" ht="20.25" hidden="1" customHeight="1" x14ac:dyDescent="0.25">
      <c r="A646" s="183" t="s">
        <v>337</v>
      </c>
      <c r="B646" s="198" t="s">
        <v>352</v>
      </c>
      <c r="C646" s="198" t="s">
        <v>384</v>
      </c>
      <c r="D646" s="198" t="s">
        <v>387</v>
      </c>
      <c r="E646" s="198" t="s">
        <v>388</v>
      </c>
      <c r="F646" s="200">
        <f t="shared" si="592"/>
        <v>0</v>
      </c>
      <c r="G646" s="200">
        <f t="shared" si="593"/>
        <v>3119</v>
      </c>
      <c r="H646" s="201">
        <f t="shared" si="594"/>
        <v>3118.9900000000002</v>
      </c>
      <c r="I646" s="121"/>
      <c r="J646" s="121">
        <v>42</v>
      </c>
      <c r="K646" s="121"/>
      <c r="L646" s="121"/>
      <c r="M646" s="121"/>
      <c r="N646" s="121"/>
      <c r="O646" s="175" t="s">
        <v>39</v>
      </c>
      <c r="P646" s="185" t="s">
        <v>12</v>
      </c>
      <c r="Q646" s="186"/>
      <c r="R646" s="186"/>
      <c r="S646" s="186"/>
      <c r="T646" s="186">
        <v>3119</v>
      </c>
      <c r="U646" s="186">
        <f>U647</f>
        <v>0</v>
      </c>
      <c r="V646" s="186">
        <f t="shared" ref="V646:W646" si="596">V647</f>
        <v>0</v>
      </c>
      <c r="W646" s="186">
        <f t="shared" si="596"/>
        <v>0</v>
      </c>
      <c r="X646" s="186"/>
      <c r="Y646" s="260"/>
      <c r="Z646" s="186">
        <f>+Z647</f>
        <v>3118.9900000000002</v>
      </c>
      <c r="AA646" s="186">
        <f t="shared" ref="AA646:AD646" si="597">+AA647</f>
        <v>0</v>
      </c>
      <c r="AB646" s="186">
        <f t="shared" si="597"/>
        <v>0</v>
      </c>
      <c r="AC646" s="186">
        <f t="shared" si="597"/>
        <v>0</v>
      </c>
      <c r="AD646" s="186">
        <f t="shared" si="597"/>
        <v>0</v>
      </c>
    </row>
    <row r="647" spans="1:30" s="214" customFormat="1" ht="20.25" hidden="1" customHeight="1" x14ac:dyDescent="0.25">
      <c r="A647" s="188" t="s">
        <v>337</v>
      </c>
      <c r="B647" s="188"/>
      <c r="C647" s="215" t="s">
        <v>384</v>
      </c>
      <c r="D647" s="215" t="s">
        <v>387</v>
      </c>
      <c r="E647" s="215" t="s">
        <v>388</v>
      </c>
      <c r="F647" s="207">
        <f t="shared" si="592"/>
        <v>0</v>
      </c>
      <c r="G647" s="207">
        <f t="shared" si="593"/>
        <v>3119</v>
      </c>
      <c r="H647" s="208">
        <f t="shared" si="594"/>
        <v>3118.9900000000002</v>
      </c>
      <c r="I647" s="209"/>
      <c r="J647" s="210"/>
      <c r="K647" s="210">
        <v>422</v>
      </c>
      <c r="L647" s="210"/>
      <c r="M647" s="210"/>
      <c r="N647" s="211"/>
      <c r="O647" s="216" t="s">
        <v>39</v>
      </c>
      <c r="P647" s="212" t="s">
        <v>275</v>
      </c>
      <c r="Q647" s="213"/>
      <c r="R647" s="213"/>
      <c r="S647" s="213"/>
      <c r="T647" s="213">
        <v>3119</v>
      </c>
      <c r="U647" s="213">
        <f>U648</f>
        <v>0</v>
      </c>
      <c r="V647" s="213">
        <f t="shared" ref="V647:W647" si="598">V648</f>
        <v>0</v>
      </c>
      <c r="W647" s="213">
        <f t="shared" si="598"/>
        <v>0</v>
      </c>
      <c r="X647" s="213"/>
      <c r="Y647" s="306"/>
      <c r="Z647" s="213">
        <f>+Z648</f>
        <v>3118.9900000000002</v>
      </c>
      <c r="AA647" s="213">
        <f t="shared" ref="AA647:AD647" si="599">+AA648</f>
        <v>0</v>
      </c>
      <c r="AB647" s="213">
        <f t="shared" si="599"/>
        <v>0</v>
      </c>
      <c r="AC647" s="213">
        <f t="shared" si="599"/>
        <v>0</v>
      </c>
      <c r="AD647" s="213">
        <f t="shared" si="599"/>
        <v>0</v>
      </c>
    </row>
    <row r="648" spans="1:30" s="114" customFormat="1" ht="19.5" hidden="1" customHeight="1" x14ac:dyDescent="0.25">
      <c r="A648" s="183" t="s">
        <v>337</v>
      </c>
      <c r="B648" s="183"/>
      <c r="C648" s="183"/>
      <c r="D648" s="198" t="s">
        <v>387</v>
      </c>
      <c r="E648" s="198" t="s">
        <v>388</v>
      </c>
      <c r="F648" s="200">
        <f t="shared" si="592"/>
        <v>0</v>
      </c>
      <c r="G648" s="200">
        <f t="shared" si="593"/>
        <v>3119</v>
      </c>
      <c r="H648" s="201">
        <f t="shared" si="594"/>
        <v>3118.9900000000002</v>
      </c>
      <c r="I648" s="139"/>
      <c r="J648" s="131"/>
      <c r="K648" s="131"/>
      <c r="L648" s="131">
        <v>4221</v>
      </c>
      <c r="M648" s="131"/>
      <c r="N648" s="132"/>
      <c r="O648" s="142" t="s">
        <v>39</v>
      </c>
      <c r="P648" s="127" t="s">
        <v>276</v>
      </c>
      <c r="Q648" s="133"/>
      <c r="R648" s="133"/>
      <c r="S648" s="133"/>
      <c r="T648" s="133">
        <v>3119</v>
      </c>
      <c r="U648" s="133">
        <v>0</v>
      </c>
      <c r="V648" s="133">
        <v>0</v>
      </c>
      <c r="W648" s="133">
        <v>0</v>
      </c>
      <c r="X648" s="133"/>
      <c r="Y648" s="307"/>
      <c r="Z648" s="133">
        <f>+Z649+Z651</f>
        <v>3118.9900000000002</v>
      </c>
      <c r="AA648" s="133">
        <f t="shared" ref="AA648:AD648" si="600">+AA649+AA651</f>
        <v>0</v>
      </c>
      <c r="AB648" s="133">
        <f t="shared" si="600"/>
        <v>0</v>
      </c>
      <c r="AC648" s="133">
        <f t="shared" si="600"/>
        <v>0</v>
      </c>
      <c r="AD648" s="133">
        <f t="shared" si="600"/>
        <v>0</v>
      </c>
    </row>
    <row r="649" spans="1:30" s="114" customFormat="1" ht="20.25" hidden="1" customHeight="1" x14ac:dyDescent="0.25">
      <c r="A649" s="183" t="s">
        <v>337</v>
      </c>
      <c r="B649" s="183"/>
      <c r="C649" s="183"/>
      <c r="D649" s="183"/>
      <c r="E649" s="198" t="s">
        <v>388</v>
      </c>
      <c r="F649" s="200">
        <f t="shared" si="592"/>
        <v>0</v>
      </c>
      <c r="G649" s="200">
        <f t="shared" si="593"/>
        <v>0</v>
      </c>
      <c r="H649" s="201">
        <f t="shared" si="594"/>
        <v>270.89999999999998</v>
      </c>
      <c r="I649" s="124"/>
      <c r="J649" s="131"/>
      <c r="K649" s="131"/>
      <c r="L649" s="131"/>
      <c r="M649" s="194">
        <v>42219</v>
      </c>
      <c r="N649" s="195"/>
      <c r="O649" s="196" t="s">
        <v>39</v>
      </c>
      <c r="P649" s="195" t="s">
        <v>279</v>
      </c>
      <c r="Q649" s="197"/>
      <c r="R649" s="197"/>
      <c r="S649" s="197"/>
      <c r="T649" s="197"/>
      <c r="U649" s="197"/>
      <c r="V649" s="197"/>
      <c r="W649" s="197"/>
      <c r="X649" s="197"/>
      <c r="Y649" s="308"/>
      <c r="Z649" s="197">
        <f t="shared" ref="Z649:AD649" si="601">Z650</f>
        <v>270.89999999999998</v>
      </c>
      <c r="AA649" s="197">
        <f t="shared" si="601"/>
        <v>0</v>
      </c>
      <c r="AB649" s="197">
        <f t="shared" si="601"/>
        <v>0</v>
      </c>
      <c r="AC649" s="197">
        <f t="shared" si="601"/>
        <v>0</v>
      </c>
      <c r="AD649" s="197">
        <f t="shared" si="601"/>
        <v>0</v>
      </c>
    </row>
    <row r="650" spans="1:30" s="114" customFormat="1" ht="19.5" hidden="1" customHeight="1" x14ac:dyDescent="0.25">
      <c r="A650" s="183" t="s">
        <v>337</v>
      </c>
      <c r="B650" s="183"/>
      <c r="C650" s="183"/>
      <c r="D650" s="183"/>
      <c r="E650" s="183"/>
      <c r="F650" s="200">
        <f t="shared" si="592"/>
        <v>0</v>
      </c>
      <c r="G650" s="200">
        <f t="shared" si="593"/>
        <v>0</v>
      </c>
      <c r="H650" s="201">
        <f t="shared" si="594"/>
        <v>270.89999999999998</v>
      </c>
      <c r="I650" s="139"/>
      <c r="J650" s="131"/>
      <c r="K650" s="131"/>
      <c r="L650" s="131"/>
      <c r="M650" s="11"/>
      <c r="N650" s="171">
        <v>422190</v>
      </c>
      <c r="O650" s="172" t="s">
        <v>39</v>
      </c>
      <c r="P650" s="173" t="s">
        <v>279</v>
      </c>
      <c r="Q650" s="174"/>
      <c r="R650" s="174"/>
      <c r="S650" s="174"/>
      <c r="T650" s="174"/>
      <c r="U650" s="174"/>
      <c r="V650" s="174"/>
      <c r="W650" s="174"/>
      <c r="X650" s="174"/>
      <c r="Y650" s="309"/>
      <c r="Z650" s="174">
        <v>270.89999999999998</v>
      </c>
      <c r="AA650" s="174">
        <f>+Q650</f>
        <v>0</v>
      </c>
      <c r="AB650" s="174"/>
      <c r="AC650" s="174"/>
      <c r="AD650" s="174"/>
    </row>
    <row r="651" spans="1:30" s="114" customFormat="1" ht="20.25" hidden="1" customHeight="1" x14ac:dyDescent="0.25">
      <c r="A651" s="183" t="s">
        <v>337</v>
      </c>
      <c r="B651" s="183"/>
      <c r="C651" s="183"/>
      <c r="D651" s="183"/>
      <c r="E651" s="198" t="s">
        <v>388</v>
      </c>
      <c r="F651" s="200">
        <f t="shared" si="592"/>
        <v>0</v>
      </c>
      <c r="G651" s="200">
        <f t="shared" si="593"/>
        <v>0</v>
      </c>
      <c r="H651" s="201">
        <f t="shared" si="594"/>
        <v>2848.09</v>
      </c>
      <c r="I651" s="124"/>
      <c r="J651" s="131"/>
      <c r="K651" s="131"/>
      <c r="L651" s="131"/>
      <c r="M651" s="194">
        <v>42211</v>
      </c>
      <c r="N651" s="195"/>
      <c r="O651" s="196" t="s">
        <v>39</v>
      </c>
      <c r="P651" s="195" t="s">
        <v>277</v>
      </c>
      <c r="Q651" s="197"/>
      <c r="R651" s="197"/>
      <c r="S651" s="197"/>
      <c r="T651" s="197"/>
      <c r="U651" s="197"/>
      <c r="V651" s="197"/>
      <c r="W651" s="197"/>
      <c r="X651" s="197"/>
      <c r="Y651" s="308"/>
      <c r="Z651" s="197">
        <f t="shared" ref="Z651:AD651" si="602">Z652</f>
        <v>2848.09</v>
      </c>
      <c r="AA651" s="197">
        <f t="shared" si="602"/>
        <v>0</v>
      </c>
      <c r="AB651" s="197">
        <f t="shared" si="602"/>
        <v>0</v>
      </c>
      <c r="AC651" s="197">
        <f t="shared" si="602"/>
        <v>0</v>
      </c>
      <c r="AD651" s="197">
        <f t="shared" si="602"/>
        <v>0</v>
      </c>
    </row>
    <row r="652" spans="1:30" s="114" customFormat="1" ht="19.5" hidden="1" customHeight="1" x14ac:dyDescent="0.25">
      <c r="A652" s="183" t="s">
        <v>337</v>
      </c>
      <c r="B652" s="183"/>
      <c r="C652" s="183"/>
      <c r="D652" s="183"/>
      <c r="E652" s="183"/>
      <c r="F652" s="200">
        <f t="shared" si="592"/>
        <v>0</v>
      </c>
      <c r="G652" s="200">
        <f t="shared" si="593"/>
        <v>0</v>
      </c>
      <c r="H652" s="201">
        <f t="shared" si="594"/>
        <v>2848.09</v>
      </c>
      <c r="I652" s="139"/>
      <c r="J652" s="131"/>
      <c r="K652" s="131"/>
      <c r="L652" s="131"/>
      <c r="M652" s="11"/>
      <c r="N652" s="171">
        <v>422110</v>
      </c>
      <c r="O652" s="172" t="s">
        <v>39</v>
      </c>
      <c r="P652" s="173" t="s">
        <v>277</v>
      </c>
      <c r="Q652" s="174"/>
      <c r="R652" s="174"/>
      <c r="S652" s="174"/>
      <c r="T652" s="174"/>
      <c r="U652" s="174"/>
      <c r="V652" s="174"/>
      <c r="W652" s="174"/>
      <c r="X652" s="174"/>
      <c r="Y652" s="309"/>
      <c r="Z652" s="174">
        <v>2848.09</v>
      </c>
      <c r="AA652" s="174">
        <f>+Q652</f>
        <v>0</v>
      </c>
      <c r="AB652" s="174"/>
      <c r="AC652" s="174"/>
      <c r="AD652" s="174"/>
    </row>
    <row r="653" spans="1:30" s="114" customFormat="1" ht="30" hidden="1" customHeight="1" x14ac:dyDescent="0.25">
      <c r="A653" s="182" t="s">
        <v>461</v>
      </c>
      <c r="B653" s="198" t="s">
        <v>352</v>
      </c>
      <c r="C653" s="198" t="s">
        <v>384</v>
      </c>
      <c r="D653" s="198" t="s">
        <v>387</v>
      </c>
      <c r="E653" s="198" t="s">
        <v>388</v>
      </c>
      <c r="F653" s="200">
        <f t="shared" ref="F653:F681" si="603">+Q653+R653+S653</f>
        <v>0</v>
      </c>
      <c r="G653" s="200">
        <f t="shared" ref="G653:G681" si="604">+T653+U653+V653+W653+X653+Y653</f>
        <v>1205</v>
      </c>
      <c r="H653" s="201">
        <f t="shared" ref="H653:H681" si="605">+Z653+AA653+AB653+AC653+AD653</f>
        <v>1205.52</v>
      </c>
      <c r="I653" s="408"/>
      <c r="J653" s="409"/>
      <c r="K653" s="409"/>
      <c r="L653" s="409"/>
      <c r="M653" s="409"/>
      <c r="N653" s="409"/>
      <c r="O653" s="410"/>
      <c r="P653" s="111" t="s">
        <v>462</v>
      </c>
      <c r="Q653" s="112">
        <f t="shared" ref="Q653:AA653" si="606">+Q655</f>
        <v>0</v>
      </c>
      <c r="R653" s="112">
        <f t="shared" si="606"/>
        <v>0</v>
      </c>
      <c r="S653" s="112">
        <f t="shared" si="606"/>
        <v>0</v>
      </c>
      <c r="T653" s="112">
        <f t="shared" si="606"/>
        <v>1205</v>
      </c>
      <c r="U653" s="112">
        <f t="shared" si="606"/>
        <v>0</v>
      </c>
      <c r="V653" s="112">
        <f t="shared" si="606"/>
        <v>0</v>
      </c>
      <c r="W653" s="112">
        <f t="shared" si="606"/>
        <v>0</v>
      </c>
      <c r="X653" s="112"/>
      <c r="Y653" s="314"/>
      <c r="Z653" s="112">
        <f t="shared" si="606"/>
        <v>1205.52</v>
      </c>
      <c r="AA653" s="112">
        <f t="shared" si="606"/>
        <v>0</v>
      </c>
      <c r="AB653" s="112">
        <f>+AB655</f>
        <v>0</v>
      </c>
      <c r="AC653" s="112">
        <f>+AC655</f>
        <v>0</v>
      </c>
      <c r="AD653" s="112">
        <f>+AD655</f>
        <v>0</v>
      </c>
    </row>
    <row r="654" spans="1:30" s="193" customFormat="1" ht="21.75" hidden="1" customHeight="1" x14ac:dyDescent="0.25">
      <c r="A654" s="182" t="s">
        <v>461</v>
      </c>
      <c r="B654" s="188"/>
      <c r="C654" s="198" t="s">
        <v>384</v>
      </c>
      <c r="D654" s="198" t="s">
        <v>387</v>
      </c>
      <c r="E654" s="198" t="s">
        <v>388</v>
      </c>
      <c r="F654" s="200">
        <f t="shared" si="603"/>
        <v>0</v>
      </c>
      <c r="G654" s="200">
        <f t="shared" si="604"/>
        <v>1205</v>
      </c>
      <c r="H654" s="201">
        <f t="shared" si="605"/>
        <v>1205.52</v>
      </c>
      <c r="I654" s="189"/>
      <c r="J654" s="189"/>
      <c r="K654" s="189"/>
      <c r="L654" s="189"/>
      <c r="M654" s="189"/>
      <c r="N654" s="189" t="str">
        <f>+O654</f>
        <v>5.6.</v>
      </c>
      <c r="O654" s="190" t="s">
        <v>409</v>
      </c>
      <c r="P654" s="191" t="s">
        <v>19</v>
      </c>
      <c r="Q654" s="192">
        <f>+Q655</f>
        <v>0</v>
      </c>
      <c r="R654" s="192">
        <f t="shared" ref="R654:AD654" si="607">+R655</f>
        <v>0</v>
      </c>
      <c r="S654" s="192">
        <f t="shared" si="607"/>
        <v>0</v>
      </c>
      <c r="T654" s="192">
        <f t="shared" si="607"/>
        <v>1205</v>
      </c>
      <c r="U654" s="192">
        <f t="shared" si="607"/>
        <v>0</v>
      </c>
      <c r="V654" s="192">
        <f t="shared" si="607"/>
        <v>0</v>
      </c>
      <c r="W654" s="192">
        <f t="shared" si="607"/>
        <v>0</v>
      </c>
      <c r="X654" s="192"/>
      <c r="Y654" s="315"/>
      <c r="Z654" s="192">
        <f t="shared" si="607"/>
        <v>1205.52</v>
      </c>
      <c r="AA654" s="192">
        <f t="shared" si="607"/>
        <v>0</v>
      </c>
      <c r="AB654" s="192">
        <f t="shared" si="607"/>
        <v>0</v>
      </c>
      <c r="AC654" s="192">
        <f t="shared" si="607"/>
        <v>0</v>
      </c>
      <c r="AD654" s="192">
        <f t="shared" si="607"/>
        <v>0</v>
      </c>
    </row>
    <row r="655" spans="1:30" s="119" customFormat="1" ht="20.25" hidden="1" customHeight="1" x14ac:dyDescent="0.25">
      <c r="A655" s="182" t="s">
        <v>461</v>
      </c>
      <c r="B655" s="198" t="s">
        <v>352</v>
      </c>
      <c r="C655" s="198" t="s">
        <v>384</v>
      </c>
      <c r="D655" s="198" t="s">
        <v>387</v>
      </c>
      <c r="E655" s="198" t="s">
        <v>388</v>
      </c>
      <c r="F655" s="200">
        <f t="shared" si="603"/>
        <v>0</v>
      </c>
      <c r="G655" s="200">
        <f t="shared" si="604"/>
        <v>1205</v>
      </c>
      <c r="H655" s="201">
        <f t="shared" si="605"/>
        <v>1205.52</v>
      </c>
      <c r="I655" s="120">
        <v>3</v>
      </c>
      <c r="J655" s="120"/>
      <c r="K655" s="120"/>
      <c r="L655" s="120"/>
      <c r="M655" s="120"/>
      <c r="N655" s="120"/>
      <c r="O655" s="12" t="s">
        <v>409</v>
      </c>
      <c r="P655" s="122" t="s">
        <v>18</v>
      </c>
      <c r="Q655" s="123">
        <f t="shared" ref="Q655:AD655" si="608">+Q656+Q676</f>
        <v>0</v>
      </c>
      <c r="R655" s="123">
        <f t="shared" si="608"/>
        <v>0</v>
      </c>
      <c r="S655" s="123">
        <f t="shared" si="608"/>
        <v>0</v>
      </c>
      <c r="T655" s="123">
        <f t="shared" si="608"/>
        <v>1205</v>
      </c>
      <c r="U655" s="123">
        <f t="shared" si="608"/>
        <v>0</v>
      </c>
      <c r="V655" s="123">
        <f t="shared" si="608"/>
        <v>0</v>
      </c>
      <c r="W655" s="123">
        <f t="shared" si="608"/>
        <v>0</v>
      </c>
      <c r="X655" s="123"/>
      <c r="Y655" s="316"/>
      <c r="Z655" s="123">
        <f t="shared" si="608"/>
        <v>1205.52</v>
      </c>
      <c r="AA655" s="123">
        <f t="shared" si="608"/>
        <v>0</v>
      </c>
      <c r="AB655" s="123">
        <f t="shared" si="608"/>
        <v>0</v>
      </c>
      <c r="AC655" s="123">
        <f t="shared" si="608"/>
        <v>0</v>
      </c>
      <c r="AD655" s="123">
        <f t="shared" si="608"/>
        <v>0</v>
      </c>
    </row>
    <row r="656" spans="1:30" s="187" customFormat="1" ht="20.25" hidden="1" customHeight="1" x14ac:dyDescent="0.25">
      <c r="A656" s="182" t="s">
        <v>461</v>
      </c>
      <c r="B656" s="198" t="s">
        <v>352</v>
      </c>
      <c r="C656" s="198" t="s">
        <v>384</v>
      </c>
      <c r="D656" s="198" t="s">
        <v>387</v>
      </c>
      <c r="E656" s="198" t="s">
        <v>388</v>
      </c>
      <c r="F656" s="200">
        <f t="shared" si="603"/>
        <v>0</v>
      </c>
      <c r="G656" s="200">
        <f t="shared" si="604"/>
        <v>1048</v>
      </c>
      <c r="H656" s="201">
        <f t="shared" si="605"/>
        <v>1048.28</v>
      </c>
      <c r="I656" s="121"/>
      <c r="J656" s="121">
        <v>31</v>
      </c>
      <c r="K656" s="121"/>
      <c r="L656" s="121"/>
      <c r="M656" s="121"/>
      <c r="N656" s="121"/>
      <c r="O656" s="175" t="s">
        <v>409</v>
      </c>
      <c r="P656" s="185" t="s">
        <v>6</v>
      </c>
      <c r="Q656" s="186">
        <f t="shared" ref="Q656:W656" si="609">Q657+Q667</f>
        <v>0</v>
      </c>
      <c r="R656" s="186">
        <f t="shared" si="609"/>
        <v>0</v>
      </c>
      <c r="S656" s="186">
        <f t="shared" si="609"/>
        <v>0</v>
      </c>
      <c r="T656" s="186">
        <f t="shared" si="609"/>
        <v>1048</v>
      </c>
      <c r="U656" s="186">
        <f t="shared" si="609"/>
        <v>0</v>
      </c>
      <c r="V656" s="186">
        <f t="shared" si="609"/>
        <v>0</v>
      </c>
      <c r="W656" s="186">
        <f t="shared" si="609"/>
        <v>0</v>
      </c>
      <c r="X656" s="186"/>
      <c r="Y656" s="260">
        <v>0</v>
      </c>
      <c r="Z656" s="186">
        <f>Z657+Z667</f>
        <v>1048.28</v>
      </c>
      <c r="AA656" s="186">
        <f t="shared" ref="AA656:AD656" si="610">AA657+AA667</f>
        <v>0</v>
      </c>
      <c r="AB656" s="186">
        <f t="shared" si="610"/>
        <v>0</v>
      </c>
      <c r="AC656" s="186">
        <f t="shared" si="610"/>
        <v>0</v>
      </c>
      <c r="AD656" s="186">
        <f t="shared" si="610"/>
        <v>0</v>
      </c>
    </row>
    <row r="657" spans="1:30" s="214" customFormat="1" ht="20.25" hidden="1" customHeight="1" x14ac:dyDescent="0.25">
      <c r="A657" s="182" t="s">
        <v>461</v>
      </c>
      <c r="B657" s="188"/>
      <c r="C657" s="215" t="s">
        <v>384</v>
      </c>
      <c r="D657" s="215" t="s">
        <v>387</v>
      </c>
      <c r="E657" s="215" t="s">
        <v>388</v>
      </c>
      <c r="F657" s="207">
        <f t="shared" si="603"/>
        <v>0</v>
      </c>
      <c r="G657" s="207">
        <f t="shared" si="604"/>
        <v>900</v>
      </c>
      <c r="H657" s="208">
        <f t="shared" si="605"/>
        <v>900</v>
      </c>
      <c r="I657" s="209"/>
      <c r="J657" s="210"/>
      <c r="K657" s="210">
        <v>311</v>
      </c>
      <c r="L657" s="210"/>
      <c r="M657" s="210"/>
      <c r="N657" s="211"/>
      <c r="O657" s="216" t="s">
        <v>409</v>
      </c>
      <c r="P657" s="212" t="s">
        <v>117</v>
      </c>
      <c r="Q657" s="213">
        <f>Q658+Q664+Q661</f>
        <v>0</v>
      </c>
      <c r="R657" s="213">
        <f t="shared" ref="R657:AD657" si="611">R658+R664+R661</f>
        <v>0</v>
      </c>
      <c r="S657" s="213">
        <f t="shared" si="611"/>
        <v>0</v>
      </c>
      <c r="T657" s="213">
        <f t="shared" si="611"/>
        <v>900</v>
      </c>
      <c r="U657" s="213">
        <f t="shared" si="611"/>
        <v>0</v>
      </c>
      <c r="V657" s="213">
        <f t="shared" si="611"/>
        <v>0</v>
      </c>
      <c r="W657" s="213">
        <f t="shared" si="611"/>
        <v>0</v>
      </c>
      <c r="X657" s="213"/>
      <c r="Y657" s="306"/>
      <c r="Z657" s="213">
        <f t="shared" si="611"/>
        <v>900</v>
      </c>
      <c r="AA657" s="213">
        <f t="shared" si="611"/>
        <v>0</v>
      </c>
      <c r="AB657" s="213">
        <f t="shared" si="611"/>
        <v>0</v>
      </c>
      <c r="AC657" s="213">
        <f t="shared" si="611"/>
        <v>0</v>
      </c>
      <c r="AD657" s="213">
        <f t="shared" si="611"/>
        <v>0</v>
      </c>
    </row>
    <row r="658" spans="1:30" s="114" customFormat="1" ht="20.25" hidden="1" customHeight="1" x14ac:dyDescent="0.25">
      <c r="A658" s="182" t="s">
        <v>461</v>
      </c>
      <c r="B658" s="182"/>
      <c r="C658" s="182"/>
      <c r="D658" s="198" t="s">
        <v>387</v>
      </c>
      <c r="E658" s="198" t="s">
        <v>388</v>
      </c>
      <c r="F658" s="200">
        <f t="shared" si="603"/>
        <v>0</v>
      </c>
      <c r="G658" s="200">
        <f t="shared" si="604"/>
        <v>900</v>
      </c>
      <c r="H658" s="201">
        <f t="shared" si="605"/>
        <v>900</v>
      </c>
      <c r="I658" s="124"/>
      <c r="J658" s="131"/>
      <c r="K658" s="131"/>
      <c r="L658" s="131">
        <v>3111</v>
      </c>
      <c r="M658" s="131"/>
      <c r="N658" s="132"/>
      <c r="O658" s="12" t="s">
        <v>409</v>
      </c>
      <c r="P658" s="127" t="s">
        <v>118</v>
      </c>
      <c r="Q658" s="133">
        <f t="shared" ref="Q658:AD659" si="612">Q659</f>
        <v>0</v>
      </c>
      <c r="R658" s="133">
        <f t="shared" si="612"/>
        <v>0</v>
      </c>
      <c r="S658" s="133">
        <f t="shared" si="612"/>
        <v>0</v>
      </c>
      <c r="T658" s="133">
        <v>900</v>
      </c>
      <c r="U658" s="133">
        <f t="shared" si="612"/>
        <v>0</v>
      </c>
      <c r="V658" s="133">
        <f t="shared" si="612"/>
        <v>0</v>
      </c>
      <c r="W658" s="133">
        <f t="shared" si="612"/>
        <v>0</v>
      </c>
      <c r="X658" s="133"/>
      <c r="Y658" s="307"/>
      <c r="Z658" s="133">
        <f t="shared" si="612"/>
        <v>900</v>
      </c>
      <c r="AA658" s="133">
        <f t="shared" si="612"/>
        <v>0</v>
      </c>
      <c r="AB658" s="133">
        <f t="shared" si="612"/>
        <v>0</v>
      </c>
      <c r="AC658" s="133">
        <f t="shared" si="612"/>
        <v>0</v>
      </c>
      <c r="AD658" s="133">
        <f t="shared" si="612"/>
        <v>0</v>
      </c>
    </row>
    <row r="659" spans="1:30" s="114" customFormat="1" ht="20.25" hidden="1" customHeight="1" x14ac:dyDescent="0.25">
      <c r="A659" s="182" t="s">
        <v>461</v>
      </c>
      <c r="B659" s="183"/>
      <c r="C659" s="183"/>
      <c r="D659" s="183"/>
      <c r="E659" s="198" t="s">
        <v>388</v>
      </c>
      <c r="F659" s="200">
        <f t="shared" si="603"/>
        <v>0</v>
      </c>
      <c r="G659" s="200">
        <f t="shared" si="604"/>
        <v>0</v>
      </c>
      <c r="H659" s="201">
        <f t="shared" si="605"/>
        <v>900</v>
      </c>
      <c r="I659" s="124"/>
      <c r="J659" s="131"/>
      <c r="K659" s="131"/>
      <c r="L659" s="131"/>
      <c r="M659" s="194">
        <v>31111</v>
      </c>
      <c r="N659" s="195"/>
      <c r="O659" s="196" t="s">
        <v>409</v>
      </c>
      <c r="P659" s="195" t="s">
        <v>119</v>
      </c>
      <c r="Q659" s="197">
        <f t="shared" si="612"/>
        <v>0</v>
      </c>
      <c r="R659" s="197">
        <f t="shared" si="612"/>
        <v>0</v>
      </c>
      <c r="S659" s="197">
        <f t="shared" si="612"/>
        <v>0</v>
      </c>
      <c r="T659" s="197">
        <f t="shared" si="612"/>
        <v>0</v>
      </c>
      <c r="U659" s="197">
        <f t="shared" si="612"/>
        <v>0</v>
      </c>
      <c r="V659" s="197">
        <f t="shared" si="612"/>
        <v>0</v>
      </c>
      <c r="W659" s="197">
        <f t="shared" si="612"/>
        <v>0</v>
      </c>
      <c r="X659" s="197"/>
      <c r="Y659" s="308"/>
      <c r="Z659" s="197">
        <f t="shared" si="612"/>
        <v>900</v>
      </c>
      <c r="AA659" s="197">
        <f t="shared" si="612"/>
        <v>0</v>
      </c>
      <c r="AB659" s="197">
        <f t="shared" si="612"/>
        <v>0</v>
      </c>
      <c r="AC659" s="197">
        <f t="shared" si="612"/>
        <v>0</v>
      </c>
      <c r="AD659" s="197">
        <f t="shared" si="612"/>
        <v>0</v>
      </c>
    </row>
    <row r="660" spans="1:30" s="114" customFormat="1" ht="20.25" hidden="1" customHeight="1" x14ac:dyDescent="0.25">
      <c r="A660" s="182" t="s">
        <v>461</v>
      </c>
      <c r="B660" s="182"/>
      <c r="C660" s="182"/>
      <c r="D660" s="182"/>
      <c r="E660" s="182"/>
      <c r="F660" s="200">
        <f t="shared" si="603"/>
        <v>0</v>
      </c>
      <c r="G660" s="200">
        <f t="shared" si="604"/>
        <v>0</v>
      </c>
      <c r="H660" s="201">
        <f t="shared" si="605"/>
        <v>900</v>
      </c>
      <c r="I660" s="124"/>
      <c r="J660" s="131"/>
      <c r="K660" s="131"/>
      <c r="L660" s="131"/>
      <c r="M660" s="11"/>
      <c r="N660" s="171">
        <v>311110</v>
      </c>
      <c r="O660" s="172" t="s">
        <v>409</v>
      </c>
      <c r="P660" s="173" t="s">
        <v>294</v>
      </c>
      <c r="Q660" s="174">
        <v>0</v>
      </c>
      <c r="R660" s="174">
        <f>S660-Q660</f>
        <v>0</v>
      </c>
      <c r="S660" s="174">
        <v>0</v>
      </c>
      <c r="T660" s="174"/>
      <c r="U660" s="174"/>
      <c r="V660" s="174"/>
      <c r="W660" s="174"/>
      <c r="X660" s="174"/>
      <c r="Y660" s="309"/>
      <c r="Z660" s="174">
        <v>900</v>
      </c>
      <c r="AA660" s="174">
        <f>+Q660</f>
        <v>0</v>
      </c>
      <c r="AB660" s="174">
        <v>0</v>
      </c>
      <c r="AC660" s="174">
        <v>0</v>
      </c>
      <c r="AD660" s="174">
        <v>0</v>
      </c>
    </row>
    <row r="661" spans="1:30" s="114" customFormat="1" ht="20.25" hidden="1" customHeight="1" x14ac:dyDescent="0.25">
      <c r="A661" s="182" t="s">
        <v>461</v>
      </c>
      <c r="B661" s="182"/>
      <c r="C661" s="182"/>
      <c r="D661" s="198" t="s">
        <v>387</v>
      </c>
      <c r="E661" s="198" t="s">
        <v>388</v>
      </c>
      <c r="F661" s="200">
        <f t="shared" si="603"/>
        <v>0</v>
      </c>
      <c r="G661" s="200">
        <f t="shared" si="604"/>
        <v>0</v>
      </c>
      <c r="H661" s="201">
        <f t="shared" si="605"/>
        <v>0</v>
      </c>
      <c r="I661" s="124"/>
      <c r="J661" s="131"/>
      <c r="K661" s="131"/>
      <c r="L661" s="131">
        <v>3113</v>
      </c>
      <c r="M661" s="131"/>
      <c r="N661" s="132"/>
      <c r="O661" s="12" t="s">
        <v>409</v>
      </c>
      <c r="P661" s="127" t="s">
        <v>126</v>
      </c>
      <c r="Q661" s="133">
        <f>+Q662</f>
        <v>0</v>
      </c>
      <c r="R661" s="133">
        <f t="shared" ref="R661:AD662" si="613">+R662</f>
        <v>0</v>
      </c>
      <c r="S661" s="133">
        <f t="shared" si="613"/>
        <v>0</v>
      </c>
      <c r="T661" s="133">
        <f t="shared" si="613"/>
        <v>0</v>
      </c>
      <c r="U661" s="133">
        <f t="shared" si="613"/>
        <v>0</v>
      </c>
      <c r="V661" s="133">
        <f t="shared" si="613"/>
        <v>0</v>
      </c>
      <c r="W661" s="133">
        <f t="shared" si="613"/>
        <v>0</v>
      </c>
      <c r="X661" s="133"/>
      <c r="Y661" s="307"/>
      <c r="Z661" s="133">
        <f t="shared" si="613"/>
        <v>0</v>
      </c>
      <c r="AA661" s="133">
        <f t="shared" si="613"/>
        <v>0</v>
      </c>
      <c r="AB661" s="133">
        <f t="shared" si="613"/>
        <v>0</v>
      </c>
      <c r="AC661" s="133">
        <f t="shared" si="613"/>
        <v>0</v>
      </c>
      <c r="AD661" s="133">
        <f t="shared" si="613"/>
        <v>0</v>
      </c>
    </row>
    <row r="662" spans="1:30" s="114" customFormat="1" ht="20.25" hidden="1" customHeight="1" x14ac:dyDescent="0.25">
      <c r="A662" s="182" t="s">
        <v>461</v>
      </c>
      <c r="B662" s="183"/>
      <c r="C662" s="183"/>
      <c r="D662" s="183"/>
      <c r="E662" s="198" t="s">
        <v>388</v>
      </c>
      <c r="F662" s="200">
        <f t="shared" si="603"/>
        <v>0</v>
      </c>
      <c r="G662" s="200">
        <f t="shared" si="604"/>
        <v>0</v>
      </c>
      <c r="H662" s="201">
        <f t="shared" si="605"/>
        <v>0</v>
      </c>
      <c r="I662" s="124"/>
      <c r="J662" s="131"/>
      <c r="K662" s="131"/>
      <c r="L662" s="131"/>
      <c r="M662" s="194">
        <v>31131</v>
      </c>
      <c r="N662" s="195"/>
      <c r="O662" s="196" t="s">
        <v>409</v>
      </c>
      <c r="P662" s="195" t="s">
        <v>126</v>
      </c>
      <c r="Q662" s="197">
        <f>+Q663</f>
        <v>0</v>
      </c>
      <c r="R662" s="197">
        <f t="shared" si="613"/>
        <v>0</v>
      </c>
      <c r="S662" s="197">
        <f t="shared" si="613"/>
        <v>0</v>
      </c>
      <c r="T662" s="197">
        <f t="shared" si="613"/>
        <v>0</v>
      </c>
      <c r="U662" s="197">
        <f t="shared" si="613"/>
        <v>0</v>
      </c>
      <c r="V662" s="197">
        <f t="shared" si="613"/>
        <v>0</v>
      </c>
      <c r="W662" s="197">
        <f t="shared" si="613"/>
        <v>0</v>
      </c>
      <c r="X662" s="197"/>
      <c r="Y662" s="308"/>
      <c r="Z662" s="197">
        <f t="shared" si="613"/>
        <v>0</v>
      </c>
      <c r="AA662" s="197">
        <f t="shared" si="613"/>
        <v>0</v>
      </c>
      <c r="AB662" s="197">
        <f t="shared" si="613"/>
        <v>0</v>
      </c>
      <c r="AC662" s="197">
        <f t="shared" si="613"/>
        <v>0</v>
      </c>
      <c r="AD662" s="197">
        <f t="shared" si="613"/>
        <v>0</v>
      </c>
    </row>
    <row r="663" spans="1:30" s="114" customFormat="1" ht="20.25" hidden="1" customHeight="1" x14ac:dyDescent="0.25">
      <c r="A663" s="182" t="s">
        <v>461</v>
      </c>
      <c r="B663" s="182"/>
      <c r="C663" s="182"/>
      <c r="D663" s="182"/>
      <c r="E663" s="182"/>
      <c r="F663" s="200">
        <f t="shared" si="603"/>
        <v>0</v>
      </c>
      <c r="G663" s="200">
        <f t="shared" si="604"/>
        <v>0</v>
      </c>
      <c r="H663" s="201">
        <f t="shared" si="605"/>
        <v>0</v>
      </c>
      <c r="I663" s="124"/>
      <c r="J663" s="131"/>
      <c r="K663" s="131"/>
      <c r="L663" s="131"/>
      <c r="M663" s="11"/>
      <c r="N663" s="171">
        <v>313310</v>
      </c>
      <c r="O663" s="172" t="s">
        <v>409</v>
      </c>
      <c r="P663" s="173" t="s">
        <v>126</v>
      </c>
      <c r="Q663" s="174"/>
      <c r="R663" s="174"/>
      <c r="S663" s="174"/>
      <c r="T663" s="174"/>
      <c r="U663" s="174"/>
      <c r="V663" s="174"/>
      <c r="W663" s="174"/>
      <c r="X663" s="174"/>
      <c r="Y663" s="309"/>
      <c r="Z663" s="174"/>
      <c r="AA663" s="174">
        <f>+Q663</f>
        <v>0</v>
      </c>
      <c r="AB663" s="174"/>
      <c r="AC663" s="174"/>
      <c r="AD663" s="174"/>
    </row>
    <row r="664" spans="1:30" s="114" customFormat="1" ht="20.25" hidden="1" customHeight="1" x14ac:dyDescent="0.25">
      <c r="A664" s="182" t="s">
        <v>461</v>
      </c>
      <c r="B664" s="182"/>
      <c r="C664" s="182"/>
      <c r="D664" s="198" t="s">
        <v>387</v>
      </c>
      <c r="E664" s="198" t="s">
        <v>388</v>
      </c>
      <c r="F664" s="200">
        <f t="shared" si="603"/>
        <v>0</v>
      </c>
      <c r="G664" s="200">
        <f t="shared" si="604"/>
        <v>0</v>
      </c>
      <c r="H664" s="201">
        <f t="shared" si="605"/>
        <v>0</v>
      </c>
      <c r="I664" s="124"/>
      <c r="J664" s="131"/>
      <c r="K664" s="131"/>
      <c r="L664" s="131">
        <v>3114</v>
      </c>
      <c r="M664" s="131"/>
      <c r="N664" s="132"/>
      <c r="O664" s="12" t="s">
        <v>409</v>
      </c>
      <c r="P664" s="127" t="s">
        <v>127</v>
      </c>
      <c r="Q664" s="133">
        <f t="shared" ref="Q664:AD665" si="614">Q665</f>
        <v>0</v>
      </c>
      <c r="R664" s="133">
        <f t="shared" si="614"/>
        <v>0</v>
      </c>
      <c r="S664" s="133">
        <f t="shared" si="614"/>
        <v>0</v>
      </c>
      <c r="T664" s="133">
        <f t="shared" si="614"/>
        <v>0</v>
      </c>
      <c r="U664" s="133">
        <f t="shared" si="614"/>
        <v>0</v>
      </c>
      <c r="V664" s="133">
        <f t="shared" si="614"/>
        <v>0</v>
      </c>
      <c r="W664" s="133">
        <f t="shared" si="614"/>
        <v>0</v>
      </c>
      <c r="X664" s="133"/>
      <c r="Y664" s="307"/>
      <c r="Z664" s="133">
        <f t="shared" si="614"/>
        <v>0</v>
      </c>
      <c r="AA664" s="133">
        <f t="shared" si="614"/>
        <v>0</v>
      </c>
      <c r="AB664" s="133">
        <f t="shared" si="614"/>
        <v>0</v>
      </c>
      <c r="AC664" s="133">
        <f t="shared" si="614"/>
        <v>0</v>
      </c>
      <c r="AD664" s="133">
        <f t="shared" si="614"/>
        <v>0</v>
      </c>
    </row>
    <row r="665" spans="1:30" s="114" customFormat="1" ht="20.25" hidden="1" customHeight="1" x14ac:dyDescent="0.25">
      <c r="A665" s="182" t="s">
        <v>461</v>
      </c>
      <c r="B665" s="183"/>
      <c r="C665" s="183"/>
      <c r="D665" s="183"/>
      <c r="E665" s="198" t="s">
        <v>388</v>
      </c>
      <c r="F665" s="200">
        <f t="shared" si="603"/>
        <v>0</v>
      </c>
      <c r="G665" s="200">
        <f t="shared" si="604"/>
        <v>0</v>
      </c>
      <c r="H665" s="201">
        <f t="shared" si="605"/>
        <v>0</v>
      </c>
      <c r="I665" s="124"/>
      <c r="J665" s="131"/>
      <c r="K665" s="131"/>
      <c r="L665" s="131"/>
      <c r="M665" s="194">
        <v>31141</v>
      </c>
      <c r="N665" s="195"/>
      <c r="O665" s="196" t="s">
        <v>409</v>
      </c>
      <c r="P665" s="195" t="s">
        <v>127</v>
      </c>
      <c r="Q665" s="197">
        <f t="shared" si="614"/>
        <v>0</v>
      </c>
      <c r="R665" s="197">
        <f t="shared" si="614"/>
        <v>0</v>
      </c>
      <c r="S665" s="197">
        <f t="shared" si="614"/>
        <v>0</v>
      </c>
      <c r="T665" s="197">
        <f t="shared" si="614"/>
        <v>0</v>
      </c>
      <c r="U665" s="197">
        <f t="shared" si="614"/>
        <v>0</v>
      </c>
      <c r="V665" s="197">
        <f t="shared" si="614"/>
        <v>0</v>
      </c>
      <c r="W665" s="197">
        <f t="shared" si="614"/>
        <v>0</v>
      </c>
      <c r="X665" s="197"/>
      <c r="Y665" s="308"/>
      <c r="Z665" s="197">
        <f t="shared" si="614"/>
        <v>0</v>
      </c>
      <c r="AA665" s="197">
        <f t="shared" si="614"/>
        <v>0</v>
      </c>
      <c r="AB665" s="197">
        <f t="shared" si="614"/>
        <v>0</v>
      </c>
      <c r="AC665" s="197">
        <f t="shared" si="614"/>
        <v>0</v>
      </c>
      <c r="AD665" s="197">
        <f t="shared" si="614"/>
        <v>0</v>
      </c>
    </row>
    <row r="666" spans="1:30" s="114" customFormat="1" ht="20.25" hidden="1" customHeight="1" x14ac:dyDescent="0.25">
      <c r="A666" s="182" t="s">
        <v>461</v>
      </c>
      <c r="B666" s="182"/>
      <c r="C666" s="182"/>
      <c r="D666" s="182"/>
      <c r="E666" s="182"/>
      <c r="F666" s="200">
        <f t="shared" si="603"/>
        <v>0</v>
      </c>
      <c r="G666" s="200">
        <f t="shared" si="604"/>
        <v>0</v>
      </c>
      <c r="H666" s="201">
        <f t="shared" si="605"/>
        <v>0</v>
      </c>
      <c r="I666" s="124"/>
      <c r="J666" s="131"/>
      <c r="K666" s="131"/>
      <c r="L666" s="131"/>
      <c r="M666" s="11"/>
      <c r="N666" s="171">
        <v>311410</v>
      </c>
      <c r="O666" s="172" t="s">
        <v>409</v>
      </c>
      <c r="P666" s="173" t="s">
        <v>127</v>
      </c>
      <c r="Q666" s="174">
        <v>0</v>
      </c>
      <c r="R666" s="174">
        <f>S666-Q666</f>
        <v>0</v>
      </c>
      <c r="S666" s="174">
        <v>0</v>
      </c>
      <c r="T666" s="174"/>
      <c r="U666" s="174"/>
      <c r="V666" s="174"/>
      <c r="W666" s="174"/>
      <c r="X666" s="174"/>
      <c r="Y666" s="309"/>
      <c r="Z666" s="174"/>
      <c r="AA666" s="174">
        <f>+Q666</f>
        <v>0</v>
      </c>
      <c r="AB666" s="174"/>
      <c r="AC666" s="174"/>
      <c r="AD666" s="174"/>
    </row>
    <row r="667" spans="1:30" s="214" customFormat="1" ht="20.25" hidden="1" customHeight="1" x14ac:dyDescent="0.25">
      <c r="A667" s="182" t="s">
        <v>461</v>
      </c>
      <c r="B667" s="188"/>
      <c r="C667" s="215" t="s">
        <v>384</v>
      </c>
      <c r="D667" s="215" t="s">
        <v>387</v>
      </c>
      <c r="E667" s="215" t="s">
        <v>388</v>
      </c>
      <c r="F667" s="207">
        <f t="shared" si="603"/>
        <v>0</v>
      </c>
      <c r="G667" s="207">
        <f t="shared" si="604"/>
        <v>148</v>
      </c>
      <c r="H667" s="208">
        <f t="shared" si="605"/>
        <v>148.28</v>
      </c>
      <c r="I667" s="209"/>
      <c r="J667" s="210"/>
      <c r="K667" s="210">
        <v>313</v>
      </c>
      <c r="L667" s="210"/>
      <c r="M667" s="210"/>
      <c r="N667" s="211"/>
      <c r="O667" s="216" t="s">
        <v>409</v>
      </c>
      <c r="P667" s="212" t="s">
        <v>138</v>
      </c>
      <c r="Q667" s="213">
        <f>Q668+Q673</f>
        <v>0</v>
      </c>
      <c r="R667" s="213">
        <f t="shared" ref="R667:AD667" si="615">R668+R673</f>
        <v>0</v>
      </c>
      <c r="S667" s="213">
        <f t="shared" si="615"/>
        <v>0</v>
      </c>
      <c r="T667" s="213">
        <f t="shared" si="615"/>
        <v>148</v>
      </c>
      <c r="U667" s="213">
        <f t="shared" si="615"/>
        <v>0</v>
      </c>
      <c r="V667" s="213">
        <f t="shared" si="615"/>
        <v>0</v>
      </c>
      <c r="W667" s="213">
        <f t="shared" si="615"/>
        <v>0</v>
      </c>
      <c r="X667" s="213"/>
      <c r="Y667" s="306"/>
      <c r="Z667" s="213">
        <f t="shared" si="615"/>
        <v>148.28</v>
      </c>
      <c r="AA667" s="213">
        <f t="shared" si="615"/>
        <v>0</v>
      </c>
      <c r="AB667" s="213">
        <f t="shared" si="615"/>
        <v>0</v>
      </c>
      <c r="AC667" s="213">
        <f t="shared" si="615"/>
        <v>0</v>
      </c>
      <c r="AD667" s="213">
        <f t="shared" si="615"/>
        <v>0</v>
      </c>
    </row>
    <row r="668" spans="1:30" s="114" customFormat="1" ht="20.25" hidden="1" customHeight="1" x14ac:dyDescent="0.25">
      <c r="A668" s="182" t="s">
        <v>461</v>
      </c>
      <c r="B668" s="182"/>
      <c r="C668" s="182"/>
      <c r="D668" s="198" t="s">
        <v>387</v>
      </c>
      <c r="E668" s="198" t="s">
        <v>388</v>
      </c>
      <c r="F668" s="200">
        <f t="shared" si="603"/>
        <v>0</v>
      </c>
      <c r="G668" s="200">
        <f t="shared" si="604"/>
        <v>148</v>
      </c>
      <c r="H668" s="201">
        <f t="shared" si="605"/>
        <v>148.28</v>
      </c>
      <c r="I668" s="124"/>
      <c r="J668" s="131"/>
      <c r="K668" s="131"/>
      <c r="L668" s="131">
        <v>3132</v>
      </c>
      <c r="M668" s="131"/>
      <c r="N668" s="132"/>
      <c r="O668" s="12" t="s">
        <v>409</v>
      </c>
      <c r="P668" s="127" t="s">
        <v>139</v>
      </c>
      <c r="Q668" s="133">
        <f>Q669+Q671</f>
        <v>0</v>
      </c>
      <c r="R668" s="133">
        <f t="shared" ref="R668:AD668" si="616">R669+R671</f>
        <v>0</v>
      </c>
      <c r="S668" s="133">
        <f t="shared" si="616"/>
        <v>0</v>
      </c>
      <c r="T668" s="133">
        <v>148</v>
      </c>
      <c r="U668" s="133">
        <f t="shared" si="616"/>
        <v>0</v>
      </c>
      <c r="V668" s="133">
        <f t="shared" si="616"/>
        <v>0</v>
      </c>
      <c r="W668" s="133">
        <f t="shared" si="616"/>
        <v>0</v>
      </c>
      <c r="X668" s="133"/>
      <c r="Y668" s="307"/>
      <c r="Z668" s="133">
        <f t="shared" si="616"/>
        <v>148.28</v>
      </c>
      <c r="AA668" s="133">
        <f t="shared" si="616"/>
        <v>0</v>
      </c>
      <c r="AB668" s="133">
        <f t="shared" si="616"/>
        <v>0</v>
      </c>
      <c r="AC668" s="133">
        <f t="shared" si="616"/>
        <v>0</v>
      </c>
      <c r="AD668" s="133">
        <f t="shared" si="616"/>
        <v>0</v>
      </c>
    </row>
    <row r="669" spans="1:30" s="114" customFormat="1" ht="20.25" hidden="1" customHeight="1" x14ac:dyDescent="0.25">
      <c r="A669" s="182" t="s">
        <v>461</v>
      </c>
      <c r="B669" s="183"/>
      <c r="C669" s="183"/>
      <c r="D669" s="183"/>
      <c r="E669" s="198" t="s">
        <v>388</v>
      </c>
      <c r="F669" s="200">
        <f t="shared" si="603"/>
        <v>0</v>
      </c>
      <c r="G669" s="200">
        <f t="shared" si="604"/>
        <v>0</v>
      </c>
      <c r="H669" s="201">
        <f t="shared" si="605"/>
        <v>148.28</v>
      </c>
      <c r="I669" s="124"/>
      <c r="J669" s="131"/>
      <c r="K669" s="131"/>
      <c r="L669" s="131"/>
      <c r="M669" s="194">
        <v>31321</v>
      </c>
      <c r="N669" s="195"/>
      <c r="O669" s="196" t="s">
        <v>409</v>
      </c>
      <c r="P669" s="195" t="s">
        <v>139</v>
      </c>
      <c r="Q669" s="197">
        <f t="shared" ref="Q669:AD669" si="617">Q670</f>
        <v>0</v>
      </c>
      <c r="R669" s="197">
        <f t="shared" si="617"/>
        <v>0</v>
      </c>
      <c r="S669" s="197">
        <f t="shared" si="617"/>
        <v>0</v>
      </c>
      <c r="T669" s="197">
        <f t="shared" si="617"/>
        <v>0</v>
      </c>
      <c r="U669" s="197">
        <f t="shared" si="617"/>
        <v>0</v>
      </c>
      <c r="V669" s="197">
        <f t="shared" si="617"/>
        <v>0</v>
      </c>
      <c r="W669" s="197">
        <f t="shared" si="617"/>
        <v>0</v>
      </c>
      <c r="X669" s="197"/>
      <c r="Y669" s="308"/>
      <c r="Z669" s="197">
        <f t="shared" si="617"/>
        <v>148.28</v>
      </c>
      <c r="AA669" s="197">
        <f t="shared" si="617"/>
        <v>0</v>
      </c>
      <c r="AB669" s="197">
        <f t="shared" si="617"/>
        <v>0</v>
      </c>
      <c r="AC669" s="197">
        <f t="shared" si="617"/>
        <v>0</v>
      </c>
      <c r="AD669" s="197">
        <f t="shared" si="617"/>
        <v>0</v>
      </c>
    </row>
    <row r="670" spans="1:30" s="114" customFormat="1" ht="20.25" hidden="1" customHeight="1" x14ac:dyDescent="0.25">
      <c r="A670" s="182" t="s">
        <v>461</v>
      </c>
      <c r="B670" s="182"/>
      <c r="C670" s="182"/>
      <c r="D670" s="182"/>
      <c r="E670" s="182"/>
      <c r="F670" s="200">
        <f t="shared" si="603"/>
        <v>0</v>
      </c>
      <c r="G670" s="200">
        <f t="shared" si="604"/>
        <v>0</v>
      </c>
      <c r="H670" s="201">
        <f t="shared" si="605"/>
        <v>148.28</v>
      </c>
      <c r="I670" s="124"/>
      <c r="J670" s="131"/>
      <c r="K670" s="131"/>
      <c r="L670" s="131"/>
      <c r="M670" s="11"/>
      <c r="N670" s="171">
        <v>313210</v>
      </c>
      <c r="O670" s="172" t="s">
        <v>409</v>
      </c>
      <c r="P670" s="173" t="s">
        <v>139</v>
      </c>
      <c r="Q670" s="174">
        <v>0</v>
      </c>
      <c r="R670" s="174">
        <f>S670-Q670</f>
        <v>0</v>
      </c>
      <c r="S670" s="174">
        <v>0</v>
      </c>
      <c r="T670" s="174"/>
      <c r="U670" s="174"/>
      <c r="V670" s="174"/>
      <c r="W670" s="174"/>
      <c r="X670" s="174"/>
      <c r="Y670" s="309"/>
      <c r="Z670" s="174">
        <v>148.28</v>
      </c>
      <c r="AA670" s="174">
        <f>+Q670</f>
        <v>0</v>
      </c>
      <c r="AB670" s="174">
        <v>0</v>
      </c>
      <c r="AC670" s="174">
        <v>0</v>
      </c>
      <c r="AD670" s="174">
        <v>0</v>
      </c>
    </row>
    <row r="671" spans="1:30" s="114" customFormat="1" ht="20.25" hidden="1" customHeight="1" x14ac:dyDescent="0.25">
      <c r="A671" s="182" t="s">
        <v>461</v>
      </c>
      <c r="B671" s="183"/>
      <c r="C671" s="183"/>
      <c r="D671" s="183"/>
      <c r="E671" s="198" t="s">
        <v>388</v>
      </c>
      <c r="F671" s="200">
        <f t="shared" si="603"/>
        <v>0</v>
      </c>
      <c r="G671" s="200">
        <f t="shared" si="604"/>
        <v>0</v>
      </c>
      <c r="H671" s="201">
        <f t="shared" si="605"/>
        <v>0</v>
      </c>
      <c r="I671" s="124"/>
      <c r="J671" s="131"/>
      <c r="K671" s="131"/>
      <c r="L671" s="131"/>
      <c r="M671" s="194">
        <v>31322</v>
      </c>
      <c r="N671" s="195"/>
      <c r="O671" s="196" t="s">
        <v>409</v>
      </c>
      <c r="P671" s="195" t="s">
        <v>259</v>
      </c>
      <c r="Q671" s="197">
        <f>+Q672</f>
        <v>0</v>
      </c>
      <c r="R671" s="197">
        <f t="shared" ref="R671:AD671" si="618">+R672</f>
        <v>0</v>
      </c>
      <c r="S671" s="197">
        <f t="shared" si="618"/>
        <v>0</v>
      </c>
      <c r="T671" s="197">
        <f t="shared" si="618"/>
        <v>0</v>
      </c>
      <c r="U671" s="197">
        <f t="shared" si="618"/>
        <v>0</v>
      </c>
      <c r="V671" s="197">
        <f t="shared" si="618"/>
        <v>0</v>
      </c>
      <c r="W671" s="197">
        <f t="shared" si="618"/>
        <v>0</v>
      </c>
      <c r="X671" s="197"/>
      <c r="Y671" s="308"/>
      <c r="Z671" s="197">
        <f t="shared" si="618"/>
        <v>0</v>
      </c>
      <c r="AA671" s="197">
        <f t="shared" si="618"/>
        <v>0</v>
      </c>
      <c r="AB671" s="197">
        <f t="shared" si="618"/>
        <v>0</v>
      </c>
      <c r="AC671" s="197">
        <f t="shared" si="618"/>
        <v>0</v>
      </c>
      <c r="AD671" s="197">
        <f t="shared" si="618"/>
        <v>0</v>
      </c>
    </row>
    <row r="672" spans="1:30" s="114" customFormat="1" ht="25.5" hidden="1" customHeight="1" x14ac:dyDescent="0.25">
      <c r="A672" s="182" t="s">
        <v>461</v>
      </c>
      <c r="B672" s="182"/>
      <c r="C672" s="182"/>
      <c r="D672" s="182"/>
      <c r="E672" s="182"/>
      <c r="F672" s="200">
        <f t="shared" si="603"/>
        <v>0</v>
      </c>
      <c r="G672" s="200">
        <f t="shared" si="604"/>
        <v>0</v>
      </c>
      <c r="H672" s="201">
        <f t="shared" si="605"/>
        <v>0</v>
      </c>
      <c r="I672" s="124"/>
      <c r="J672" s="131"/>
      <c r="K672" s="131"/>
      <c r="L672" s="131"/>
      <c r="M672" s="11"/>
      <c r="N672" s="171">
        <v>313220</v>
      </c>
      <c r="O672" s="172" t="s">
        <v>409</v>
      </c>
      <c r="P672" s="173" t="s">
        <v>259</v>
      </c>
      <c r="Q672" s="174"/>
      <c r="R672" s="174"/>
      <c r="S672" s="174"/>
      <c r="T672" s="174"/>
      <c r="U672" s="174"/>
      <c r="V672" s="174"/>
      <c r="W672" s="174"/>
      <c r="X672" s="174"/>
      <c r="Y672" s="309"/>
      <c r="Z672" s="174"/>
      <c r="AA672" s="174">
        <f>+Q672</f>
        <v>0</v>
      </c>
      <c r="AB672" s="174"/>
      <c r="AC672" s="174"/>
      <c r="AD672" s="174"/>
    </row>
    <row r="673" spans="1:31" s="114" customFormat="1" ht="20.25" hidden="1" customHeight="1" x14ac:dyDescent="0.25">
      <c r="A673" s="182" t="s">
        <v>461</v>
      </c>
      <c r="B673" s="182"/>
      <c r="C673" s="182"/>
      <c r="D673" s="198" t="s">
        <v>387</v>
      </c>
      <c r="E673" s="198" t="s">
        <v>388</v>
      </c>
      <c r="F673" s="200">
        <f t="shared" si="603"/>
        <v>0</v>
      </c>
      <c r="G673" s="200">
        <f t="shared" si="604"/>
        <v>0</v>
      </c>
      <c r="H673" s="201">
        <f t="shared" si="605"/>
        <v>0</v>
      </c>
      <c r="I673" s="124"/>
      <c r="J673" s="131"/>
      <c r="K673" s="131"/>
      <c r="L673" s="131">
        <v>3133</v>
      </c>
      <c r="M673" s="131"/>
      <c r="N673" s="132"/>
      <c r="O673" s="12" t="s">
        <v>409</v>
      </c>
      <c r="P673" s="127" t="s">
        <v>260</v>
      </c>
      <c r="Q673" s="133">
        <f t="shared" ref="Q673:AD674" si="619">Q674</f>
        <v>0</v>
      </c>
      <c r="R673" s="133">
        <f t="shared" si="619"/>
        <v>0</v>
      </c>
      <c r="S673" s="133">
        <f t="shared" si="619"/>
        <v>0</v>
      </c>
      <c r="T673" s="133">
        <f t="shared" si="619"/>
        <v>0</v>
      </c>
      <c r="U673" s="133">
        <f t="shared" si="619"/>
        <v>0</v>
      </c>
      <c r="V673" s="133">
        <f t="shared" si="619"/>
        <v>0</v>
      </c>
      <c r="W673" s="133">
        <f t="shared" si="619"/>
        <v>0</v>
      </c>
      <c r="X673" s="133"/>
      <c r="Y673" s="307"/>
      <c r="Z673" s="133">
        <f t="shared" si="619"/>
        <v>0</v>
      </c>
      <c r="AA673" s="133">
        <f t="shared" si="619"/>
        <v>0</v>
      </c>
      <c r="AB673" s="133">
        <f t="shared" si="619"/>
        <v>0</v>
      </c>
      <c r="AC673" s="133">
        <f t="shared" si="619"/>
        <v>0</v>
      </c>
      <c r="AD673" s="133">
        <f t="shared" si="619"/>
        <v>0</v>
      </c>
    </row>
    <row r="674" spans="1:31" s="114" customFormat="1" ht="20.25" hidden="1" customHeight="1" x14ac:dyDescent="0.25">
      <c r="A674" s="182" t="s">
        <v>461</v>
      </c>
      <c r="B674" s="183"/>
      <c r="C674" s="183"/>
      <c r="D674" s="183"/>
      <c r="E674" s="198" t="s">
        <v>388</v>
      </c>
      <c r="F674" s="200">
        <f t="shared" si="603"/>
        <v>0</v>
      </c>
      <c r="G674" s="200">
        <f t="shared" si="604"/>
        <v>0</v>
      </c>
      <c r="H674" s="201">
        <f t="shared" si="605"/>
        <v>0</v>
      </c>
      <c r="I674" s="124"/>
      <c r="J674" s="131"/>
      <c r="K674" s="131"/>
      <c r="L674" s="131"/>
      <c r="M674" s="194">
        <v>31332</v>
      </c>
      <c r="N674" s="195"/>
      <c r="O674" s="196" t="s">
        <v>409</v>
      </c>
      <c r="P674" s="195" t="s">
        <v>260</v>
      </c>
      <c r="Q674" s="197">
        <f t="shared" si="619"/>
        <v>0</v>
      </c>
      <c r="R674" s="197">
        <f t="shared" si="619"/>
        <v>0</v>
      </c>
      <c r="S674" s="197">
        <f t="shared" si="619"/>
        <v>0</v>
      </c>
      <c r="T674" s="197">
        <f t="shared" si="619"/>
        <v>0</v>
      </c>
      <c r="U674" s="197">
        <f t="shared" si="619"/>
        <v>0</v>
      </c>
      <c r="V674" s="197">
        <f t="shared" si="619"/>
        <v>0</v>
      </c>
      <c r="W674" s="197">
        <f t="shared" si="619"/>
        <v>0</v>
      </c>
      <c r="X674" s="197"/>
      <c r="Y674" s="308"/>
      <c r="Z674" s="197">
        <f t="shared" si="619"/>
        <v>0</v>
      </c>
      <c r="AA674" s="197">
        <f t="shared" si="619"/>
        <v>0</v>
      </c>
      <c r="AB674" s="197">
        <f t="shared" si="619"/>
        <v>0</v>
      </c>
      <c r="AC674" s="197">
        <f t="shared" si="619"/>
        <v>0</v>
      </c>
      <c r="AD674" s="197">
        <f t="shared" si="619"/>
        <v>0</v>
      </c>
    </row>
    <row r="675" spans="1:31" s="114" customFormat="1" ht="20.25" hidden="1" customHeight="1" x14ac:dyDescent="0.25">
      <c r="A675" s="182" t="s">
        <v>461</v>
      </c>
      <c r="B675" s="182"/>
      <c r="C675" s="182"/>
      <c r="D675" s="182"/>
      <c r="E675" s="182"/>
      <c r="F675" s="200">
        <f t="shared" si="603"/>
        <v>0</v>
      </c>
      <c r="G675" s="200">
        <f t="shared" si="604"/>
        <v>0</v>
      </c>
      <c r="H675" s="201">
        <f t="shared" si="605"/>
        <v>0</v>
      </c>
      <c r="I675" s="124"/>
      <c r="J675" s="131"/>
      <c r="K675" s="131"/>
      <c r="L675" s="131"/>
      <c r="M675" s="11"/>
      <c r="N675" s="171">
        <v>313320</v>
      </c>
      <c r="O675" s="172" t="s">
        <v>409</v>
      </c>
      <c r="P675" s="173" t="s">
        <v>260</v>
      </c>
      <c r="Q675" s="174">
        <v>0</v>
      </c>
      <c r="R675" s="174">
        <f>S675-Q675</f>
        <v>0</v>
      </c>
      <c r="S675" s="174">
        <v>0</v>
      </c>
      <c r="T675" s="174"/>
      <c r="U675" s="174"/>
      <c r="V675" s="174"/>
      <c r="W675" s="174"/>
      <c r="X675" s="174"/>
      <c r="Y675" s="309"/>
      <c r="Z675" s="174"/>
      <c r="AA675" s="174">
        <f>+Q675</f>
        <v>0</v>
      </c>
      <c r="AB675" s="174"/>
      <c r="AC675" s="174"/>
      <c r="AD675" s="174"/>
    </row>
    <row r="676" spans="1:31" s="187" customFormat="1" ht="20.25" hidden="1" customHeight="1" x14ac:dyDescent="0.25">
      <c r="A676" s="182" t="s">
        <v>461</v>
      </c>
      <c r="B676" s="198" t="s">
        <v>352</v>
      </c>
      <c r="C676" s="198" t="s">
        <v>384</v>
      </c>
      <c r="D676" s="198" t="s">
        <v>387</v>
      </c>
      <c r="E676" s="198" t="s">
        <v>388</v>
      </c>
      <c r="F676" s="200">
        <f t="shared" si="603"/>
        <v>0</v>
      </c>
      <c r="G676" s="200">
        <f t="shared" si="604"/>
        <v>157</v>
      </c>
      <c r="H676" s="201">
        <f t="shared" si="605"/>
        <v>157.24</v>
      </c>
      <c r="I676" s="121"/>
      <c r="J676" s="121">
        <v>32</v>
      </c>
      <c r="K676" s="121"/>
      <c r="L676" s="121"/>
      <c r="M676" s="121"/>
      <c r="N676" s="121"/>
      <c r="O676" s="175" t="s">
        <v>409</v>
      </c>
      <c r="P676" s="185" t="s">
        <v>7</v>
      </c>
      <c r="Q676" s="186">
        <f t="shared" ref="Q676:W676" si="620">+Q677</f>
        <v>0</v>
      </c>
      <c r="R676" s="186">
        <f t="shared" si="620"/>
        <v>0</v>
      </c>
      <c r="S676" s="186">
        <f t="shared" si="620"/>
        <v>0</v>
      </c>
      <c r="T676" s="186">
        <f t="shared" si="620"/>
        <v>157</v>
      </c>
      <c r="U676" s="186">
        <f t="shared" si="620"/>
        <v>0</v>
      </c>
      <c r="V676" s="186">
        <f t="shared" si="620"/>
        <v>0</v>
      </c>
      <c r="W676" s="186">
        <f t="shared" si="620"/>
        <v>0</v>
      </c>
      <c r="X676" s="186"/>
      <c r="Y676" s="260">
        <v>0</v>
      </c>
      <c r="Z676" s="186">
        <f>+Z677</f>
        <v>157.24</v>
      </c>
      <c r="AA676" s="186">
        <f t="shared" ref="AA676:AD676" si="621">+AA677</f>
        <v>0</v>
      </c>
      <c r="AB676" s="186">
        <f t="shared" si="621"/>
        <v>0</v>
      </c>
      <c r="AC676" s="186">
        <f t="shared" si="621"/>
        <v>0</v>
      </c>
      <c r="AD676" s="186">
        <f t="shared" si="621"/>
        <v>0</v>
      </c>
    </row>
    <row r="677" spans="1:31" s="214" customFormat="1" ht="20.25" hidden="1" customHeight="1" x14ac:dyDescent="0.25">
      <c r="A677" s="182" t="s">
        <v>461</v>
      </c>
      <c r="B677" s="188"/>
      <c r="C677" s="215" t="s">
        <v>384</v>
      </c>
      <c r="D677" s="215" t="s">
        <v>387</v>
      </c>
      <c r="E677" s="215" t="s">
        <v>388</v>
      </c>
      <c r="F677" s="207">
        <f t="shared" si="603"/>
        <v>0</v>
      </c>
      <c r="G677" s="207">
        <f t="shared" si="604"/>
        <v>157</v>
      </c>
      <c r="H677" s="208">
        <f t="shared" si="605"/>
        <v>157.24</v>
      </c>
      <c r="I677" s="209"/>
      <c r="J677" s="210"/>
      <c r="K677" s="210">
        <v>322</v>
      </c>
      <c r="L677" s="210"/>
      <c r="M677" s="210"/>
      <c r="N677" s="211"/>
      <c r="O677" s="216" t="s">
        <v>409</v>
      </c>
      <c r="P677" s="212" t="s">
        <v>154</v>
      </c>
      <c r="Q677" s="213">
        <f t="shared" ref="Q677:W677" si="622">Q678</f>
        <v>0</v>
      </c>
      <c r="R677" s="213">
        <f t="shared" si="622"/>
        <v>0</v>
      </c>
      <c r="S677" s="213">
        <f t="shared" si="622"/>
        <v>0</v>
      </c>
      <c r="T677" s="213">
        <f t="shared" si="622"/>
        <v>157</v>
      </c>
      <c r="U677" s="213">
        <f t="shared" si="622"/>
        <v>0</v>
      </c>
      <c r="V677" s="213">
        <f t="shared" si="622"/>
        <v>0</v>
      </c>
      <c r="W677" s="213">
        <f t="shared" si="622"/>
        <v>0</v>
      </c>
      <c r="X677" s="213"/>
      <c r="Y677" s="306"/>
      <c r="Z677" s="213">
        <f>Z678</f>
        <v>157.24</v>
      </c>
      <c r="AA677" s="213">
        <f t="shared" ref="AA677:AD677" si="623">AA678</f>
        <v>0</v>
      </c>
      <c r="AB677" s="213">
        <f t="shared" si="623"/>
        <v>0</v>
      </c>
      <c r="AC677" s="213">
        <f t="shared" si="623"/>
        <v>0</v>
      </c>
      <c r="AD677" s="213">
        <f t="shared" si="623"/>
        <v>0</v>
      </c>
    </row>
    <row r="678" spans="1:31" s="114" customFormat="1" ht="20.25" hidden="1" customHeight="1" x14ac:dyDescent="0.25">
      <c r="A678" s="182" t="s">
        <v>461</v>
      </c>
      <c r="B678" s="182"/>
      <c r="C678" s="182"/>
      <c r="D678" s="198" t="s">
        <v>387</v>
      </c>
      <c r="E678" s="198" t="s">
        <v>388</v>
      </c>
      <c r="F678" s="200">
        <f t="shared" si="603"/>
        <v>0</v>
      </c>
      <c r="G678" s="200">
        <f t="shared" si="604"/>
        <v>157</v>
      </c>
      <c r="H678" s="201">
        <f t="shared" si="605"/>
        <v>157.24</v>
      </c>
      <c r="I678" s="132"/>
      <c r="J678" s="131"/>
      <c r="K678" s="131"/>
      <c r="L678" s="131">
        <v>3221</v>
      </c>
      <c r="M678" s="131"/>
      <c r="N678" s="132"/>
      <c r="O678" s="12" t="s">
        <v>409</v>
      </c>
      <c r="P678" s="127" t="s">
        <v>155</v>
      </c>
      <c r="Q678" s="133">
        <f t="shared" ref="Q678:W678" si="624">+Q679</f>
        <v>0</v>
      </c>
      <c r="R678" s="133">
        <f t="shared" si="624"/>
        <v>0</v>
      </c>
      <c r="S678" s="133">
        <f t="shared" si="624"/>
        <v>0</v>
      </c>
      <c r="T678" s="133">
        <v>157</v>
      </c>
      <c r="U678" s="133">
        <f t="shared" si="624"/>
        <v>0</v>
      </c>
      <c r="V678" s="133">
        <f t="shared" si="624"/>
        <v>0</v>
      </c>
      <c r="W678" s="133">
        <f t="shared" si="624"/>
        <v>0</v>
      </c>
      <c r="X678" s="133"/>
      <c r="Y678" s="307"/>
      <c r="Z678" s="133">
        <f>+Z679</f>
        <v>157.24</v>
      </c>
      <c r="AA678" s="133">
        <f t="shared" ref="AA678:AD678" si="625">+AA679</f>
        <v>0</v>
      </c>
      <c r="AB678" s="133">
        <f t="shared" si="625"/>
        <v>0</v>
      </c>
      <c r="AC678" s="133">
        <f t="shared" si="625"/>
        <v>0</v>
      </c>
      <c r="AD678" s="133">
        <f t="shared" si="625"/>
        <v>0</v>
      </c>
    </row>
    <row r="679" spans="1:31" s="114" customFormat="1" ht="20.25" hidden="1" customHeight="1" x14ac:dyDescent="0.25">
      <c r="A679" s="182" t="s">
        <v>461</v>
      </c>
      <c r="B679" s="183"/>
      <c r="C679" s="183"/>
      <c r="D679" s="183"/>
      <c r="E679" s="198" t="s">
        <v>388</v>
      </c>
      <c r="F679" s="200">
        <f t="shared" si="603"/>
        <v>0</v>
      </c>
      <c r="G679" s="200">
        <f t="shared" si="604"/>
        <v>0</v>
      </c>
      <c r="H679" s="201">
        <f t="shared" si="605"/>
        <v>157.24</v>
      </c>
      <c r="I679" s="124"/>
      <c r="J679" s="131"/>
      <c r="K679" s="131"/>
      <c r="L679" s="131"/>
      <c r="M679" s="194">
        <v>32211</v>
      </c>
      <c r="N679" s="195"/>
      <c r="O679" s="196" t="s">
        <v>409</v>
      </c>
      <c r="P679" s="195" t="s">
        <v>155</v>
      </c>
      <c r="Q679" s="197">
        <f>+Q680+Q681</f>
        <v>0</v>
      </c>
      <c r="R679" s="197">
        <f t="shared" ref="R679:AD679" si="626">+R680+R681</f>
        <v>0</v>
      </c>
      <c r="S679" s="197">
        <f t="shared" si="626"/>
        <v>0</v>
      </c>
      <c r="T679" s="197">
        <f t="shared" si="626"/>
        <v>0</v>
      </c>
      <c r="U679" s="197">
        <f t="shared" si="626"/>
        <v>0</v>
      </c>
      <c r="V679" s="197">
        <f t="shared" si="626"/>
        <v>0</v>
      </c>
      <c r="W679" s="197">
        <f t="shared" si="626"/>
        <v>0</v>
      </c>
      <c r="X679" s="197"/>
      <c r="Y679" s="308"/>
      <c r="Z679" s="197">
        <f t="shared" si="626"/>
        <v>157.24</v>
      </c>
      <c r="AA679" s="197">
        <f t="shared" si="626"/>
        <v>0</v>
      </c>
      <c r="AB679" s="197">
        <f t="shared" si="626"/>
        <v>0</v>
      </c>
      <c r="AC679" s="197">
        <f t="shared" si="626"/>
        <v>0</v>
      </c>
      <c r="AD679" s="197">
        <f t="shared" si="626"/>
        <v>0</v>
      </c>
    </row>
    <row r="680" spans="1:31" s="114" customFormat="1" ht="20.25" hidden="1" customHeight="1" x14ac:dyDescent="0.25">
      <c r="A680" s="182" t="s">
        <v>461</v>
      </c>
      <c r="B680" s="182"/>
      <c r="C680" s="182"/>
      <c r="D680" s="182"/>
      <c r="E680" s="182"/>
      <c r="F680" s="200">
        <f t="shared" si="603"/>
        <v>0</v>
      </c>
      <c r="G680" s="200">
        <f t="shared" si="604"/>
        <v>0</v>
      </c>
      <c r="H680" s="201">
        <f t="shared" si="605"/>
        <v>157.24</v>
      </c>
      <c r="I680" s="132"/>
      <c r="J680" s="131"/>
      <c r="K680" s="131"/>
      <c r="L680" s="131"/>
      <c r="M680" s="11"/>
      <c r="N680" s="171">
        <v>322110</v>
      </c>
      <c r="O680" s="172" t="s">
        <v>409</v>
      </c>
      <c r="P680" s="173" t="s">
        <v>155</v>
      </c>
      <c r="Q680" s="174"/>
      <c r="R680" s="174"/>
      <c r="S680" s="174"/>
      <c r="T680" s="174"/>
      <c r="U680" s="174"/>
      <c r="V680" s="174"/>
      <c r="W680" s="174"/>
      <c r="X680" s="174"/>
      <c r="Y680" s="309"/>
      <c r="Z680" s="174">
        <v>157.24</v>
      </c>
      <c r="AA680" s="174">
        <f t="shared" ref="AA680:AA681" si="627">+Q680</f>
        <v>0</v>
      </c>
      <c r="AB680" s="174">
        <v>0</v>
      </c>
      <c r="AC680" s="174">
        <v>0</v>
      </c>
      <c r="AD680" s="174">
        <v>0</v>
      </c>
    </row>
    <row r="681" spans="1:31" s="114" customFormat="1" ht="20.25" hidden="1" customHeight="1" x14ac:dyDescent="0.25">
      <c r="A681" s="182" t="s">
        <v>461</v>
      </c>
      <c r="B681" s="182"/>
      <c r="C681" s="182"/>
      <c r="D681" s="182"/>
      <c r="E681" s="182"/>
      <c r="F681" s="200">
        <f t="shared" si="603"/>
        <v>0</v>
      </c>
      <c r="G681" s="200">
        <f t="shared" si="604"/>
        <v>0</v>
      </c>
      <c r="H681" s="201">
        <f t="shared" si="605"/>
        <v>0</v>
      </c>
      <c r="I681" s="132"/>
      <c r="J681" s="131"/>
      <c r="K681" s="131"/>
      <c r="L681" s="131"/>
      <c r="M681" s="11"/>
      <c r="N681" s="171">
        <v>322111</v>
      </c>
      <c r="O681" s="172" t="s">
        <v>409</v>
      </c>
      <c r="P681" s="173" t="s">
        <v>155</v>
      </c>
      <c r="Q681" s="174"/>
      <c r="R681" s="174"/>
      <c r="S681" s="174"/>
      <c r="T681" s="174"/>
      <c r="U681" s="174"/>
      <c r="V681" s="174"/>
      <c r="W681" s="174"/>
      <c r="X681" s="174"/>
      <c r="Y681" s="309"/>
      <c r="Z681" s="174"/>
      <c r="AA681" s="174">
        <f t="shared" si="627"/>
        <v>0</v>
      </c>
      <c r="AB681" s="174">
        <v>0</v>
      </c>
      <c r="AC681" s="174">
        <v>0</v>
      </c>
      <c r="AD681" s="174">
        <v>0</v>
      </c>
    </row>
    <row r="682" spans="1:31" s="114" customFormat="1" ht="30" customHeight="1" x14ac:dyDescent="0.25">
      <c r="A682" s="182" t="s">
        <v>338</v>
      </c>
      <c r="B682" s="198" t="s">
        <v>352</v>
      </c>
      <c r="C682" s="198" t="s">
        <v>384</v>
      </c>
      <c r="D682" s="198" t="s">
        <v>387</v>
      </c>
      <c r="E682" s="198" t="s">
        <v>388</v>
      </c>
      <c r="F682" s="200">
        <f t="shared" si="478"/>
        <v>25000</v>
      </c>
      <c r="G682" s="200">
        <f t="shared" si="479"/>
        <v>50000</v>
      </c>
      <c r="H682" s="201">
        <f t="shared" si="480"/>
        <v>62500</v>
      </c>
      <c r="I682" s="408" t="s">
        <v>97</v>
      </c>
      <c r="J682" s="409"/>
      <c r="K682" s="409"/>
      <c r="L682" s="409"/>
      <c r="M682" s="409"/>
      <c r="N682" s="409"/>
      <c r="O682" s="410"/>
      <c r="P682" s="111" t="s">
        <v>103</v>
      </c>
      <c r="Q682" s="112">
        <f>+Q683</f>
        <v>12500</v>
      </c>
      <c r="R682" s="112">
        <f t="shared" ref="R682:AB682" si="628">+R683</f>
        <v>0</v>
      </c>
      <c r="S682" s="112">
        <f t="shared" si="628"/>
        <v>12500</v>
      </c>
      <c r="T682" s="112">
        <f t="shared" si="628"/>
        <v>12500</v>
      </c>
      <c r="U682" s="112">
        <f t="shared" si="628"/>
        <v>12500</v>
      </c>
      <c r="V682" s="112">
        <f t="shared" si="628"/>
        <v>12500</v>
      </c>
      <c r="W682" s="112">
        <f t="shared" si="628"/>
        <v>12500</v>
      </c>
      <c r="X682" s="112"/>
      <c r="Y682" s="314"/>
      <c r="Z682" s="112">
        <f t="shared" si="628"/>
        <v>12500</v>
      </c>
      <c r="AA682" s="112">
        <f t="shared" si="628"/>
        <v>12500</v>
      </c>
      <c r="AB682" s="112">
        <f t="shared" si="628"/>
        <v>12500</v>
      </c>
      <c r="AC682" s="112">
        <f>+AC684</f>
        <v>12500</v>
      </c>
      <c r="AD682" s="112">
        <f>+AD684</f>
        <v>12500</v>
      </c>
    </row>
    <row r="683" spans="1:31" s="193" customFormat="1" ht="21.75" customHeight="1" x14ac:dyDescent="0.25">
      <c r="A683" s="188" t="s">
        <v>338</v>
      </c>
      <c r="B683" s="188"/>
      <c r="C683" s="198" t="s">
        <v>384</v>
      </c>
      <c r="D683" s="198" t="s">
        <v>387</v>
      </c>
      <c r="E683" s="198" t="s">
        <v>388</v>
      </c>
      <c r="F683" s="200">
        <f t="shared" si="478"/>
        <v>25000</v>
      </c>
      <c r="G683" s="200">
        <f t="shared" si="479"/>
        <v>50100</v>
      </c>
      <c r="H683" s="201">
        <f t="shared" si="480"/>
        <v>62500</v>
      </c>
      <c r="I683" s="189"/>
      <c r="J683" s="189"/>
      <c r="K683" s="189"/>
      <c r="L683" s="189"/>
      <c r="M683" s="189"/>
      <c r="N683" s="189" t="str">
        <f>+O683</f>
        <v>3.1.</v>
      </c>
      <c r="O683" s="190" t="s">
        <v>41</v>
      </c>
      <c r="P683" s="191" t="s">
        <v>20</v>
      </c>
      <c r="Q683" s="192">
        <f>+Q684</f>
        <v>12500</v>
      </c>
      <c r="R683" s="192">
        <f t="shared" ref="R683:AD683" si="629">+R684</f>
        <v>0</v>
      </c>
      <c r="S683" s="192">
        <f t="shared" si="629"/>
        <v>12500</v>
      </c>
      <c r="T683" s="192">
        <f t="shared" si="629"/>
        <v>12500</v>
      </c>
      <c r="U683" s="192">
        <f t="shared" si="629"/>
        <v>12500</v>
      </c>
      <c r="V683" s="192">
        <f t="shared" si="629"/>
        <v>12500</v>
      </c>
      <c r="W683" s="192">
        <f t="shared" si="629"/>
        <v>12500</v>
      </c>
      <c r="X683" s="192"/>
      <c r="Y683" s="315">
        <f>W683/V683*100</f>
        <v>100</v>
      </c>
      <c r="Z683" s="192">
        <f t="shared" si="629"/>
        <v>12500</v>
      </c>
      <c r="AA683" s="192">
        <f t="shared" si="629"/>
        <v>12500</v>
      </c>
      <c r="AB683" s="192">
        <f t="shared" si="629"/>
        <v>12500</v>
      </c>
      <c r="AC683" s="192">
        <f t="shared" si="629"/>
        <v>12500</v>
      </c>
      <c r="AD683" s="192">
        <f t="shared" si="629"/>
        <v>12500</v>
      </c>
      <c r="AE683" s="239">
        <f>W689+W692+W695+W699+W701+W703+W705+W707+W711+W713+W716+W721+W723+W725+W727+W730+W732+W735+W736+W738+W742+W743+W745+W747+W749+W752+W754+W757+W758+W760+W762+W766+W769+W772+W774+W777+W780+W782+W784+W786+W787+W788+W789+W790</f>
        <v>12500</v>
      </c>
    </row>
    <row r="684" spans="1:31" s="119" customFormat="1" ht="20.25" customHeight="1" x14ac:dyDescent="0.25">
      <c r="A684" s="182" t="s">
        <v>338</v>
      </c>
      <c r="B684" s="198" t="s">
        <v>352</v>
      </c>
      <c r="C684" s="198" t="s">
        <v>384</v>
      </c>
      <c r="D684" s="198" t="s">
        <v>387</v>
      </c>
      <c r="E684" s="198" t="s">
        <v>388</v>
      </c>
      <c r="F684" s="200">
        <f t="shared" si="478"/>
        <v>25000</v>
      </c>
      <c r="G684" s="200">
        <f t="shared" si="479"/>
        <v>50100</v>
      </c>
      <c r="H684" s="201">
        <f t="shared" si="480"/>
        <v>62500</v>
      </c>
      <c r="I684" s="120">
        <v>3</v>
      </c>
      <c r="J684" s="120"/>
      <c r="K684" s="120"/>
      <c r="L684" s="120"/>
      <c r="M684" s="120"/>
      <c r="N684" s="120"/>
      <c r="O684" s="12" t="s">
        <v>41</v>
      </c>
      <c r="P684" s="122" t="s">
        <v>18</v>
      </c>
      <c r="Q684" s="123">
        <f>+Q685+Q717</f>
        <v>12500</v>
      </c>
      <c r="R684" s="123">
        <f t="shared" ref="R684:AA684" si="630">+R685+R717</f>
        <v>0</v>
      </c>
      <c r="S684" s="123">
        <f t="shared" si="630"/>
        <v>12500</v>
      </c>
      <c r="T684" s="123">
        <f t="shared" si="630"/>
        <v>12500</v>
      </c>
      <c r="U684" s="123">
        <f t="shared" si="630"/>
        <v>12500</v>
      </c>
      <c r="V684" s="123">
        <f t="shared" si="630"/>
        <v>12500</v>
      </c>
      <c r="W684" s="123">
        <f t="shared" si="630"/>
        <v>12500</v>
      </c>
      <c r="X684" s="123"/>
      <c r="Y684" s="315">
        <f>W684/V684*100</f>
        <v>100</v>
      </c>
      <c r="Z684" s="123">
        <f t="shared" si="630"/>
        <v>12500</v>
      </c>
      <c r="AA684" s="123">
        <f t="shared" si="630"/>
        <v>12500</v>
      </c>
      <c r="AB684" s="123">
        <f>+AB685+AB717</f>
        <v>12500</v>
      </c>
      <c r="AC684" s="123">
        <f>+AC685+AC717</f>
        <v>12500</v>
      </c>
      <c r="AD684" s="123">
        <f>+AD685+AD717</f>
        <v>12500</v>
      </c>
    </row>
    <row r="685" spans="1:31" s="187" customFormat="1" ht="20.25" customHeight="1" x14ac:dyDescent="0.25">
      <c r="A685" s="183" t="s">
        <v>338</v>
      </c>
      <c r="B685" s="198" t="s">
        <v>352</v>
      </c>
      <c r="C685" s="198" t="s">
        <v>384</v>
      </c>
      <c r="D685" s="198" t="s">
        <v>387</v>
      </c>
      <c r="E685" s="198" t="s">
        <v>388</v>
      </c>
      <c r="F685" s="200">
        <f t="shared" si="478"/>
        <v>22700</v>
      </c>
      <c r="G685" s="200">
        <f t="shared" si="479"/>
        <v>45450</v>
      </c>
      <c r="H685" s="201">
        <f t="shared" si="480"/>
        <v>57250</v>
      </c>
      <c r="I685" s="263"/>
      <c r="J685" s="263">
        <v>31</v>
      </c>
      <c r="K685" s="263"/>
      <c r="L685" s="263"/>
      <c r="M685" s="263"/>
      <c r="N685" s="263"/>
      <c r="O685" s="303" t="s">
        <v>41</v>
      </c>
      <c r="P685" s="264" t="s">
        <v>6</v>
      </c>
      <c r="Q685" s="265">
        <f>Q686+Q696+Q708</f>
        <v>11350</v>
      </c>
      <c r="R685" s="265">
        <f t="shared" ref="R685:AB685" si="631">R686+R696+R708</f>
        <v>0</v>
      </c>
      <c r="S685" s="265">
        <f t="shared" si="631"/>
        <v>11350</v>
      </c>
      <c r="T685" s="265">
        <f t="shared" si="631"/>
        <v>11300</v>
      </c>
      <c r="U685" s="265">
        <f t="shared" si="631"/>
        <v>11350</v>
      </c>
      <c r="V685" s="265">
        <f t="shared" si="631"/>
        <v>11350</v>
      </c>
      <c r="W685" s="265">
        <f t="shared" si="631"/>
        <v>11350</v>
      </c>
      <c r="X685" s="265"/>
      <c r="Y685" s="260">
        <f>W685/V685*100</f>
        <v>100</v>
      </c>
      <c r="Z685" s="186">
        <f t="shared" si="631"/>
        <v>11300</v>
      </c>
      <c r="AA685" s="186">
        <f t="shared" si="631"/>
        <v>11350</v>
      </c>
      <c r="AB685" s="186">
        <f t="shared" si="631"/>
        <v>11350</v>
      </c>
      <c r="AC685" s="186">
        <f t="shared" ref="AC685:AD685" si="632">AC686+AC696+AC708</f>
        <v>11500</v>
      </c>
      <c r="AD685" s="186">
        <f t="shared" si="632"/>
        <v>11750</v>
      </c>
    </row>
    <row r="686" spans="1:31" s="214" customFormat="1" ht="20.25" customHeight="1" x14ac:dyDescent="0.25">
      <c r="A686" s="188" t="s">
        <v>338</v>
      </c>
      <c r="B686" s="188"/>
      <c r="C686" s="215" t="s">
        <v>384</v>
      </c>
      <c r="D686" s="215" t="s">
        <v>387</v>
      </c>
      <c r="E686" s="215" t="s">
        <v>388</v>
      </c>
      <c r="F686" s="207">
        <f t="shared" si="478"/>
        <v>19300</v>
      </c>
      <c r="G686" s="207">
        <f t="shared" si="479"/>
        <v>38600</v>
      </c>
      <c r="H686" s="208">
        <f t="shared" si="480"/>
        <v>47750</v>
      </c>
      <c r="I686" s="209"/>
      <c r="J686" s="210"/>
      <c r="K686" s="210">
        <v>311</v>
      </c>
      <c r="L686" s="210"/>
      <c r="M686" s="210"/>
      <c r="N686" s="211"/>
      <c r="O686" s="216" t="s">
        <v>41</v>
      </c>
      <c r="P686" s="212" t="s">
        <v>117</v>
      </c>
      <c r="Q686" s="213">
        <f>Q687+Q693+Q690</f>
        <v>9650</v>
      </c>
      <c r="R686" s="213">
        <f t="shared" ref="R686:AB686" si="633">R687+R693+R690</f>
        <v>0</v>
      </c>
      <c r="S686" s="213">
        <f t="shared" si="633"/>
        <v>9650</v>
      </c>
      <c r="T686" s="213">
        <f t="shared" si="633"/>
        <v>9650</v>
      </c>
      <c r="U686" s="213">
        <f t="shared" si="633"/>
        <v>9650</v>
      </c>
      <c r="V686" s="213">
        <f t="shared" si="633"/>
        <v>9650</v>
      </c>
      <c r="W686" s="213">
        <f t="shared" si="633"/>
        <v>9650</v>
      </c>
      <c r="X686" s="213"/>
      <c r="Y686" s="306"/>
      <c r="Z686" s="213">
        <f t="shared" si="633"/>
        <v>9650</v>
      </c>
      <c r="AA686" s="213">
        <f t="shared" si="633"/>
        <v>9650</v>
      </c>
      <c r="AB686" s="213">
        <f t="shared" si="633"/>
        <v>9300</v>
      </c>
      <c r="AC686" s="213">
        <f t="shared" ref="AC686:AD686" si="634">AC687+AC693+AC690</f>
        <v>9450</v>
      </c>
      <c r="AD686" s="213">
        <f t="shared" si="634"/>
        <v>9700</v>
      </c>
    </row>
    <row r="687" spans="1:31" s="114" customFormat="1" ht="20.25" customHeight="1" x14ac:dyDescent="0.25">
      <c r="A687" s="182" t="s">
        <v>338</v>
      </c>
      <c r="B687" s="182"/>
      <c r="C687" s="182"/>
      <c r="D687" s="198" t="s">
        <v>387</v>
      </c>
      <c r="E687" s="198" t="s">
        <v>388</v>
      </c>
      <c r="F687" s="200">
        <f t="shared" si="478"/>
        <v>19120</v>
      </c>
      <c r="G687" s="200">
        <f t="shared" si="479"/>
        <v>36620</v>
      </c>
      <c r="H687" s="201">
        <f t="shared" si="480"/>
        <v>46610</v>
      </c>
      <c r="I687" s="124"/>
      <c r="J687" s="131"/>
      <c r="K687" s="131"/>
      <c r="L687" s="131">
        <v>3111</v>
      </c>
      <c r="M687" s="131"/>
      <c r="N687" s="132"/>
      <c r="O687" s="12" t="s">
        <v>41</v>
      </c>
      <c r="P687" s="127" t="s">
        <v>118</v>
      </c>
      <c r="Q687" s="133">
        <f t="shared" ref="Q687:AD688" si="635">Q688</f>
        <v>9560</v>
      </c>
      <c r="R687" s="133">
        <f t="shared" si="635"/>
        <v>0</v>
      </c>
      <c r="S687" s="133">
        <f t="shared" si="635"/>
        <v>9560</v>
      </c>
      <c r="T687" s="133">
        <v>8600</v>
      </c>
      <c r="U687" s="133">
        <f t="shared" si="635"/>
        <v>8900</v>
      </c>
      <c r="V687" s="133">
        <f t="shared" si="635"/>
        <v>9560</v>
      </c>
      <c r="W687" s="133">
        <f t="shared" si="635"/>
        <v>9560</v>
      </c>
      <c r="X687" s="133"/>
      <c r="Y687" s="307"/>
      <c r="Z687" s="133">
        <f t="shared" si="635"/>
        <v>8600</v>
      </c>
      <c r="AA687" s="133">
        <f t="shared" si="635"/>
        <v>9560</v>
      </c>
      <c r="AB687" s="133">
        <f t="shared" si="635"/>
        <v>9300</v>
      </c>
      <c r="AC687" s="133">
        <f t="shared" si="635"/>
        <v>9450</v>
      </c>
      <c r="AD687" s="133">
        <f t="shared" si="635"/>
        <v>9700</v>
      </c>
    </row>
    <row r="688" spans="1:31" s="114" customFormat="1" ht="20.25" customHeight="1" x14ac:dyDescent="0.25">
      <c r="A688" s="183" t="s">
        <v>338</v>
      </c>
      <c r="B688" s="183"/>
      <c r="C688" s="183"/>
      <c r="D688" s="183"/>
      <c r="E688" s="198" t="s">
        <v>388</v>
      </c>
      <c r="F688" s="200">
        <f t="shared" si="478"/>
        <v>19120</v>
      </c>
      <c r="G688" s="200">
        <f t="shared" si="479"/>
        <v>28020</v>
      </c>
      <c r="H688" s="201">
        <f t="shared" si="480"/>
        <v>46610</v>
      </c>
      <c r="I688" s="124"/>
      <c r="J688" s="131"/>
      <c r="K688" s="131"/>
      <c r="L688" s="131"/>
      <c r="M688" s="194">
        <v>31111</v>
      </c>
      <c r="N688" s="195"/>
      <c r="O688" s="196" t="s">
        <v>41</v>
      </c>
      <c r="P688" s="195" t="s">
        <v>119</v>
      </c>
      <c r="Q688" s="197">
        <f t="shared" si="635"/>
        <v>9560</v>
      </c>
      <c r="R688" s="197">
        <f t="shared" si="635"/>
        <v>0</v>
      </c>
      <c r="S688" s="197">
        <f t="shared" si="635"/>
        <v>9560</v>
      </c>
      <c r="T688" s="197">
        <f t="shared" si="635"/>
        <v>0</v>
      </c>
      <c r="U688" s="197">
        <f t="shared" si="635"/>
        <v>8900</v>
      </c>
      <c r="V688" s="197">
        <f t="shared" si="635"/>
        <v>9560</v>
      </c>
      <c r="W688" s="197">
        <f t="shared" si="635"/>
        <v>9560</v>
      </c>
      <c r="X688" s="197"/>
      <c r="Y688" s="308"/>
      <c r="Z688" s="197">
        <f t="shared" si="635"/>
        <v>8600</v>
      </c>
      <c r="AA688" s="197">
        <f t="shared" si="635"/>
        <v>9560</v>
      </c>
      <c r="AB688" s="197">
        <f t="shared" si="635"/>
        <v>9300</v>
      </c>
      <c r="AC688" s="197">
        <f t="shared" si="635"/>
        <v>9450</v>
      </c>
      <c r="AD688" s="197">
        <f t="shared" si="635"/>
        <v>9700</v>
      </c>
    </row>
    <row r="689" spans="1:30" s="114" customFormat="1" ht="20.25" customHeight="1" x14ac:dyDescent="0.25">
      <c r="A689" s="182" t="s">
        <v>338</v>
      </c>
      <c r="B689" s="182"/>
      <c r="C689" s="182"/>
      <c r="D689" s="182"/>
      <c r="E689" s="182"/>
      <c r="F689" s="200">
        <f t="shared" si="478"/>
        <v>19120</v>
      </c>
      <c r="G689" s="200">
        <f t="shared" si="479"/>
        <v>28020</v>
      </c>
      <c r="H689" s="201">
        <f t="shared" si="480"/>
        <v>46610</v>
      </c>
      <c r="I689" s="124"/>
      <c r="J689" s="131"/>
      <c r="K689" s="131"/>
      <c r="L689" s="131"/>
      <c r="M689" s="11"/>
      <c r="N689" s="171">
        <v>311110</v>
      </c>
      <c r="O689" s="172" t="s">
        <v>41</v>
      </c>
      <c r="P689" s="173" t="s">
        <v>294</v>
      </c>
      <c r="Q689" s="174">
        <f>8900+660</f>
        <v>9560</v>
      </c>
      <c r="R689" s="174">
        <f>S689-Q689</f>
        <v>0</v>
      </c>
      <c r="S689" s="174">
        <f>8900+660</f>
        <v>9560</v>
      </c>
      <c r="T689" s="174"/>
      <c r="U689" s="174">
        <v>8900</v>
      </c>
      <c r="V689" s="174">
        <v>9560</v>
      </c>
      <c r="W689" s="174">
        <v>9560</v>
      </c>
      <c r="X689" s="174"/>
      <c r="Y689" s="309"/>
      <c r="Z689" s="174">
        <v>8600</v>
      </c>
      <c r="AA689" s="174">
        <f>+Q689</f>
        <v>9560</v>
      </c>
      <c r="AB689" s="174">
        <v>9300</v>
      </c>
      <c r="AC689" s="174">
        <v>9450</v>
      </c>
      <c r="AD689" s="174">
        <v>9700</v>
      </c>
    </row>
    <row r="690" spans="1:30" s="114" customFormat="1" ht="20.25" hidden="1" customHeight="1" x14ac:dyDescent="0.25">
      <c r="A690" s="182" t="s">
        <v>338</v>
      </c>
      <c r="B690" s="182"/>
      <c r="C690" s="182"/>
      <c r="D690" s="198" t="s">
        <v>387</v>
      </c>
      <c r="E690" s="198" t="s">
        <v>388</v>
      </c>
      <c r="F690" s="200">
        <f t="shared" si="478"/>
        <v>0</v>
      </c>
      <c r="G690" s="200">
        <f t="shared" si="479"/>
        <v>0</v>
      </c>
      <c r="H690" s="201">
        <f t="shared" si="480"/>
        <v>0</v>
      </c>
      <c r="I690" s="124"/>
      <c r="J690" s="131"/>
      <c r="K690" s="131"/>
      <c r="L690" s="131">
        <v>3113</v>
      </c>
      <c r="M690" s="131"/>
      <c r="N690" s="132"/>
      <c r="O690" s="12" t="s">
        <v>41</v>
      </c>
      <c r="P690" s="127" t="s">
        <v>126</v>
      </c>
      <c r="Q690" s="133">
        <f>+Q691</f>
        <v>0</v>
      </c>
      <c r="R690" s="133">
        <f t="shared" ref="R690:AD691" si="636">+R691</f>
        <v>0</v>
      </c>
      <c r="S690" s="133">
        <f t="shared" si="636"/>
        <v>0</v>
      </c>
      <c r="T690" s="133">
        <f t="shared" si="636"/>
        <v>0</v>
      </c>
      <c r="U690" s="133">
        <f t="shared" si="636"/>
        <v>0</v>
      </c>
      <c r="V690" s="133">
        <f t="shared" si="636"/>
        <v>0</v>
      </c>
      <c r="W690" s="133">
        <f t="shared" si="636"/>
        <v>0</v>
      </c>
      <c r="X690" s="133"/>
      <c r="Y690" s="307"/>
      <c r="Z690" s="133">
        <f t="shared" si="636"/>
        <v>0</v>
      </c>
      <c r="AA690" s="133">
        <f t="shared" si="636"/>
        <v>0</v>
      </c>
      <c r="AB690" s="133">
        <f t="shared" si="636"/>
        <v>0</v>
      </c>
      <c r="AC690" s="133">
        <f t="shared" si="636"/>
        <v>0</v>
      </c>
      <c r="AD690" s="133">
        <f t="shared" si="636"/>
        <v>0</v>
      </c>
    </row>
    <row r="691" spans="1:30" s="114" customFormat="1" ht="20.25" hidden="1" customHeight="1" x14ac:dyDescent="0.25">
      <c r="A691" s="183" t="s">
        <v>338</v>
      </c>
      <c r="B691" s="183"/>
      <c r="C691" s="183"/>
      <c r="D691" s="183"/>
      <c r="E691" s="198" t="s">
        <v>388</v>
      </c>
      <c r="F691" s="200">
        <f t="shared" si="478"/>
        <v>0</v>
      </c>
      <c r="G691" s="200">
        <f t="shared" si="479"/>
        <v>0</v>
      </c>
      <c r="H691" s="201">
        <f t="shared" si="480"/>
        <v>0</v>
      </c>
      <c r="I691" s="124"/>
      <c r="J691" s="131"/>
      <c r="K691" s="131"/>
      <c r="L691" s="131"/>
      <c r="M691" s="194">
        <v>31131</v>
      </c>
      <c r="N691" s="195"/>
      <c r="O691" s="196" t="s">
        <v>41</v>
      </c>
      <c r="P691" s="195" t="s">
        <v>126</v>
      </c>
      <c r="Q691" s="197">
        <f>+Q692</f>
        <v>0</v>
      </c>
      <c r="R691" s="197">
        <f t="shared" si="636"/>
        <v>0</v>
      </c>
      <c r="S691" s="197">
        <f t="shared" si="636"/>
        <v>0</v>
      </c>
      <c r="T691" s="197">
        <f t="shared" si="636"/>
        <v>0</v>
      </c>
      <c r="U691" s="197">
        <f t="shared" si="636"/>
        <v>0</v>
      </c>
      <c r="V691" s="197">
        <f t="shared" si="636"/>
        <v>0</v>
      </c>
      <c r="W691" s="197">
        <f t="shared" si="636"/>
        <v>0</v>
      </c>
      <c r="X691" s="197"/>
      <c r="Y691" s="308"/>
      <c r="Z691" s="197">
        <f t="shared" si="636"/>
        <v>0</v>
      </c>
      <c r="AA691" s="197">
        <f t="shared" si="636"/>
        <v>0</v>
      </c>
      <c r="AB691" s="197">
        <f t="shared" si="636"/>
        <v>0</v>
      </c>
      <c r="AC691" s="197">
        <f t="shared" si="636"/>
        <v>0</v>
      </c>
      <c r="AD691" s="197">
        <f t="shared" si="636"/>
        <v>0</v>
      </c>
    </row>
    <row r="692" spans="1:30" s="114" customFormat="1" ht="20.25" hidden="1" customHeight="1" x14ac:dyDescent="0.25">
      <c r="A692" s="182" t="s">
        <v>338</v>
      </c>
      <c r="B692" s="182"/>
      <c r="C692" s="182"/>
      <c r="D692" s="182"/>
      <c r="E692" s="182"/>
      <c r="F692" s="200">
        <f t="shared" si="478"/>
        <v>0</v>
      </c>
      <c r="G692" s="200">
        <f t="shared" si="479"/>
        <v>0</v>
      </c>
      <c r="H692" s="201">
        <f t="shared" si="480"/>
        <v>0</v>
      </c>
      <c r="I692" s="124"/>
      <c r="J692" s="131"/>
      <c r="K692" s="131"/>
      <c r="L692" s="131"/>
      <c r="M692" s="11"/>
      <c r="N692" s="171">
        <v>313310</v>
      </c>
      <c r="O692" s="172" t="s">
        <v>41</v>
      </c>
      <c r="P692" s="173" t="s">
        <v>126</v>
      </c>
      <c r="Q692" s="174"/>
      <c r="R692" s="174"/>
      <c r="S692" s="174"/>
      <c r="T692" s="174"/>
      <c r="U692" s="174">
        <v>0</v>
      </c>
      <c r="V692" s="174">
        <v>0</v>
      </c>
      <c r="W692" s="174">
        <v>0</v>
      </c>
      <c r="X692" s="174"/>
      <c r="Y692" s="309"/>
      <c r="Z692" s="174"/>
      <c r="AA692" s="174">
        <f>+Q692</f>
        <v>0</v>
      </c>
      <c r="AB692" s="174"/>
      <c r="AC692" s="174"/>
      <c r="AD692" s="174"/>
    </row>
    <row r="693" spans="1:30" s="114" customFormat="1" ht="20.25" customHeight="1" x14ac:dyDescent="0.25">
      <c r="A693" s="182" t="s">
        <v>338</v>
      </c>
      <c r="B693" s="182"/>
      <c r="C693" s="182"/>
      <c r="D693" s="198" t="s">
        <v>387</v>
      </c>
      <c r="E693" s="198" t="s">
        <v>388</v>
      </c>
      <c r="F693" s="200">
        <f t="shared" si="478"/>
        <v>180</v>
      </c>
      <c r="G693" s="200">
        <f t="shared" si="479"/>
        <v>1980</v>
      </c>
      <c r="H693" s="201">
        <f t="shared" si="480"/>
        <v>1140</v>
      </c>
      <c r="I693" s="124"/>
      <c r="J693" s="131"/>
      <c r="K693" s="131"/>
      <c r="L693" s="131">
        <v>3114</v>
      </c>
      <c r="M693" s="131"/>
      <c r="N693" s="132"/>
      <c r="O693" s="12" t="s">
        <v>41</v>
      </c>
      <c r="P693" s="127" t="s">
        <v>127</v>
      </c>
      <c r="Q693" s="133">
        <f t="shared" ref="Q693:AD694" si="637">Q694</f>
        <v>90</v>
      </c>
      <c r="R693" s="133">
        <f t="shared" si="637"/>
        <v>0</v>
      </c>
      <c r="S693" s="133">
        <f t="shared" si="637"/>
        <v>90</v>
      </c>
      <c r="T693" s="133">
        <v>1050</v>
      </c>
      <c r="U693" s="133">
        <f t="shared" si="637"/>
        <v>750</v>
      </c>
      <c r="V693" s="133">
        <f t="shared" si="637"/>
        <v>90</v>
      </c>
      <c r="W693" s="133">
        <f t="shared" si="637"/>
        <v>90</v>
      </c>
      <c r="X693" s="133"/>
      <c r="Y693" s="307"/>
      <c r="Z693" s="133">
        <f t="shared" si="637"/>
        <v>1050</v>
      </c>
      <c r="AA693" s="133">
        <f t="shared" si="637"/>
        <v>90</v>
      </c>
      <c r="AB693" s="133">
        <f t="shared" si="637"/>
        <v>0</v>
      </c>
      <c r="AC693" s="133">
        <f t="shared" si="637"/>
        <v>0</v>
      </c>
      <c r="AD693" s="133">
        <f t="shared" si="637"/>
        <v>0</v>
      </c>
    </row>
    <row r="694" spans="1:30" s="114" customFormat="1" ht="20.25" customHeight="1" x14ac:dyDescent="0.25">
      <c r="A694" s="183" t="s">
        <v>338</v>
      </c>
      <c r="B694" s="183"/>
      <c r="C694" s="183"/>
      <c r="D694" s="183"/>
      <c r="E694" s="198" t="s">
        <v>388</v>
      </c>
      <c r="F694" s="200">
        <f t="shared" si="478"/>
        <v>180</v>
      </c>
      <c r="G694" s="200">
        <f t="shared" si="479"/>
        <v>930</v>
      </c>
      <c r="H694" s="201">
        <f t="shared" si="480"/>
        <v>1140</v>
      </c>
      <c r="I694" s="124"/>
      <c r="J694" s="131"/>
      <c r="K694" s="131"/>
      <c r="L694" s="131"/>
      <c r="M694" s="194">
        <v>31141</v>
      </c>
      <c r="N694" s="195"/>
      <c r="O694" s="196" t="s">
        <v>41</v>
      </c>
      <c r="P694" s="195" t="s">
        <v>127</v>
      </c>
      <c r="Q694" s="197">
        <f t="shared" si="637"/>
        <v>90</v>
      </c>
      <c r="R694" s="197">
        <f t="shared" si="637"/>
        <v>0</v>
      </c>
      <c r="S694" s="197">
        <f t="shared" si="637"/>
        <v>90</v>
      </c>
      <c r="T694" s="197">
        <f t="shared" si="637"/>
        <v>0</v>
      </c>
      <c r="U694" s="197">
        <f t="shared" si="637"/>
        <v>750</v>
      </c>
      <c r="V694" s="197">
        <f t="shared" si="637"/>
        <v>90</v>
      </c>
      <c r="W694" s="197">
        <f t="shared" si="637"/>
        <v>90</v>
      </c>
      <c r="X694" s="197"/>
      <c r="Y694" s="308"/>
      <c r="Z694" s="197">
        <f t="shared" si="637"/>
        <v>1050</v>
      </c>
      <c r="AA694" s="197">
        <f t="shared" si="637"/>
        <v>90</v>
      </c>
      <c r="AB694" s="197">
        <f t="shared" si="637"/>
        <v>0</v>
      </c>
      <c r="AC694" s="197">
        <f t="shared" si="637"/>
        <v>0</v>
      </c>
      <c r="AD694" s="197">
        <f t="shared" si="637"/>
        <v>0</v>
      </c>
    </row>
    <row r="695" spans="1:30" s="114" customFormat="1" ht="20.25" customHeight="1" x14ac:dyDescent="0.25">
      <c r="A695" s="182" t="s">
        <v>338</v>
      </c>
      <c r="B695" s="182"/>
      <c r="C695" s="182"/>
      <c r="D695" s="182"/>
      <c r="E695" s="182"/>
      <c r="F695" s="200">
        <f t="shared" si="478"/>
        <v>180</v>
      </c>
      <c r="G695" s="200">
        <f t="shared" si="479"/>
        <v>930</v>
      </c>
      <c r="H695" s="201">
        <f t="shared" si="480"/>
        <v>1140</v>
      </c>
      <c r="I695" s="124"/>
      <c r="J695" s="131"/>
      <c r="K695" s="131"/>
      <c r="L695" s="131"/>
      <c r="M695" s="11"/>
      <c r="N695" s="171">
        <v>311410</v>
      </c>
      <c r="O695" s="172" t="s">
        <v>41</v>
      </c>
      <c r="P695" s="173" t="s">
        <v>127</v>
      </c>
      <c r="Q695" s="174">
        <v>90</v>
      </c>
      <c r="R695" s="174">
        <f>S695-Q695</f>
        <v>0</v>
      </c>
      <c r="S695" s="174">
        <v>90</v>
      </c>
      <c r="T695" s="174"/>
      <c r="U695" s="174">
        <v>750</v>
      </c>
      <c r="V695" s="174">
        <v>90</v>
      </c>
      <c r="W695" s="174">
        <v>90</v>
      </c>
      <c r="X695" s="174"/>
      <c r="Y695" s="309"/>
      <c r="Z695" s="174">
        <v>1050</v>
      </c>
      <c r="AA695" s="174">
        <f>+Q695</f>
        <v>90</v>
      </c>
      <c r="AB695" s="174"/>
      <c r="AC695" s="174"/>
      <c r="AD695" s="174"/>
    </row>
    <row r="696" spans="1:30" s="214" customFormat="1" ht="20.25" customHeight="1" x14ac:dyDescent="0.25">
      <c r="A696" s="188" t="s">
        <v>338</v>
      </c>
      <c r="B696" s="188"/>
      <c r="C696" s="215" t="s">
        <v>384</v>
      </c>
      <c r="D696" s="215" t="s">
        <v>387</v>
      </c>
      <c r="E696" s="215" t="s">
        <v>388</v>
      </c>
      <c r="F696" s="207">
        <f t="shared" si="478"/>
        <v>200</v>
      </c>
      <c r="G696" s="207">
        <f t="shared" si="479"/>
        <v>400</v>
      </c>
      <c r="H696" s="208">
        <f t="shared" si="480"/>
        <v>710</v>
      </c>
      <c r="I696" s="209"/>
      <c r="J696" s="210"/>
      <c r="K696" s="210">
        <v>312</v>
      </c>
      <c r="L696" s="210"/>
      <c r="M696" s="210"/>
      <c r="N696" s="211"/>
      <c r="O696" s="216" t="s">
        <v>41</v>
      </c>
      <c r="P696" s="212" t="s">
        <v>130</v>
      </c>
      <c r="Q696" s="213">
        <f>Q697</f>
        <v>100</v>
      </c>
      <c r="R696" s="213">
        <f t="shared" ref="R696:AD696" si="638">R697</f>
        <v>0</v>
      </c>
      <c r="S696" s="213">
        <f t="shared" si="638"/>
        <v>100</v>
      </c>
      <c r="T696" s="213">
        <f t="shared" si="638"/>
        <v>100</v>
      </c>
      <c r="U696" s="213">
        <f t="shared" si="638"/>
        <v>100</v>
      </c>
      <c r="V696" s="213">
        <f t="shared" si="638"/>
        <v>100</v>
      </c>
      <c r="W696" s="213">
        <f t="shared" si="638"/>
        <v>100</v>
      </c>
      <c r="X696" s="213"/>
      <c r="Y696" s="306"/>
      <c r="Z696" s="213">
        <f t="shared" si="638"/>
        <v>100</v>
      </c>
      <c r="AA696" s="213">
        <f t="shared" si="638"/>
        <v>100</v>
      </c>
      <c r="AB696" s="213">
        <f t="shared" si="638"/>
        <v>170</v>
      </c>
      <c r="AC696" s="213">
        <f t="shared" si="638"/>
        <v>170</v>
      </c>
      <c r="AD696" s="213">
        <f t="shared" si="638"/>
        <v>170</v>
      </c>
    </row>
    <row r="697" spans="1:30" s="114" customFormat="1" ht="20.25" customHeight="1" x14ac:dyDescent="0.25">
      <c r="A697" s="182" t="s">
        <v>338</v>
      </c>
      <c r="B697" s="182"/>
      <c r="C697" s="182"/>
      <c r="D697" s="198" t="s">
        <v>387</v>
      </c>
      <c r="E697" s="198" t="s">
        <v>388</v>
      </c>
      <c r="F697" s="200">
        <f t="shared" si="478"/>
        <v>200</v>
      </c>
      <c r="G697" s="200">
        <f t="shared" si="479"/>
        <v>400</v>
      </c>
      <c r="H697" s="201">
        <f t="shared" si="480"/>
        <v>710</v>
      </c>
      <c r="I697" s="124"/>
      <c r="J697" s="131"/>
      <c r="K697" s="131"/>
      <c r="L697" s="131">
        <v>3121</v>
      </c>
      <c r="M697" s="131"/>
      <c r="N697" s="132"/>
      <c r="O697" s="12" t="s">
        <v>41</v>
      </c>
      <c r="P697" s="127" t="s">
        <v>130</v>
      </c>
      <c r="Q697" s="133">
        <f>Q706+Q704+Q702+Q700+Q698</f>
        <v>100</v>
      </c>
      <c r="R697" s="133">
        <f t="shared" ref="R697:AB697" si="639">R706+R704+R702+R700+R698</f>
        <v>0</v>
      </c>
      <c r="S697" s="133">
        <f t="shared" si="639"/>
        <v>100</v>
      </c>
      <c r="T697" s="133">
        <v>100</v>
      </c>
      <c r="U697" s="133">
        <f t="shared" si="639"/>
        <v>100</v>
      </c>
      <c r="V697" s="133">
        <f t="shared" si="639"/>
        <v>100</v>
      </c>
      <c r="W697" s="133">
        <f t="shared" si="639"/>
        <v>100</v>
      </c>
      <c r="X697" s="133"/>
      <c r="Y697" s="307"/>
      <c r="Z697" s="133">
        <f t="shared" si="639"/>
        <v>100</v>
      </c>
      <c r="AA697" s="133">
        <f t="shared" si="639"/>
        <v>100</v>
      </c>
      <c r="AB697" s="133">
        <f t="shared" si="639"/>
        <v>170</v>
      </c>
      <c r="AC697" s="133">
        <f t="shared" ref="AC697:AD697" si="640">AC706+AC704+AC702+AC700+AC698</f>
        <v>170</v>
      </c>
      <c r="AD697" s="133">
        <f t="shared" si="640"/>
        <v>170</v>
      </c>
    </row>
    <row r="698" spans="1:30" s="114" customFormat="1" ht="20.25" hidden="1" customHeight="1" x14ac:dyDescent="0.25">
      <c r="A698" s="183" t="s">
        <v>338</v>
      </c>
      <c r="B698" s="183"/>
      <c r="C698" s="183"/>
      <c r="D698" s="183"/>
      <c r="E698" s="198" t="s">
        <v>388</v>
      </c>
      <c r="F698" s="200">
        <f t="shared" si="478"/>
        <v>0</v>
      </c>
      <c r="G698" s="200">
        <f t="shared" si="479"/>
        <v>0</v>
      </c>
      <c r="H698" s="201">
        <f t="shared" si="480"/>
        <v>0</v>
      </c>
      <c r="I698" s="124"/>
      <c r="J698" s="131"/>
      <c r="K698" s="131"/>
      <c r="L698" s="131"/>
      <c r="M698" s="194">
        <v>31212</v>
      </c>
      <c r="N698" s="195"/>
      <c r="O698" s="196" t="s">
        <v>41</v>
      </c>
      <c r="P698" s="195" t="s">
        <v>131</v>
      </c>
      <c r="Q698" s="197">
        <f>+Q699</f>
        <v>0</v>
      </c>
      <c r="R698" s="197">
        <f t="shared" ref="R698:AD698" si="641">+R699</f>
        <v>0</v>
      </c>
      <c r="S698" s="197">
        <f t="shared" si="641"/>
        <v>0</v>
      </c>
      <c r="T698" s="197">
        <f t="shared" si="641"/>
        <v>0</v>
      </c>
      <c r="U698" s="197">
        <f t="shared" si="641"/>
        <v>0</v>
      </c>
      <c r="V698" s="197">
        <f t="shared" si="641"/>
        <v>0</v>
      </c>
      <c r="W698" s="197">
        <f t="shared" si="641"/>
        <v>0</v>
      </c>
      <c r="X698" s="197"/>
      <c r="Y698" s="308"/>
      <c r="Z698" s="197">
        <f t="shared" si="641"/>
        <v>0</v>
      </c>
      <c r="AA698" s="197">
        <f t="shared" si="641"/>
        <v>0</v>
      </c>
      <c r="AB698" s="197">
        <f t="shared" si="641"/>
        <v>0</v>
      </c>
      <c r="AC698" s="197">
        <f t="shared" si="641"/>
        <v>0</v>
      </c>
      <c r="AD698" s="197">
        <f t="shared" si="641"/>
        <v>0</v>
      </c>
    </row>
    <row r="699" spans="1:30" s="114" customFormat="1" ht="20.25" hidden="1" customHeight="1" x14ac:dyDescent="0.25">
      <c r="A699" s="182" t="s">
        <v>338</v>
      </c>
      <c r="B699" s="182"/>
      <c r="C699" s="182"/>
      <c r="D699" s="182"/>
      <c r="E699" s="182"/>
      <c r="F699" s="200">
        <f t="shared" si="478"/>
        <v>0</v>
      </c>
      <c r="G699" s="200">
        <f t="shared" si="479"/>
        <v>0</v>
      </c>
      <c r="H699" s="201">
        <f t="shared" si="480"/>
        <v>0</v>
      </c>
      <c r="I699" s="124"/>
      <c r="J699" s="131"/>
      <c r="K699" s="131"/>
      <c r="L699" s="131"/>
      <c r="M699" s="11"/>
      <c r="N699" s="171">
        <v>312120</v>
      </c>
      <c r="O699" s="172" t="s">
        <v>41</v>
      </c>
      <c r="P699" s="173" t="s">
        <v>131</v>
      </c>
      <c r="Q699" s="174"/>
      <c r="R699" s="174"/>
      <c r="S699" s="174"/>
      <c r="T699" s="174"/>
      <c r="U699" s="174">
        <v>0</v>
      </c>
      <c r="V699" s="174">
        <v>0</v>
      </c>
      <c r="W699" s="174">
        <v>0</v>
      </c>
      <c r="X699" s="174"/>
      <c r="Y699" s="309"/>
      <c r="Z699" s="174"/>
      <c r="AA699" s="174">
        <f>+Q699</f>
        <v>0</v>
      </c>
      <c r="AB699" s="174"/>
      <c r="AC699" s="174"/>
      <c r="AD699" s="174"/>
    </row>
    <row r="700" spans="1:30" s="114" customFormat="1" ht="20.25" hidden="1" customHeight="1" x14ac:dyDescent="0.25">
      <c r="A700" s="183" t="s">
        <v>338</v>
      </c>
      <c r="B700" s="183"/>
      <c r="C700" s="183"/>
      <c r="D700" s="183"/>
      <c r="E700" s="198" t="s">
        <v>388</v>
      </c>
      <c r="F700" s="200">
        <f t="shared" si="478"/>
        <v>0</v>
      </c>
      <c r="G700" s="200">
        <f t="shared" si="479"/>
        <v>0</v>
      </c>
      <c r="H700" s="201">
        <f t="shared" si="480"/>
        <v>0</v>
      </c>
      <c r="I700" s="124"/>
      <c r="J700" s="131"/>
      <c r="K700" s="131"/>
      <c r="L700" s="131"/>
      <c r="M700" s="194">
        <v>31213</v>
      </c>
      <c r="N700" s="195"/>
      <c r="O700" s="196" t="s">
        <v>41</v>
      </c>
      <c r="P700" s="195" t="s">
        <v>132</v>
      </c>
      <c r="Q700" s="197">
        <f>+Q701</f>
        <v>0</v>
      </c>
      <c r="R700" s="197">
        <f t="shared" ref="R700:AD700" si="642">+R701</f>
        <v>0</v>
      </c>
      <c r="S700" s="197">
        <f t="shared" si="642"/>
        <v>0</v>
      </c>
      <c r="T700" s="197">
        <f t="shared" si="642"/>
        <v>0</v>
      </c>
      <c r="U700" s="197">
        <f t="shared" si="642"/>
        <v>0</v>
      </c>
      <c r="V700" s="197">
        <f t="shared" si="642"/>
        <v>0</v>
      </c>
      <c r="W700" s="197">
        <f t="shared" si="642"/>
        <v>0</v>
      </c>
      <c r="X700" s="197"/>
      <c r="Y700" s="308"/>
      <c r="Z700" s="197">
        <f t="shared" si="642"/>
        <v>0</v>
      </c>
      <c r="AA700" s="197">
        <f t="shared" si="642"/>
        <v>0</v>
      </c>
      <c r="AB700" s="197">
        <f t="shared" si="642"/>
        <v>0</v>
      </c>
      <c r="AC700" s="197">
        <f t="shared" si="642"/>
        <v>0</v>
      </c>
      <c r="AD700" s="197">
        <f t="shared" si="642"/>
        <v>0</v>
      </c>
    </row>
    <row r="701" spans="1:30" s="114" customFormat="1" ht="20.25" hidden="1" customHeight="1" x14ac:dyDescent="0.25">
      <c r="A701" s="182" t="s">
        <v>338</v>
      </c>
      <c r="B701" s="182"/>
      <c r="C701" s="182"/>
      <c r="D701" s="182"/>
      <c r="E701" s="182"/>
      <c r="F701" s="200">
        <f t="shared" si="478"/>
        <v>0</v>
      </c>
      <c r="G701" s="200">
        <f t="shared" si="479"/>
        <v>0</v>
      </c>
      <c r="H701" s="201">
        <f t="shared" si="480"/>
        <v>0</v>
      </c>
      <c r="I701" s="124"/>
      <c r="J701" s="131"/>
      <c r="K701" s="131"/>
      <c r="L701" s="131"/>
      <c r="M701" s="11"/>
      <c r="N701" s="171">
        <v>312130</v>
      </c>
      <c r="O701" s="172" t="s">
        <v>41</v>
      </c>
      <c r="P701" s="173" t="s">
        <v>132</v>
      </c>
      <c r="Q701" s="174"/>
      <c r="R701" s="174"/>
      <c r="S701" s="174"/>
      <c r="T701" s="174"/>
      <c r="U701" s="174">
        <v>0</v>
      </c>
      <c r="V701" s="174">
        <v>0</v>
      </c>
      <c r="W701" s="174">
        <v>0</v>
      </c>
      <c r="X701" s="174"/>
      <c r="Y701" s="309"/>
      <c r="Z701" s="174"/>
      <c r="AA701" s="174">
        <f>+Q701</f>
        <v>0</v>
      </c>
      <c r="AB701" s="174"/>
      <c r="AC701" s="174"/>
      <c r="AD701" s="174"/>
    </row>
    <row r="702" spans="1:30" s="114" customFormat="1" ht="20.25" hidden="1" customHeight="1" x14ac:dyDescent="0.25">
      <c r="A702" s="183" t="s">
        <v>338</v>
      </c>
      <c r="B702" s="183"/>
      <c r="C702" s="183"/>
      <c r="D702" s="183"/>
      <c r="E702" s="198" t="s">
        <v>388</v>
      </c>
      <c r="F702" s="200">
        <f t="shared" si="478"/>
        <v>0</v>
      </c>
      <c r="G702" s="200">
        <f t="shared" si="479"/>
        <v>0</v>
      </c>
      <c r="H702" s="201">
        <f t="shared" si="480"/>
        <v>0</v>
      </c>
      <c r="I702" s="124"/>
      <c r="J702" s="131"/>
      <c r="K702" s="131"/>
      <c r="L702" s="131"/>
      <c r="M702" s="194">
        <v>31214</v>
      </c>
      <c r="N702" s="195"/>
      <c r="O702" s="196" t="s">
        <v>41</v>
      </c>
      <c r="P702" s="195" t="s">
        <v>133</v>
      </c>
      <c r="Q702" s="197">
        <f>+Q703</f>
        <v>0</v>
      </c>
      <c r="R702" s="197">
        <f t="shared" ref="R702:AD702" si="643">+R703</f>
        <v>0</v>
      </c>
      <c r="S702" s="197">
        <f t="shared" si="643"/>
        <v>0</v>
      </c>
      <c r="T702" s="197">
        <f t="shared" si="643"/>
        <v>0</v>
      </c>
      <c r="U702" s="197">
        <f t="shared" si="643"/>
        <v>0</v>
      </c>
      <c r="V702" s="197">
        <f t="shared" si="643"/>
        <v>0</v>
      </c>
      <c r="W702" s="197">
        <f t="shared" si="643"/>
        <v>0</v>
      </c>
      <c r="X702" s="197"/>
      <c r="Y702" s="308"/>
      <c r="Z702" s="197">
        <f t="shared" si="643"/>
        <v>0</v>
      </c>
      <c r="AA702" s="197">
        <f t="shared" si="643"/>
        <v>0</v>
      </c>
      <c r="AB702" s="197">
        <f t="shared" si="643"/>
        <v>0</v>
      </c>
      <c r="AC702" s="197">
        <f t="shared" si="643"/>
        <v>0</v>
      </c>
      <c r="AD702" s="197">
        <f t="shared" si="643"/>
        <v>0</v>
      </c>
    </row>
    <row r="703" spans="1:30" s="114" customFormat="1" ht="20.25" hidden="1" customHeight="1" x14ac:dyDescent="0.25">
      <c r="A703" s="182" t="s">
        <v>338</v>
      </c>
      <c r="B703" s="182"/>
      <c r="C703" s="182"/>
      <c r="D703" s="182"/>
      <c r="E703" s="182"/>
      <c r="F703" s="200">
        <f t="shared" si="478"/>
        <v>0</v>
      </c>
      <c r="G703" s="200">
        <f t="shared" si="479"/>
        <v>0</v>
      </c>
      <c r="H703" s="201">
        <f t="shared" si="480"/>
        <v>0</v>
      </c>
      <c r="I703" s="124"/>
      <c r="J703" s="131"/>
      <c r="K703" s="131"/>
      <c r="L703" s="131"/>
      <c r="M703" s="11"/>
      <c r="N703" s="171">
        <v>312140</v>
      </c>
      <c r="O703" s="172" t="s">
        <v>41</v>
      </c>
      <c r="P703" s="173" t="s">
        <v>133</v>
      </c>
      <c r="Q703" s="174"/>
      <c r="R703" s="174"/>
      <c r="S703" s="174"/>
      <c r="T703" s="174"/>
      <c r="U703" s="174">
        <v>0</v>
      </c>
      <c r="V703" s="174">
        <v>0</v>
      </c>
      <c r="W703" s="174">
        <v>0</v>
      </c>
      <c r="X703" s="174"/>
      <c r="Y703" s="309"/>
      <c r="Z703" s="174"/>
      <c r="AA703" s="174">
        <f>+Q703</f>
        <v>0</v>
      </c>
      <c r="AB703" s="174"/>
      <c r="AC703" s="174"/>
      <c r="AD703" s="174"/>
    </row>
    <row r="704" spans="1:30" s="114" customFormat="1" ht="20.25" hidden="1" customHeight="1" x14ac:dyDescent="0.25">
      <c r="A704" s="183" t="s">
        <v>338</v>
      </c>
      <c r="B704" s="183"/>
      <c r="C704" s="183"/>
      <c r="D704" s="183"/>
      <c r="E704" s="198" t="s">
        <v>388</v>
      </c>
      <c r="F704" s="200">
        <f t="shared" ref="F704:F764" si="644">+Q704+R704+S704</f>
        <v>0</v>
      </c>
      <c r="G704" s="200">
        <f t="shared" ref="G704:G764" si="645">+T704+U704+V704+W704+X704+Y704</f>
        <v>0</v>
      </c>
      <c r="H704" s="201">
        <f t="shared" ref="H704:H764" si="646">+Z704+AA704+AB704+AC704+AD704</f>
        <v>0</v>
      </c>
      <c r="I704" s="124"/>
      <c r="J704" s="131"/>
      <c r="K704" s="131"/>
      <c r="L704" s="131"/>
      <c r="M704" s="194">
        <v>31215</v>
      </c>
      <c r="N704" s="195"/>
      <c r="O704" s="196" t="s">
        <v>41</v>
      </c>
      <c r="P704" s="195" t="s">
        <v>134</v>
      </c>
      <c r="Q704" s="197">
        <f>+Q705</f>
        <v>0</v>
      </c>
      <c r="R704" s="197">
        <f t="shared" ref="R704:AD704" si="647">+R705</f>
        <v>0</v>
      </c>
      <c r="S704" s="197">
        <f t="shared" si="647"/>
        <v>0</v>
      </c>
      <c r="T704" s="197">
        <f t="shared" si="647"/>
        <v>0</v>
      </c>
      <c r="U704" s="197">
        <f t="shared" si="647"/>
        <v>0</v>
      </c>
      <c r="V704" s="197">
        <f t="shared" si="647"/>
        <v>0</v>
      </c>
      <c r="W704" s="197">
        <f t="shared" si="647"/>
        <v>0</v>
      </c>
      <c r="X704" s="197"/>
      <c r="Y704" s="308"/>
      <c r="Z704" s="197">
        <f t="shared" si="647"/>
        <v>0</v>
      </c>
      <c r="AA704" s="197">
        <f t="shared" si="647"/>
        <v>0</v>
      </c>
      <c r="AB704" s="197">
        <f t="shared" si="647"/>
        <v>0</v>
      </c>
      <c r="AC704" s="197">
        <f t="shared" si="647"/>
        <v>0</v>
      </c>
      <c r="AD704" s="197">
        <f t="shared" si="647"/>
        <v>0</v>
      </c>
    </row>
    <row r="705" spans="1:30" s="114" customFormat="1" ht="20.25" hidden="1" customHeight="1" x14ac:dyDescent="0.25">
      <c r="A705" s="182" t="s">
        <v>338</v>
      </c>
      <c r="B705" s="182"/>
      <c r="C705" s="182"/>
      <c r="D705" s="182"/>
      <c r="E705" s="182"/>
      <c r="F705" s="200">
        <f t="shared" si="644"/>
        <v>0</v>
      </c>
      <c r="G705" s="200">
        <f t="shared" si="645"/>
        <v>0</v>
      </c>
      <c r="H705" s="201">
        <f t="shared" si="646"/>
        <v>0</v>
      </c>
      <c r="I705" s="124"/>
      <c r="J705" s="131"/>
      <c r="K705" s="131"/>
      <c r="L705" s="131"/>
      <c r="M705" s="11"/>
      <c r="N705" s="171">
        <v>312150</v>
      </c>
      <c r="O705" s="172" t="s">
        <v>41</v>
      </c>
      <c r="P705" s="173" t="s">
        <v>134</v>
      </c>
      <c r="Q705" s="174"/>
      <c r="R705" s="174"/>
      <c r="S705" s="174"/>
      <c r="T705" s="174"/>
      <c r="U705" s="174">
        <v>0</v>
      </c>
      <c r="V705" s="174">
        <v>0</v>
      </c>
      <c r="W705" s="174">
        <v>0</v>
      </c>
      <c r="X705" s="174"/>
      <c r="Y705" s="309"/>
      <c r="Z705" s="174"/>
      <c r="AA705" s="174">
        <f>+Q705</f>
        <v>0</v>
      </c>
      <c r="AB705" s="174"/>
      <c r="AC705" s="174"/>
      <c r="AD705" s="174"/>
    </row>
    <row r="706" spans="1:30" s="114" customFormat="1" ht="20.25" customHeight="1" x14ac:dyDescent="0.25">
      <c r="A706" s="183" t="s">
        <v>338</v>
      </c>
      <c r="B706" s="183"/>
      <c r="C706" s="183"/>
      <c r="D706" s="183"/>
      <c r="E706" s="198" t="s">
        <v>388</v>
      </c>
      <c r="F706" s="200">
        <f t="shared" si="644"/>
        <v>200</v>
      </c>
      <c r="G706" s="200">
        <f t="shared" si="645"/>
        <v>300</v>
      </c>
      <c r="H706" s="201">
        <f t="shared" si="646"/>
        <v>710</v>
      </c>
      <c r="I706" s="124"/>
      <c r="J706" s="131"/>
      <c r="K706" s="131"/>
      <c r="L706" s="131"/>
      <c r="M706" s="194">
        <v>31219</v>
      </c>
      <c r="N706" s="195"/>
      <c r="O706" s="196" t="s">
        <v>41</v>
      </c>
      <c r="P706" s="195" t="s">
        <v>136</v>
      </c>
      <c r="Q706" s="197">
        <f>Q707</f>
        <v>100</v>
      </c>
      <c r="R706" s="197">
        <f t="shared" ref="R706:AD706" si="648">R707</f>
        <v>0</v>
      </c>
      <c r="S706" s="197">
        <f t="shared" si="648"/>
        <v>100</v>
      </c>
      <c r="T706" s="197">
        <f t="shared" si="648"/>
        <v>0</v>
      </c>
      <c r="U706" s="197">
        <f t="shared" si="648"/>
        <v>100</v>
      </c>
      <c r="V706" s="197">
        <f t="shared" si="648"/>
        <v>100</v>
      </c>
      <c r="W706" s="197">
        <f t="shared" si="648"/>
        <v>100</v>
      </c>
      <c r="X706" s="197"/>
      <c r="Y706" s="308"/>
      <c r="Z706" s="197">
        <f t="shared" si="648"/>
        <v>100</v>
      </c>
      <c r="AA706" s="197">
        <f t="shared" si="648"/>
        <v>100</v>
      </c>
      <c r="AB706" s="197">
        <f t="shared" si="648"/>
        <v>170</v>
      </c>
      <c r="AC706" s="197">
        <f t="shared" si="648"/>
        <v>170</v>
      </c>
      <c r="AD706" s="197">
        <f t="shared" si="648"/>
        <v>170</v>
      </c>
    </row>
    <row r="707" spans="1:30" s="114" customFormat="1" ht="20.25" customHeight="1" x14ac:dyDescent="0.25">
      <c r="A707" s="182" t="s">
        <v>338</v>
      </c>
      <c r="B707" s="182"/>
      <c r="C707" s="182"/>
      <c r="D707" s="182"/>
      <c r="E707" s="182"/>
      <c r="F707" s="200">
        <f t="shared" si="644"/>
        <v>200</v>
      </c>
      <c r="G707" s="200">
        <f t="shared" si="645"/>
        <v>300</v>
      </c>
      <c r="H707" s="201">
        <f t="shared" si="646"/>
        <v>710</v>
      </c>
      <c r="I707" s="124"/>
      <c r="J707" s="131"/>
      <c r="K707" s="131"/>
      <c r="L707" s="131"/>
      <c r="M707" s="11"/>
      <c r="N707" s="171">
        <v>312190</v>
      </c>
      <c r="O707" s="172" t="s">
        <v>41</v>
      </c>
      <c r="P707" s="173" t="s">
        <v>136</v>
      </c>
      <c r="Q707" s="174">
        <v>100</v>
      </c>
      <c r="R707" s="174">
        <f>S707-Q707</f>
        <v>0</v>
      </c>
      <c r="S707" s="174">
        <v>100</v>
      </c>
      <c r="T707" s="174"/>
      <c r="U707" s="174">
        <v>100</v>
      </c>
      <c r="V707" s="174">
        <v>100</v>
      </c>
      <c r="W707" s="174">
        <v>100</v>
      </c>
      <c r="X707" s="174"/>
      <c r="Y707" s="309"/>
      <c r="Z707" s="174">
        <v>100</v>
      </c>
      <c r="AA707" s="174">
        <f>+Q707</f>
        <v>100</v>
      </c>
      <c r="AB707" s="174">
        <v>170</v>
      </c>
      <c r="AC707" s="174">
        <v>170</v>
      </c>
      <c r="AD707" s="174">
        <v>170</v>
      </c>
    </row>
    <row r="708" spans="1:30" s="214" customFormat="1" ht="20.25" customHeight="1" x14ac:dyDescent="0.25">
      <c r="A708" s="188" t="s">
        <v>338</v>
      </c>
      <c r="B708" s="188"/>
      <c r="C708" s="215" t="s">
        <v>384</v>
      </c>
      <c r="D708" s="215" t="s">
        <v>387</v>
      </c>
      <c r="E708" s="215" t="s">
        <v>388</v>
      </c>
      <c r="F708" s="207">
        <f t="shared" si="644"/>
        <v>3200</v>
      </c>
      <c r="G708" s="207">
        <f t="shared" si="645"/>
        <v>6350</v>
      </c>
      <c r="H708" s="208">
        <f t="shared" si="646"/>
        <v>8790</v>
      </c>
      <c r="I708" s="209"/>
      <c r="J708" s="210"/>
      <c r="K708" s="210">
        <v>313</v>
      </c>
      <c r="L708" s="210"/>
      <c r="M708" s="210"/>
      <c r="N708" s="211"/>
      <c r="O708" s="216" t="s">
        <v>41</v>
      </c>
      <c r="P708" s="212" t="s">
        <v>138</v>
      </c>
      <c r="Q708" s="213">
        <f>Q709+Q714</f>
        <v>1600</v>
      </c>
      <c r="R708" s="213">
        <f t="shared" ref="R708:AB708" si="649">R709+R714</f>
        <v>0</v>
      </c>
      <c r="S708" s="213">
        <f t="shared" si="649"/>
        <v>1600</v>
      </c>
      <c r="T708" s="213">
        <f t="shared" si="649"/>
        <v>1550</v>
      </c>
      <c r="U708" s="213">
        <f t="shared" si="649"/>
        <v>1600</v>
      </c>
      <c r="V708" s="213">
        <f t="shared" si="649"/>
        <v>1600</v>
      </c>
      <c r="W708" s="213">
        <f t="shared" si="649"/>
        <v>1600</v>
      </c>
      <c r="X708" s="213"/>
      <c r="Y708" s="306"/>
      <c r="Z708" s="213">
        <f t="shared" si="649"/>
        <v>1550</v>
      </c>
      <c r="AA708" s="213">
        <f t="shared" si="649"/>
        <v>1600</v>
      </c>
      <c r="AB708" s="213">
        <f t="shared" si="649"/>
        <v>1880</v>
      </c>
      <c r="AC708" s="213">
        <f t="shared" ref="AC708:AD708" si="650">AC709+AC714</f>
        <v>1880</v>
      </c>
      <c r="AD708" s="213">
        <f t="shared" si="650"/>
        <v>1880</v>
      </c>
    </row>
    <row r="709" spans="1:30" s="114" customFormat="1" ht="20.25" customHeight="1" x14ac:dyDescent="0.25">
      <c r="A709" s="182" t="s">
        <v>338</v>
      </c>
      <c r="B709" s="182"/>
      <c r="C709" s="182"/>
      <c r="D709" s="198" t="s">
        <v>387</v>
      </c>
      <c r="E709" s="198" t="s">
        <v>388</v>
      </c>
      <c r="F709" s="200">
        <f t="shared" si="644"/>
        <v>3200</v>
      </c>
      <c r="G709" s="200">
        <f t="shared" si="645"/>
        <v>6350</v>
      </c>
      <c r="H709" s="201">
        <f t="shared" si="646"/>
        <v>8790</v>
      </c>
      <c r="I709" s="124"/>
      <c r="J709" s="131"/>
      <c r="K709" s="131"/>
      <c r="L709" s="131">
        <v>3132</v>
      </c>
      <c r="M709" s="131"/>
      <c r="N709" s="132"/>
      <c r="O709" s="12" t="s">
        <v>41</v>
      </c>
      <c r="P709" s="127" t="s">
        <v>139</v>
      </c>
      <c r="Q709" s="133">
        <f>Q710+Q712</f>
        <v>1600</v>
      </c>
      <c r="R709" s="133">
        <f t="shared" ref="R709:AB709" si="651">R710+R712</f>
        <v>0</v>
      </c>
      <c r="S709" s="133">
        <f t="shared" si="651"/>
        <v>1600</v>
      </c>
      <c r="T709" s="133">
        <v>1550</v>
      </c>
      <c r="U709" s="133">
        <f t="shared" si="651"/>
        <v>1600</v>
      </c>
      <c r="V709" s="133">
        <f t="shared" si="651"/>
        <v>1600</v>
      </c>
      <c r="W709" s="133">
        <f t="shared" si="651"/>
        <v>1600</v>
      </c>
      <c r="X709" s="133"/>
      <c r="Y709" s="307"/>
      <c r="Z709" s="133">
        <f t="shared" si="651"/>
        <v>1550</v>
      </c>
      <c r="AA709" s="133">
        <f t="shared" si="651"/>
        <v>1600</v>
      </c>
      <c r="AB709" s="133">
        <f t="shared" si="651"/>
        <v>1880</v>
      </c>
      <c r="AC709" s="133">
        <f t="shared" ref="AC709:AD709" si="652">AC710+AC712</f>
        <v>1880</v>
      </c>
      <c r="AD709" s="133">
        <f t="shared" si="652"/>
        <v>1880</v>
      </c>
    </row>
    <row r="710" spans="1:30" s="114" customFormat="1" ht="20.25" customHeight="1" x14ac:dyDescent="0.25">
      <c r="A710" s="183" t="s">
        <v>338</v>
      </c>
      <c r="B710" s="183"/>
      <c r="C710" s="183"/>
      <c r="D710" s="183"/>
      <c r="E710" s="198" t="s">
        <v>388</v>
      </c>
      <c r="F710" s="200">
        <f t="shared" si="644"/>
        <v>3200</v>
      </c>
      <c r="G710" s="200">
        <f t="shared" si="645"/>
        <v>4800</v>
      </c>
      <c r="H710" s="201">
        <f t="shared" si="646"/>
        <v>8790</v>
      </c>
      <c r="I710" s="124"/>
      <c r="J710" s="131"/>
      <c r="K710" s="131"/>
      <c r="L710" s="131"/>
      <c r="M710" s="194">
        <v>31321</v>
      </c>
      <c r="N710" s="195"/>
      <c r="O710" s="196" t="s">
        <v>41</v>
      </c>
      <c r="P710" s="195" t="s">
        <v>139</v>
      </c>
      <c r="Q710" s="197">
        <f t="shared" ref="Q710:AD710" si="653">Q711</f>
        <v>1600</v>
      </c>
      <c r="R710" s="197">
        <f t="shared" si="653"/>
        <v>0</v>
      </c>
      <c r="S710" s="197">
        <f t="shared" si="653"/>
        <v>1600</v>
      </c>
      <c r="T710" s="197">
        <f t="shared" si="653"/>
        <v>0</v>
      </c>
      <c r="U710" s="197">
        <f t="shared" si="653"/>
        <v>1600</v>
      </c>
      <c r="V710" s="197">
        <f t="shared" si="653"/>
        <v>1600</v>
      </c>
      <c r="W710" s="197">
        <f t="shared" si="653"/>
        <v>1600</v>
      </c>
      <c r="X710" s="197"/>
      <c r="Y710" s="308"/>
      <c r="Z710" s="197">
        <f t="shared" si="653"/>
        <v>1550</v>
      </c>
      <c r="AA710" s="197">
        <f t="shared" si="653"/>
        <v>1600</v>
      </c>
      <c r="AB710" s="197">
        <f t="shared" si="653"/>
        <v>1880</v>
      </c>
      <c r="AC710" s="197">
        <f t="shared" si="653"/>
        <v>1880</v>
      </c>
      <c r="AD710" s="197">
        <f t="shared" si="653"/>
        <v>1880</v>
      </c>
    </row>
    <row r="711" spans="1:30" s="114" customFormat="1" ht="20.25" customHeight="1" x14ac:dyDescent="0.25">
      <c r="A711" s="182" t="s">
        <v>338</v>
      </c>
      <c r="B711" s="182"/>
      <c r="C711" s="182"/>
      <c r="D711" s="182"/>
      <c r="E711" s="182"/>
      <c r="F711" s="200">
        <f t="shared" si="644"/>
        <v>3200</v>
      </c>
      <c r="G711" s="200">
        <f t="shared" si="645"/>
        <v>4800</v>
      </c>
      <c r="H711" s="201">
        <f t="shared" si="646"/>
        <v>8790</v>
      </c>
      <c r="I711" s="124"/>
      <c r="J711" s="131"/>
      <c r="K711" s="131"/>
      <c r="L711" s="131"/>
      <c r="M711" s="11"/>
      <c r="N711" s="171">
        <v>313210</v>
      </c>
      <c r="O711" s="172" t="s">
        <v>41</v>
      </c>
      <c r="P711" s="173" t="s">
        <v>139</v>
      </c>
      <c r="Q711" s="174">
        <v>1600</v>
      </c>
      <c r="R711" s="174">
        <f>S711-Q711</f>
        <v>0</v>
      </c>
      <c r="S711" s="174">
        <v>1600</v>
      </c>
      <c r="T711" s="174"/>
      <c r="U711" s="174">
        <v>1600</v>
      </c>
      <c r="V711" s="174">
        <v>1600</v>
      </c>
      <c r="W711" s="174">
        <v>1600</v>
      </c>
      <c r="X711" s="174"/>
      <c r="Y711" s="309"/>
      <c r="Z711" s="174">
        <v>1550</v>
      </c>
      <c r="AA711" s="174">
        <f>+Q711</f>
        <v>1600</v>
      </c>
      <c r="AB711" s="174">
        <v>1880</v>
      </c>
      <c r="AC711" s="174">
        <v>1880</v>
      </c>
      <c r="AD711" s="174">
        <v>1880</v>
      </c>
    </row>
    <row r="712" spans="1:30" s="114" customFormat="1" ht="20.25" hidden="1" customHeight="1" x14ac:dyDescent="0.25">
      <c r="A712" s="183" t="s">
        <v>338</v>
      </c>
      <c r="B712" s="183"/>
      <c r="C712" s="183"/>
      <c r="D712" s="183"/>
      <c r="E712" s="198" t="s">
        <v>388</v>
      </c>
      <c r="F712" s="200">
        <f t="shared" si="644"/>
        <v>0</v>
      </c>
      <c r="G712" s="200">
        <f t="shared" si="645"/>
        <v>0</v>
      </c>
      <c r="H712" s="201">
        <f t="shared" si="646"/>
        <v>0</v>
      </c>
      <c r="I712" s="124"/>
      <c r="J712" s="131"/>
      <c r="K712" s="131"/>
      <c r="L712" s="131"/>
      <c r="M712" s="194">
        <v>31322</v>
      </c>
      <c r="N712" s="195"/>
      <c r="O712" s="196" t="s">
        <v>41</v>
      </c>
      <c r="P712" s="195" t="s">
        <v>259</v>
      </c>
      <c r="Q712" s="197">
        <f>+Q713</f>
        <v>0</v>
      </c>
      <c r="R712" s="197">
        <f t="shared" ref="R712:AD712" si="654">+R713</f>
        <v>0</v>
      </c>
      <c r="S712" s="197">
        <f t="shared" si="654"/>
        <v>0</v>
      </c>
      <c r="T712" s="197">
        <f t="shared" si="654"/>
        <v>0</v>
      </c>
      <c r="U712" s="197">
        <f t="shared" si="654"/>
        <v>0</v>
      </c>
      <c r="V712" s="197">
        <f t="shared" si="654"/>
        <v>0</v>
      </c>
      <c r="W712" s="197">
        <f t="shared" si="654"/>
        <v>0</v>
      </c>
      <c r="X712" s="197"/>
      <c r="Y712" s="308"/>
      <c r="Z712" s="197">
        <f t="shared" si="654"/>
        <v>0</v>
      </c>
      <c r="AA712" s="197">
        <f t="shared" si="654"/>
        <v>0</v>
      </c>
      <c r="AB712" s="197">
        <f t="shared" si="654"/>
        <v>0</v>
      </c>
      <c r="AC712" s="197">
        <f t="shared" si="654"/>
        <v>0</v>
      </c>
      <c r="AD712" s="197">
        <f t="shared" si="654"/>
        <v>0</v>
      </c>
    </row>
    <row r="713" spans="1:30" s="114" customFormat="1" ht="25.5" hidden="1" customHeight="1" x14ac:dyDescent="0.25">
      <c r="A713" s="182" t="s">
        <v>338</v>
      </c>
      <c r="B713" s="182"/>
      <c r="C713" s="182"/>
      <c r="D713" s="182"/>
      <c r="E713" s="182"/>
      <c r="F713" s="200">
        <f t="shared" si="644"/>
        <v>0</v>
      </c>
      <c r="G713" s="200">
        <f t="shared" si="645"/>
        <v>0</v>
      </c>
      <c r="H713" s="201">
        <f t="shared" si="646"/>
        <v>0</v>
      </c>
      <c r="I713" s="124"/>
      <c r="J713" s="131"/>
      <c r="K713" s="131"/>
      <c r="L713" s="131"/>
      <c r="M713" s="11"/>
      <c r="N713" s="171">
        <v>313220</v>
      </c>
      <c r="O713" s="172" t="s">
        <v>41</v>
      </c>
      <c r="P713" s="173" t="s">
        <v>259</v>
      </c>
      <c r="Q713" s="174"/>
      <c r="R713" s="174"/>
      <c r="S713" s="174"/>
      <c r="T713" s="174"/>
      <c r="U713" s="174">
        <v>0</v>
      </c>
      <c r="V713" s="174">
        <v>0</v>
      </c>
      <c r="W713" s="174">
        <v>0</v>
      </c>
      <c r="X713" s="174"/>
      <c r="Y713" s="309"/>
      <c r="Z713" s="174"/>
      <c r="AA713" s="174">
        <f>+Q713</f>
        <v>0</v>
      </c>
      <c r="AB713" s="174"/>
      <c r="AC713" s="174"/>
      <c r="AD713" s="174"/>
    </row>
    <row r="714" spans="1:30" s="114" customFormat="1" ht="20.25" hidden="1" customHeight="1" x14ac:dyDescent="0.25">
      <c r="A714" s="182" t="s">
        <v>338</v>
      </c>
      <c r="B714" s="182"/>
      <c r="C714" s="182"/>
      <c r="D714" s="198" t="s">
        <v>387</v>
      </c>
      <c r="E714" s="198" t="s">
        <v>388</v>
      </c>
      <c r="F714" s="200">
        <f t="shared" si="644"/>
        <v>0</v>
      </c>
      <c r="G714" s="200">
        <f t="shared" si="645"/>
        <v>0</v>
      </c>
      <c r="H714" s="201">
        <f t="shared" si="646"/>
        <v>0</v>
      </c>
      <c r="I714" s="124"/>
      <c r="J714" s="131"/>
      <c r="K714" s="131"/>
      <c r="L714" s="131">
        <v>3133</v>
      </c>
      <c r="M714" s="131"/>
      <c r="N714" s="132"/>
      <c r="O714" s="12" t="s">
        <v>41</v>
      </c>
      <c r="P714" s="127" t="s">
        <v>260</v>
      </c>
      <c r="Q714" s="133">
        <f t="shared" ref="Q714:AD715" si="655">Q715</f>
        <v>0</v>
      </c>
      <c r="R714" s="133">
        <f t="shared" si="655"/>
        <v>0</v>
      </c>
      <c r="S714" s="133">
        <f t="shared" si="655"/>
        <v>0</v>
      </c>
      <c r="T714" s="133">
        <f t="shared" si="655"/>
        <v>0</v>
      </c>
      <c r="U714" s="133">
        <f t="shared" si="655"/>
        <v>0</v>
      </c>
      <c r="V714" s="133">
        <f t="shared" si="655"/>
        <v>0</v>
      </c>
      <c r="W714" s="133">
        <f t="shared" si="655"/>
        <v>0</v>
      </c>
      <c r="X714" s="133"/>
      <c r="Y714" s="307"/>
      <c r="Z714" s="133">
        <f t="shared" si="655"/>
        <v>0</v>
      </c>
      <c r="AA714" s="133">
        <f t="shared" si="655"/>
        <v>0</v>
      </c>
      <c r="AB714" s="133">
        <f t="shared" si="655"/>
        <v>0</v>
      </c>
      <c r="AC714" s="133">
        <f t="shared" si="655"/>
        <v>0</v>
      </c>
      <c r="AD714" s="133">
        <f t="shared" si="655"/>
        <v>0</v>
      </c>
    </row>
    <row r="715" spans="1:30" s="114" customFormat="1" ht="20.25" hidden="1" customHeight="1" x14ac:dyDescent="0.25">
      <c r="A715" s="183" t="s">
        <v>338</v>
      </c>
      <c r="B715" s="183"/>
      <c r="C715" s="183"/>
      <c r="D715" s="183"/>
      <c r="E715" s="198" t="s">
        <v>388</v>
      </c>
      <c r="F715" s="200">
        <f t="shared" si="644"/>
        <v>0</v>
      </c>
      <c r="G715" s="200">
        <f t="shared" si="645"/>
        <v>0</v>
      </c>
      <c r="H715" s="201">
        <f t="shared" si="646"/>
        <v>0</v>
      </c>
      <c r="I715" s="124"/>
      <c r="J715" s="131"/>
      <c r="K715" s="131"/>
      <c r="L715" s="131"/>
      <c r="M715" s="194">
        <v>31332</v>
      </c>
      <c r="N715" s="195"/>
      <c r="O715" s="196" t="s">
        <v>41</v>
      </c>
      <c r="P715" s="195" t="s">
        <v>260</v>
      </c>
      <c r="Q715" s="197">
        <f t="shared" si="655"/>
        <v>0</v>
      </c>
      <c r="R715" s="197">
        <f t="shared" si="655"/>
        <v>0</v>
      </c>
      <c r="S715" s="197">
        <f t="shared" si="655"/>
        <v>0</v>
      </c>
      <c r="T715" s="197">
        <f t="shared" si="655"/>
        <v>0</v>
      </c>
      <c r="U715" s="197">
        <f t="shared" si="655"/>
        <v>0</v>
      </c>
      <c r="V715" s="197">
        <f t="shared" si="655"/>
        <v>0</v>
      </c>
      <c r="W715" s="197">
        <f t="shared" si="655"/>
        <v>0</v>
      </c>
      <c r="X715" s="197"/>
      <c r="Y715" s="308"/>
      <c r="Z715" s="197">
        <f t="shared" si="655"/>
        <v>0</v>
      </c>
      <c r="AA715" s="197">
        <f t="shared" si="655"/>
        <v>0</v>
      </c>
      <c r="AB715" s="197">
        <f t="shared" si="655"/>
        <v>0</v>
      </c>
      <c r="AC715" s="197">
        <f t="shared" si="655"/>
        <v>0</v>
      </c>
      <c r="AD715" s="197">
        <f t="shared" si="655"/>
        <v>0</v>
      </c>
    </row>
    <row r="716" spans="1:30" s="114" customFormat="1" ht="20.25" hidden="1" customHeight="1" x14ac:dyDescent="0.25">
      <c r="A716" s="182" t="s">
        <v>338</v>
      </c>
      <c r="B716" s="182"/>
      <c r="C716" s="182"/>
      <c r="D716" s="182"/>
      <c r="E716" s="182"/>
      <c r="F716" s="200">
        <f t="shared" si="644"/>
        <v>0</v>
      </c>
      <c r="G716" s="200">
        <f t="shared" si="645"/>
        <v>0</v>
      </c>
      <c r="H716" s="201">
        <f t="shared" si="646"/>
        <v>0</v>
      </c>
      <c r="I716" s="124"/>
      <c r="J716" s="131"/>
      <c r="K716" s="131"/>
      <c r="L716" s="131"/>
      <c r="M716" s="11"/>
      <c r="N716" s="171">
        <v>313320</v>
      </c>
      <c r="O716" s="172" t="s">
        <v>41</v>
      </c>
      <c r="P716" s="173" t="s">
        <v>260</v>
      </c>
      <c r="Q716" s="174">
        <v>0</v>
      </c>
      <c r="R716" s="174">
        <f>S716-Q716</f>
        <v>0</v>
      </c>
      <c r="S716" s="174">
        <v>0</v>
      </c>
      <c r="T716" s="174"/>
      <c r="U716" s="174">
        <v>0</v>
      </c>
      <c r="V716" s="174">
        <v>0</v>
      </c>
      <c r="W716" s="174">
        <v>0</v>
      </c>
      <c r="X716" s="174"/>
      <c r="Y716" s="309"/>
      <c r="Z716" s="174"/>
      <c r="AA716" s="174">
        <f>+Q716</f>
        <v>0</v>
      </c>
      <c r="AB716" s="174"/>
      <c r="AC716" s="174"/>
      <c r="AD716" s="174"/>
    </row>
    <row r="717" spans="1:30" s="187" customFormat="1" ht="20.25" customHeight="1" x14ac:dyDescent="0.25">
      <c r="A717" s="183" t="s">
        <v>338</v>
      </c>
      <c r="B717" s="198" t="s">
        <v>352</v>
      </c>
      <c r="C717" s="198" t="s">
        <v>384</v>
      </c>
      <c r="D717" s="198" t="s">
        <v>387</v>
      </c>
      <c r="E717" s="198" t="s">
        <v>388</v>
      </c>
      <c r="F717" s="200">
        <f t="shared" si="644"/>
        <v>2300</v>
      </c>
      <c r="G717" s="200">
        <f t="shared" si="645"/>
        <v>4750</v>
      </c>
      <c r="H717" s="201">
        <f t="shared" si="646"/>
        <v>5250</v>
      </c>
      <c r="I717" s="263"/>
      <c r="J717" s="263">
        <v>32</v>
      </c>
      <c r="K717" s="263"/>
      <c r="L717" s="263"/>
      <c r="M717" s="263"/>
      <c r="N717" s="263"/>
      <c r="O717" s="303" t="s">
        <v>41</v>
      </c>
      <c r="P717" s="264" t="s">
        <v>7</v>
      </c>
      <c r="Q717" s="265">
        <f t="shared" ref="Q717:AD717" si="656">Q718+Q739+Q763</f>
        <v>1150</v>
      </c>
      <c r="R717" s="265">
        <f t="shared" si="656"/>
        <v>0</v>
      </c>
      <c r="S717" s="265">
        <f t="shared" si="656"/>
        <v>1150</v>
      </c>
      <c r="T717" s="265">
        <f t="shared" si="656"/>
        <v>1200</v>
      </c>
      <c r="U717" s="265">
        <f t="shared" si="656"/>
        <v>1150</v>
      </c>
      <c r="V717" s="265">
        <f t="shared" si="656"/>
        <v>1150</v>
      </c>
      <c r="W717" s="265">
        <f t="shared" si="656"/>
        <v>1150</v>
      </c>
      <c r="X717" s="265"/>
      <c r="Y717" s="260">
        <f>W717/V717*100</f>
        <v>100</v>
      </c>
      <c r="Z717" s="186">
        <f t="shared" si="656"/>
        <v>1200</v>
      </c>
      <c r="AA717" s="186">
        <f t="shared" si="656"/>
        <v>1150</v>
      </c>
      <c r="AB717" s="186">
        <f t="shared" si="656"/>
        <v>1150</v>
      </c>
      <c r="AC717" s="186">
        <f t="shared" si="656"/>
        <v>1000</v>
      </c>
      <c r="AD717" s="186">
        <f t="shared" si="656"/>
        <v>750</v>
      </c>
    </row>
    <row r="718" spans="1:30" s="214" customFormat="1" ht="20.25" hidden="1" customHeight="1" x14ac:dyDescent="0.25">
      <c r="A718" s="188" t="s">
        <v>338</v>
      </c>
      <c r="B718" s="188"/>
      <c r="C718" s="215" t="s">
        <v>384</v>
      </c>
      <c r="D718" s="215" t="s">
        <v>387</v>
      </c>
      <c r="E718" s="215" t="s">
        <v>388</v>
      </c>
      <c r="F718" s="207">
        <f t="shared" si="644"/>
        <v>0</v>
      </c>
      <c r="G718" s="207">
        <f t="shared" si="645"/>
        <v>0</v>
      </c>
      <c r="H718" s="208">
        <f t="shared" si="646"/>
        <v>0</v>
      </c>
      <c r="I718" s="209"/>
      <c r="J718" s="210"/>
      <c r="K718" s="210">
        <v>321</v>
      </c>
      <c r="L718" s="210"/>
      <c r="M718" s="210"/>
      <c r="N718" s="211"/>
      <c r="O718" s="216" t="s">
        <v>41</v>
      </c>
      <c r="P718" s="212" t="s">
        <v>140</v>
      </c>
      <c r="Q718" s="213">
        <f>Q728+Q719+Q733</f>
        <v>0</v>
      </c>
      <c r="R718" s="213">
        <f t="shared" ref="R718:AB718" si="657">R728+R719+R733</f>
        <v>0</v>
      </c>
      <c r="S718" s="213">
        <f t="shared" si="657"/>
        <v>0</v>
      </c>
      <c r="T718" s="213">
        <f t="shared" si="657"/>
        <v>0</v>
      </c>
      <c r="U718" s="213">
        <f t="shared" si="657"/>
        <v>0</v>
      </c>
      <c r="V718" s="213">
        <f t="shared" si="657"/>
        <v>0</v>
      </c>
      <c r="W718" s="213">
        <f t="shared" si="657"/>
        <v>0</v>
      </c>
      <c r="X718" s="213"/>
      <c r="Y718" s="306"/>
      <c r="Z718" s="213">
        <f t="shared" si="657"/>
        <v>0</v>
      </c>
      <c r="AA718" s="213">
        <f t="shared" si="657"/>
        <v>0</v>
      </c>
      <c r="AB718" s="213">
        <f t="shared" si="657"/>
        <v>0</v>
      </c>
      <c r="AC718" s="213">
        <f t="shared" ref="AC718:AD718" si="658">AC728+AC719+AC733</f>
        <v>0</v>
      </c>
      <c r="AD718" s="213">
        <f t="shared" si="658"/>
        <v>0</v>
      </c>
    </row>
    <row r="719" spans="1:30" s="114" customFormat="1" ht="20.25" hidden="1" customHeight="1" x14ac:dyDescent="0.25">
      <c r="A719" s="182" t="s">
        <v>338</v>
      </c>
      <c r="B719" s="182"/>
      <c r="C719" s="182"/>
      <c r="D719" s="198" t="s">
        <v>387</v>
      </c>
      <c r="E719" s="198" t="s">
        <v>388</v>
      </c>
      <c r="F719" s="200">
        <f t="shared" si="644"/>
        <v>0</v>
      </c>
      <c r="G719" s="200">
        <f t="shared" si="645"/>
        <v>0</v>
      </c>
      <c r="H719" s="201">
        <f t="shared" si="646"/>
        <v>0</v>
      </c>
      <c r="I719" s="132"/>
      <c r="J719" s="131"/>
      <c r="K719" s="131"/>
      <c r="L719" s="131">
        <v>3211</v>
      </c>
      <c r="M719" s="131"/>
      <c r="N719" s="132"/>
      <c r="O719" s="12" t="s">
        <v>41</v>
      </c>
      <c r="P719" s="127" t="s">
        <v>141</v>
      </c>
      <c r="Q719" s="133">
        <f>+Q720+Q722+Q724+Q726</f>
        <v>0</v>
      </c>
      <c r="R719" s="133">
        <f t="shared" ref="R719:AB719" si="659">+R720+R722+R724+R726</f>
        <v>0</v>
      </c>
      <c r="S719" s="133">
        <f t="shared" si="659"/>
        <v>0</v>
      </c>
      <c r="T719" s="133">
        <f t="shared" si="659"/>
        <v>0</v>
      </c>
      <c r="U719" s="133">
        <f t="shared" si="659"/>
        <v>0</v>
      </c>
      <c r="V719" s="133">
        <f t="shared" si="659"/>
        <v>0</v>
      </c>
      <c r="W719" s="133">
        <f t="shared" si="659"/>
        <v>0</v>
      </c>
      <c r="X719" s="133"/>
      <c r="Y719" s="307"/>
      <c r="Z719" s="133">
        <f t="shared" si="659"/>
        <v>0</v>
      </c>
      <c r="AA719" s="133">
        <f t="shared" si="659"/>
        <v>0</v>
      </c>
      <c r="AB719" s="133">
        <f t="shared" si="659"/>
        <v>0</v>
      </c>
      <c r="AC719" s="133">
        <f t="shared" ref="AC719:AD719" si="660">+AC720+AC722+AC724+AC726</f>
        <v>0</v>
      </c>
      <c r="AD719" s="133">
        <f t="shared" si="660"/>
        <v>0</v>
      </c>
    </row>
    <row r="720" spans="1:30" s="114" customFormat="1" ht="20.25" hidden="1" customHeight="1" x14ac:dyDescent="0.25">
      <c r="A720" s="183" t="s">
        <v>338</v>
      </c>
      <c r="B720" s="183"/>
      <c r="C720" s="183"/>
      <c r="D720" s="183"/>
      <c r="E720" s="198" t="s">
        <v>388</v>
      </c>
      <c r="F720" s="200">
        <f t="shared" si="644"/>
        <v>0</v>
      </c>
      <c r="G720" s="200">
        <f t="shared" si="645"/>
        <v>0</v>
      </c>
      <c r="H720" s="201">
        <f t="shared" si="646"/>
        <v>0</v>
      </c>
      <c r="I720" s="124"/>
      <c r="J720" s="131"/>
      <c r="K720" s="131"/>
      <c r="L720" s="131"/>
      <c r="M720" s="194">
        <v>32111</v>
      </c>
      <c r="N720" s="195"/>
      <c r="O720" s="196" t="s">
        <v>41</v>
      </c>
      <c r="P720" s="195" t="s">
        <v>142</v>
      </c>
      <c r="Q720" s="197">
        <f>+Q721</f>
        <v>0</v>
      </c>
      <c r="R720" s="197">
        <f t="shared" ref="R720:AD720" si="661">+R721</f>
        <v>0</v>
      </c>
      <c r="S720" s="197">
        <f t="shared" si="661"/>
        <v>0</v>
      </c>
      <c r="T720" s="197">
        <f t="shared" si="661"/>
        <v>0</v>
      </c>
      <c r="U720" s="197">
        <f t="shared" si="661"/>
        <v>0</v>
      </c>
      <c r="V720" s="197">
        <f t="shared" si="661"/>
        <v>0</v>
      </c>
      <c r="W720" s="197">
        <f t="shared" si="661"/>
        <v>0</v>
      </c>
      <c r="X720" s="197"/>
      <c r="Y720" s="308"/>
      <c r="Z720" s="197">
        <f t="shared" si="661"/>
        <v>0</v>
      </c>
      <c r="AA720" s="197">
        <f t="shared" si="661"/>
        <v>0</v>
      </c>
      <c r="AB720" s="197">
        <f t="shared" si="661"/>
        <v>0</v>
      </c>
      <c r="AC720" s="197">
        <f t="shared" si="661"/>
        <v>0</v>
      </c>
      <c r="AD720" s="197">
        <f t="shared" si="661"/>
        <v>0</v>
      </c>
    </row>
    <row r="721" spans="1:30" s="114" customFormat="1" ht="20.25" hidden="1" customHeight="1" x14ac:dyDescent="0.25">
      <c r="A721" s="182" t="s">
        <v>338</v>
      </c>
      <c r="B721" s="182"/>
      <c r="C721" s="182"/>
      <c r="D721" s="182"/>
      <c r="E721" s="182"/>
      <c r="F721" s="200">
        <f t="shared" si="644"/>
        <v>0</v>
      </c>
      <c r="G721" s="200">
        <f t="shared" si="645"/>
        <v>0</v>
      </c>
      <c r="H721" s="201">
        <f t="shared" si="646"/>
        <v>0</v>
      </c>
      <c r="I721" s="132"/>
      <c r="J721" s="131"/>
      <c r="K721" s="131"/>
      <c r="L721" s="131"/>
      <c r="M721" s="11"/>
      <c r="N721" s="171">
        <v>321110</v>
      </c>
      <c r="O721" s="172" t="s">
        <v>41</v>
      </c>
      <c r="P721" s="173" t="s">
        <v>142</v>
      </c>
      <c r="Q721" s="174"/>
      <c r="R721" s="174"/>
      <c r="S721" s="174"/>
      <c r="T721" s="174"/>
      <c r="U721" s="174"/>
      <c r="V721" s="174"/>
      <c r="W721" s="174">
        <v>0</v>
      </c>
      <c r="X721" s="174"/>
      <c r="Y721" s="309"/>
      <c r="Z721" s="174"/>
      <c r="AA721" s="174">
        <f>+Q721</f>
        <v>0</v>
      </c>
      <c r="AB721" s="174"/>
      <c r="AC721" s="174"/>
      <c r="AD721" s="174"/>
    </row>
    <row r="722" spans="1:30" s="114" customFormat="1" ht="20.25" hidden="1" customHeight="1" x14ac:dyDescent="0.25">
      <c r="A722" s="183" t="s">
        <v>338</v>
      </c>
      <c r="B722" s="183"/>
      <c r="C722" s="183"/>
      <c r="D722" s="183"/>
      <c r="E722" s="198" t="s">
        <v>388</v>
      </c>
      <c r="F722" s="200">
        <f t="shared" si="644"/>
        <v>0</v>
      </c>
      <c r="G722" s="200">
        <f t="shared" si="645"/>
        <v>0</v>
      </c>
      <c r="H722" s="201">
        <f t="shared" si="646"/>
        <v>0</v>
      </c>
      <c r="I722" s="124"/>
      <c r="J722" s="131"/>
      <c r="K722" s="131"/>
      <c r="L722" s="131"/>
      <c r="M722" s="194">
        <v>32113</v>
      </c>
      <c r="N722" s="195"/>
      <c r="O722" s="196" t="s">
        <v>41</v>
      </c>
      <c r="P722" s="195" t="s">
        <v>143</v>
      </c>
      <c r="Q722" s="197">
        <f>+Q723</f>
        <v>0</v>
      </c>
      <c r="R722" s="197">
        <f t="shared" ref="R722:AD722" si="662">+R723</f>
        <v>0</v>
      </c>
      <c r="S722" s="197">
        <f t="shared" si="662"/>
        <v>0</v>
      </c>
      <c r="T722" s="197">
        <f t="shared" si="662"/>
        <v>0</v>
      </c>
      <c r="U722" s="197">
        <f t="shared" si="662"/>
        <v>0</v>
      </c>
      <c r="V722" s="197">
        <f t="shared" si="662"/>
        <v>0</v>
      </c>
      <c r="W722" s="197">
        <f t="shared" si="662"/>
        <v>0</v>
      </c>
      <c r="X722" s="197"/>
      <c r="Y722" s="308"/>
      <c r="Z722" s="197">
        <f t="shared" si="662"/>
        <v>0</v>
      </c>
      <c r="AA722" s="197">
        <f t="shared" si="662"/>
        <v>0</v>
      </c>
      <c r="AB722" s="197">
        <f t="shared" si="662"/>
        <v>0</v>
      </c>
      <c r="AC722" s="197">
        <f t="shared" si="662"/>
        <v>0</v>
      </c>
      <c r="AD722" s="197">
        <f t="shared" si="662"/>
        <v>0</v>
      </c>
    </row>
    <row r="723" spans="1:30" s="114" customFormat="1" ht="20.25" hidden="1" customHeight="1" x14ac:dyDescent="0.25">
      <c r="A723" s="182" t="s">
        <v>338</v>
      </c>
      <c r="B723" s="182"/>
      <c r="C723" s="182"/>
      <c r="D723" s="182"/>
      <c r="E723" s="182"/>
      <c r="F723" s="200">
        <f t="shared" si="644"/>
        <v>0</v>
      </c>
      <c r="G723" s="200">
        <f t="shared" si="645"/>
        <v>0</v>
      </c>
      <c r="H723" s="201">
        <f t="shared" si="646"/>
        <v>0</v>
      </c>
      <c r="I723" s="132"/>
      <c r="J723" s="131"/>
      <c r="K723" s="131"/>
      <c r="L723" s="131"/>
      <c r="M723" s="11"/>
      <c r="N723" s="171">
        <v>321130</v>
      </c>
      <c r="O723" s="172" t="s">
        <v>41</v>
      </c>
      <c r="P723" s="173" t="s">
        <v>143</v>
      </c>
      <c r="Q723" s="174"/>
      <c r="R723" s="174"/>
      <c r="S723" s="174"/>
      <c r="T723" s="174"/>
      <c r="U723" s="174"/>
      <c r="V723" s="174"/>
      <c r="W723" s="174">
        <v>0</v>
      </c>
      <c r="X723" s="174"/>
      <c r="Y723" s="309"/>
      <c r="Z723" s="174"/>
      <c r="AA723" s="174">
        <f>+Q723</f>
        <v>0</v>
      </c>
      <c r="AB723" s="174"/>
      <c r="AC723" s="174"/>
      <c r="AD723" s="174"/>
    </row>
    <row r="724" spans="1:30" s="114" customFormat="1" ht="20.25" hidden="1" customHeight="1" x14ac:dyDescent="0.25">
      <c r="A724" s="183" t="s">
        <v>338</v>
      </c>
      <c r="B724" s="183"/>
      <c r="C724" s="183"/>
      <c r="D724" s="183"/>
      <c r="E724" s="198" t="s">
        <v>388</v>
      </c>
      <c r="F724" s="200">
        <f t="shared" si="644"/>
        <v>0</v>
      </c>
      <c r="G724" s="200">
        <f t="shared" si="645"/>
        <v>0</v>
      </c>
      <c r="H724" s="201">
        <f t="shared" si="646"/>
        <v>0</v>
      </c>
      <c r="I724" s="124"/>
      <c r="J724" s="131"/>
      <c r="K724" s="131"/>
      <c r="L724" s="131"/>
      <c r="M724" s="194">
        <v>32115</v>
      </c>
      <c r="N724" s="195"/>
      <c r="O724" s="196" t="s">
        <v>41</v>
      </c>
      <c r="P724" s="195" t="s">
        <v>295</v>
      </c>
      <c r="Q724" s="197">
        <f>+Q725</f>
        <v>0</v>
      </c>
      <c r="R724" s="197">
        <f t="shared" ref="R724:AD724" si="663">+R725</f>
        <v>0</v>
      </c>
      <c r="S724" s="197">
        <f t="shared" si="663"/>
        <v>0</v>
      </c>
      <c r="T724" s="197">
        <f t="shared" si="663"/>
        <v>0</v>
      </c>
      <c r="U724" s="197">
        <f t="shared" si="663"/>
        <v>0</v>
      </c>
      <c r="V724" s="197">
        <f t="shared" si="663"/>
        <v>0</v>
      </c>
      <c r="W724" s="197">
        <f t="shared" si="663"/>
        <v>0</v>
      </c>
      <c r="X724" s="197"/>
      <c r="Y724" s="308"/>
      <c r="Z724" s="197">
        <f t="shared" si="663"/>
        <v>0</v>
      </c>
      <c r="AA724" s="197">
        <f t="shared" si="663"/>
        <v>0</v>
      </c>
      <c r="AB724" s="197">
        <f t="shared" si="663"/>
        <v>0</v>
      </c>
      <c r="AC724" s="197">
        <f t="shared" si="663"/>
        <v>0</v>
      </c>
      <c r="AD724" s="197">
        <f t="shared" si="663"/>
        <v>0</v>
      </c>
    </row>
    <row r="725" spans="1:30" s="114" customFormat="1" ht="20.25" hidden="1" customHeight="1" x14ac:dyDescent="0.25">
      <c r="A725" s="182" t="s">
        <v>338</v>
      </c>
      <c r="B725" s="182"/>
      <c r="C725" s="182"/>
      <c r="D725" s="182"/>
      <c r="E725" s="182"/>
      <c r="F725" s="200">
        <f t="shared" si="644"/>
        <v>0</v>
      </c>
      <c r="G725" s="200">
        <f t="shared" si="645"/>
        <v>0</v>
      </c>
      <c r="H725" s="201">
        <f t="shared" si="646"/>
        <v>0</v>
      </c>
      <c r="I725" s="132"/>
      <c r="J725" s="131"/>
      <c r="K725" s="131"/>
      <c r="L725" s="131"/>
      <c r="M725" s="11"/>
      <c r="N725" s="171">
        <v>321150</v>
      </c>
      <c r="O725" s="172" t="s">
        <v>41</v>
      </c>
      <c r="P725" s="173" t="s">
        <v>295</v>
      </c>
      <c r="Q725" s="174"/>
      <c r="R725" s="174"/>
      <c r="S725" s="174"/>
      <c r="T725" s="174"/>
      <c r="U725" s="174"/>
      <c r="V725" s="174"/>
      <c r="W725" s="174">
        <v>0</v>
      </c>
      <c r="X725" s="174"/>
      <c r="Y725" s="309"/>
      <c r="Z725" s="174"/>
      <c r="AA725" s="174">
        <f>+Q725</f>
        <v>0</v>
      </c>
      <c r="AB725" s="174"/>
      <c r="AC725" s="174"/>
      <c r="AD725" s="174"/>
    </row>
    <row r="726" spans="1:30" s="114" customFormat="1" ht="20.25" hidden="1" customHeight="1" x14ac:dyDescent="0.25">
      <c r="A726" s="183" t="s">
        <v>338</v>
      </c>
      <c r="B726" s="183"/>
      <c r="C726" s="183"/>
      <c r="D726" s="183"/>
      <c r="E726" s="198" t="s">
        <v>388</v>
      </c>
      <c r="F726" s="200">
        <f t="shared" si="644"/>
        <v>0</v>
      </c>
      <c r="G726" s="200">
        <f t="shared" si="645"/>
        <v>0</v>
      </c>
      <c r="H726" s="201">
        <f t="shared" si="646"/>
        <v>0</v>
      </c>
      <c r="I726" s="124"/>
      <c r="J726" s="131"/>
      <c r="K726" s="131"/>
      <c r="L726" s="131"/>
      <c r="M726" s="194">
        <v>32119</v>
      </c>
      <c r="N726" s="195"/>
      <c r="O726" s="196" t="s">
        <v>41</v>
      </c>
      <c r="P726" s="195" t="s">
        <v>145</v>
      </c>
      <c r="Q726" s="197">
        <f>+Q727</f>
        <v>0</v>
      </c>
      <c r="R726" s="197">
        <f t="shared" ref="R726:AD726" si="664">+R727</f>
        <v>0</v>
      </c>
      <c r="S726" s="197">
        <f t="shared" si="664"/>
        <v>0</v>
      </c>
      <c r="T726" s="197">
        <f t="shared" si="664"/>
        <v>0</v>
      </c>
      <c r="U726" s="197">
        <f t="shared" si="664"/>
        <v>0</v>
      </c>
      <c r="V726" s="197">
        <f t="shared" si="664"/>
        <v>0</v>
      </c>
      <c r="W726" s="197">
        <f t="shared" si="664"/>
        <v>0</v>
      </c>
      <c r="X726" s="197"/>
      <c r="Y726" s="308"/>
      <c r="Z726" s="197">
        <f t="shared" si="664"/>
        <v>0</v>
      </c>
      <c r="AA726" s="197">
        <f t="shared" si="664"/>
        <v>0</v>
      </c>
      <c r="AB726" s="197">
        <f t="shared" si="664"/>
        <v>0</v>
      </c>
      <c r="AC726" s="197">
        <f t="shared" si="664"/>
        <v>0</v>
      </c>
      <c r="AD726" s="197">
        <f t="shared" si="664"/>
        <v>0</v>
      </c>
    </row>
    <row r="727" spans="1:30" s="114" customFormat="1" ht="20.25" hidden="1" customHeight="1" x14ac:dyDescent="0.25">
      <c r="A727" s="182" t="s">
        <v>338</v>
      </c>
      <c r="B727" s="182"/>
      <c r="C727" s="182"/>
      <c r="D727" s="182"/>
      <c r="E727" s="182"/>
      <c r="F727" s="200">
        <f t="shared" si="644"/>
        <v>0</v>
      </c>
      <c r="G727" s="200">
        <f t="shared" si="645"/>
        <v>0</v>
      </c>
      <c r="H727" s="201">
        <f t="shared" si="646"/>
        <v>0</v>
      </c>
      <c r="I727" s="132"/>
      <c r="J727" s="131"/>
      <c r="K727" s="131"/>
      <c r="L727" s="131"/>
      <c r="M727" s="11"/>
      <c r="N727" s="171">
        <v>321190</v>
      </c>
      <c r="O727" s="172" t="s">
        <v>41</v>
      </c>
      <c r="P727" s="173" t="s">
        <v>145</v>
      </c>
      <c r="Q727" s="174"/>
      <c r="R727" s="174"/>
      <c r="S727" s="174"/>
      <c r="T727" s="174"/>
      <c r="U727" s="174"/>
      <c r="V727" s="174"/>
      <c r="W727" s="174">
        <v>0</v>
      </c>
      <c r="X727" s="174"/>
      <c r="Y727" s="309"/>
      <c r="Z727" s="174"/>
      <c r="AA727" s="174">
        <f>+Q727</f>
        <v>0</v>
      </c>
      <c r="AB727" s="174"/>
      <c r="AC727" s="174"/>
      <c r="AD727" s="174"/>
    </row>
    <row r="728" spans="1:30" s="114" customFormat="1" ht="20.25" hidden="1" customHeight="1" x14ac:dyDescent="0.25">
      <c r="A728" s="182" t="s">
        <v>338</v>
      </c>
      <c r="B728" s="182"/>
      <c r="C728" s="182"/>
      <c r="D728" s="198" t="s">
        <v>387</v>
      </c>
      <c r="E728" s="198" t="s">
        <v>388</v>
      </c>
      <c r="F728" s="200">
        <f t="shared" si="644"/>
        <v>0</v>
      </c>
      <c r="G728" s="200">
        <f t="shared" si="645"/>
        <v>0</v>
      </c>
      <c r="H728" s="201">
        <f t="shared" si="646"/>
        <v>0</v>
      </c>
      <c r="I728" s="132"/>
      <c r="J728" s="131"/>
      <c r="K728" s="131"/>
      <c r="L728" s="131">
        <v>3212</v>
      </c>
      <c r="M728" s="131"/>
      <c r="N728" s="132"/>
      <c r="O728" s="12" t="s">
        <v>41</v>
      </c>
      <c r="P728" s="127" t="s">
        <v>146</v>
      </c>
      <c r="Q728" s="133">
        <f>Q729+Q731</f>
        <v>0</v>
      </c>
      <c r="R728" s="133">
        <f t="shared" ref="R728:AB728" si="665">R729+R731</f>
        <v>0</v>
      </c>
      <c r="S728" s="133">
        <f t="shared" si="665"/>
        <v>0</v>
      </c>
      <c r="T728" s="133">
        <f t="shared" si="665"/>
        <v>0</v>
      </c>
      <c r="U728" s="133">
        <f t="shared" si="665"/>
        <v>0</v>
      </c>
      <c r="V728" s="133">
        <f t="shared" si="665"/>
        <v>0</v>
      </c>
      <c r="W728" s="133">
        <f t="shared" si="665"/>
        <v>0</v>
      </c>
      <c r="X728" s="133"/>
      <c r="Y728" s="307"/>
      <c r="Z728" s="133">
        <f t="shared" si="665"/>
        <v>0</v>
      </c>
      <c r="AA728" s="133">
        <f t="shared" si="665"/>
        <v>0</v>
      </c>
      <c r="AB728" s="133">
        <f t="shared" si="665"/>
        <v>0</v>
      </c>
      <c r="AC728" s="133">
        <f t="shared" ref="AC728:AD728" si="666">AC729+AC731</f>
        <v>0</v>
      </c>
      <c r="AD728" s="133">
        <f t="shared" si="666"/>
        <v>0</v>
      </c>
    </row>
    <row r="729" spans="1:30" s="114" customFormat="1" ht="20.25" hidden="1" customHeight="1" x14ac:dyDescent="0.25">
      <c r="A729" s="183" t="s">
        <v>338</v>
      </c>
      <c r="B729" s="183"/>
      <c r="C729" s="183"/>
      <c r="D729" s="183"/>
      <c r="E729" s="198" t="s">
        <v>388</v>
      </c>
      <c r="F729" s="200">
        <f t="shared" si="644"/>
        <v>0</v>
      </c>
      <c r="G729" s="200">
        <f t="shared" si="645"/>
        <v>0</v>
      </c>
      <c r="H729" s="201">
        <f t="shared" si="646"/>
        <v>0</v>
      </c>
      <c r="I729" s="124"/>
      <c r="J729" s="131"/>
      <c r="K729" s="131"/>
      <c r="L729" s="131"/>
      <c r="M729" s="194">
        <v>32121</v>
      </c>
      <c r="N729" s="195"/>
      <c r="O729" s="196" t="s">
        <v>41</v>
      </c>
      <c r="P729" s="195" t="s">
        <v>147</v>
      </c>
      <c r="Q729" s="197">
        <f t="shared" ref="Q729:AD729" si="667">Q730</f>
        <v>0</v>
      </c>
      <c r="R729" s="197">
        <f t="shared" si="667"/>
        <v>0</v>
      </c>
      <c r="S729" s="197">
        <f t="shared" si="667"/>
        <v>0</v>
      </c>
      <c r="T729" s="197">
        <f t="shared" si="667"/>
        <v>0</v>
      </c>
      <c r="U729" s="197">
        <f t="shared" si="667"/>
        <v>0</v>
      </c>
      <c r="V729" s="197">
        <f t="shared" si="667"/>
        <v>0</v>
      </c>
      <c r="W729" s="197">
        <f t="shared" si="667"/>
        <v>0</v>
      </c>
      <c r="X729" s="197"/>
      <c r="Y729" s="308"/>
      <c r="Z729" s="197">
        <f t="shared" si="667"/>
        <v>0</v>
      </c>
      <c r="AA729" s="197">
        <f t="shared" si="667"/>
        <v>0</v>
      </c>
      <c r="AB729" s="197">
        <f t="shared" si="667"/>
        <v>0</v>
      </c>
      <c r="AC729" s="197">
        <f t="shared" si="667"/>
        <v>0</v>
      </c>
      <c r="AD729" s="197">
        <f t="shared" si="667"/>
        <v>0</v>
      </c>
    </row>
    <row r="730" spans="1:30" s="114" customFormat="1" ht="20.25" hidden="1" customHeight="1" x14ac:dyDescent="0.25">
      <c r="A730" s="182" t="s">
        <v>338</v>
      </c>
      <c r="B730" s="182"/>
      <c r="C730" s="182"/>
      <c r="D730" s="182"/>
      <c r="E730" s="182"/>
      <c r="F730" s="200">
        <f t="shared" si="644"/>
        <v>0</v>
      </c>
      <c r="G730" s="200">
        <f t="shared" si="645"/>
        <v>0</v>
      </c>
      <c r="H730" s="201">
        <f t="shared" si="646"/>
        <v>0</v>
      </c>
      <c r="I730" s="132"/>
      <c r="J730" s="131"/>
      <c r="K730" s="131"/>
      <c r="L730" s="131"/>
      <c r="M730" s="11"/>
      <c r="N730" s="171">
        <v>321210</v>
      </c>
      <c r="O730" s="172" t="s">
        <v>41</v>
      </c>
      <c r="P730" s="173" t="s">
        <v>147</v>
      </c>
      <c r="Q730" s="174">
        <v>0</v>
      </c>
      <c r="R730" s="174">
        <v>0</v>
      </c>
      <c r="S730" s="174">
        <f>Q730+R730</f>
        <v>0</v>
      </c>
      <c r="T730" s="174"/>
      <c r="U730" s="174"/>
      <c r="V730" s="174"/>
      <c r="W730" s="174">
        <v>0</v>
      </c>
      <c r="X730" s="174"/>
      <c r="Y730" s="309"/>
      <c r="Z730" s="174"/>
      <c r="AA730" s="174">
        <f>+Q730</f>
        <v>0</v>
      </c>
      <c r="AB730" s="174"/>
      <c r="AC730" s="174"/>
      <c r="AD730" s="174"/>
    </row>
    <row r="731" spans="1:30" s="114" customFormat="1" ht="20.25" hidden="1" customHeight="1" x14ac:dyDescent="0.25">
      <c r="A731" s="183" t="s">
        <v>338</v>
      </c>
      <c r="B731" s="183"/>
      <c r="C731" s="183"/>
      <c r="D731" s="183"/>
      <c r="E731" s="198" t="s">
        <v>388</v>
      </c>
      <c r="F731" s="200">
        <f t="shared" si="644"/>
        <v>0</v>
      </c>
      <c r="G731" s="200">
        <f t="shared" si="645"/>
        <v>0</v>
      </c>
      <c r="H731" s="201">
        <f t="shared" si="646"/>
        <v>0</v>
      </c>
      <c r="I731" s="124"/>
      <c r="J731" s="131"/>
      <c r="K731" s="131"/>
      <c r="L731" s="131"/>
      <c r="M731" s="194">
        <v>32123</v>
      </c>
      <c r="N731" s="195"/>
      <c r="O731" s="196" t="s">
        <v>41</v>
      </c>
      <c r="P731" s="195" t="s">
        <v>148</v>
      </c>
      <c r="Q731" s="197">
        <f>+Q732</f>
        <v>0</v>
      </c>
      <c r="R731" s="197">
        <f t="shared" ref="R731:AD731" si="668">+R732</f>
        <v>0</v>
      </c>
      <c r="S731" s="197">
        <f t="shared" si="668"/>
        <v>0</v>
      </c>
      <c r="T731" s="197">
        <f t="shared" si="668"/>
        <v>0</v>
      </c>
      <c r="U731" s="197">
        <f t="shared" si="668"/>
        <v>0</v>
      </c>
      <c r="V731" s="197">
        <f t="shared" si="668"/>
        <v>0</v>
      </c>
      <c r="W731" s="197">
        <f t="shared" si="668"/>
        <v>0</v>
      </c>
      <c r="X731" s="197"/>
      <c r="Y731" s="308"/>
      <c r="Z731" s="197">
        <f t="shared" si="668"/>
        <v>0</v>
      </c>
      <c r="AA731" s="197">
        <f t="shared" si="668"/>
        <v>0</v>
      </c>
      <c r="AB731" s="197">
        <f t="shared" si="668"/>
        <v>0</v>
      </c>
      <c r="AC731" s="197">
        <f t="shared" si="668"/>
        <v>0</v>
      </c>
      <c r="AD731" s="197">
        <f t="shared" si="668"/>
        <v>0</v>
      </c>
    </row>
    <row r="732" spans="1:30" s="114" customFormat="1" ht="20.25" hidden="1" customHeight="1" x14ac:dyDescent="0.25">
      <c r="A732" s="182" t="s">
        <v>338</v>
      </c>
      <c r="B732" s="182"/>
      <c r="C732" s="182"/>
      <c r="D732" s="182"/>
      <c r="E732" s="182"/>
      <c r="F732" s="200">
        <f t="shared" si="644"/>
        <v>0</v>
      </c>
      <c r="G732" s="200">
        <f t="shared" si="645"/>
        <v>0</v>
      </c>
      <c r="H732" s="201">
        <f t="shared" si="646"/>
        <v>0</v>
      </c>
      <c r="I732" s="132"/>
      <c r="J732" s="131"/>
      <c r="K732" s="131"/>
      <c r="L732" s="131"/>
      <c r="M732" s="11"/>
      <c r="N732" s="171">
        <v>321230</v>
      </c>
      <c r="O732" s="172" t="s">
        <v>41</v>
      </c>
      <c r="P732" s="173" t="s">
        <v>148</v>
      </c>
      <c r="Q732" s="174"/>
      <c r="R732" s="174"/>
      <c r="S732" s="174"/>
      <c r="T732" s="174"/>
      <c r="U732" s="174"/>
      <c r="V732" s="174"/>
      <c r="W732" s="174">
        <v>0</v>
      </c>
      <c r="X732" s="174"/>
      <c r="Y732" s="309"/>
      <c r="Z732" s="174"/>
      <c r="AA732" s="174">
        <f>+Q732</f>
        <v>0</v>
      </c>
      <c r="AB732" s="174"/>
      <c r="AC732" s="174"/>
      <c r="AD732" s="174"/>
    </row>
    <row r="733" spans="1:30" s="114" customFormat="1" ht="20.25" hidden="1" customHeight="1" x14ac:dyDescent="0.25">
      <c r="A733" s="182" t="s">
        <v>338</v>
      </c>
      <c r="B733" s="182"/>
      <c r="C733" s="182"/>
      <c r="D733" s="198" t="s">
        <v>387</v>
      </c>
      <c r="E733" s="198" t="s">
        <v>388</v>
      </c>
      <c r="F733" s="200">
        <f t="shared" si="644"/>
        <v>0</v>
      </c>
      <c r="G733" s="200">
        <f t="shared" si="645"/>
        <v>0</v>
      </c>
      <c r="H733" s="201">
        <f t="shared" si="646"/>
        <v>0</v>
      </c>
      <c r="I733" s="132"/>
      <c r="J733" s="131"/>
      <c r="K733" s="131"/>
      <c r="L733" s="131">
        <v>3213</v>
      </c>
      <c r="M733" s="131"/>
      <c r="N733" s="132"/>
      <c r="O733" s="12" t="s">
        <v>41</v>
      </c>
      <c r="P733" s="127" t="s">
        <v>149</v>
      </c>
      <c r="Q733" s="133">
        <f>+Q734+Q737</f>
        <v>0</v>
      </c>
      <c r="R733" s="133">
        <f t="shared" ref="R733:AB733" si="669">+R734+R737</f>
        <v>0</v>
      </c>
      <c r="S733" s="133">
        <f t="shared" si="669"/>
        <v>0</v>
      </c>
      <c r="T733" s="133">
        <f t="shared" si="669"/>
        <v>0</v>
      </c>
      <c r="U733" s="133">
        <f t="shared" si="669"/>
        <v>0</v>
      </c>
      <c r="V733" s="133">
        <f t="shared" si="669"/>
        <v>0</v>
      </c>
      <c r="W733" s="133">
        <f t="shared" si="669"/>
        <v>0</v>
      </c>
      <c r="X733" s="133"/>
      <c r="Y733" s="307"/>
      <c r="Z733" s="133">
        <f t="shared" si="669"/>
        <v>0</v>
      </c>
      <c r="AA733" s="133">
        <f t="shared" si="669"/>
        <v>0</v>
      </c>
      <c r="AB733" s="133">
        <f t="shared" si="669"/>
        <v>0</v>
      </c>
      <c r="AC733" s="133">
        <f t="shared" ref="AC733:AD733" si="670">+AC734+AC737</f>
        <v>0</v>
      </c>
      <c r="AD733" s="133">
        <f t="shared" si="670"/>
        <v>0</v>
      </c>
    </row>
    <row r="734" spans="1:30" s="114" customFormat="1" ht="20.25" hidden="1" customHeight="1" x14ac:dyDescent="0.25">
      <c r="A734" s="183" t="s">
        <v>338</v>
      </c>
      <c r="B734" s="183"/>
      <c r="C734" s="183"/>
      <c r="D734" s="183"/>
      <c r="E734" s="198" t="s">
        <v>388</v>
      </c>
      <c r="F734" s="200">
        <f t="shared" si="644"/>
        <v>0</v>
      </c>
      <c r="G734" s="200">
        <f t="shared" si="645"/>
        <v>0</v>
      </c>
      <c r="H734" s="201">
        <f t="shared" si="646"/>
        <v>0</v>
      </c>
      <c r="I734" s="124"/>
      <c r="J734" s="131"/>
      <c r="K734" s="131"/>
      <c r="L734" s="131"/>
      <c r="M734" s="194">
        <v>32131</v>
      </c>
      <c r="N734" s="195"/>
      <c r="O734" s="196" t="s">
        <v>41</v>
      </c>
      <c r="P734" s="195" t="s">
        <v>150</v>
      </c>
      <c r="Q734" s="197">
        <f>+Q735+Q736</f>
        <v>0</v>
      </c>
      <c r="R734" s="197">
        <f t="shared" ref="R734:AB734" si="671">+R735+R736</f>
        <v>0</v>
      </c>
      <c r="S734" s="197">
        <f t="shared" si="671"/>
        <v>0</v>
      </c>
      <c r="T734" s="197">
        <f t="shared" si="671"/>
        <v>0</v>
      </c>
      <c r="U734" s="197">
        <f t="shared" si="671"/>
        <v>0</v>
      </c>
      <c r="V734" s="197">
        <f t="shared" si="671"/>
        <v>0</v>
      </c>
      <c r="W734" s="197">
        <f t="shared" si="671"/>
        <v>0</v>
      </c>
      <c r="X734" s="197"/>
      <c r="Y734" s="308"/>
      <c r="Z734" s="197">
        <f t="shared" si="671"/>
        <v>0</v>
      </c>
      <c r="AA734" s="197">
        <f t="shared" si="671"/>
        <v>0</v>
      </c>
      <c r="AB734" s="197">
        <f t="shared" si="671"/>
        <v>0</v>
      </c>
      <c r="AC734" s="197">
        <f t="shared" ref="AC734:AD734" si="672">+AC735+AC736</f>
        <v>0</v>
      </c>
      <c r="AD734" s="197">
        <f t="shared" si="672"/>
        <v>0</v>
      </c>
    </row>
    <row r="735" spans="1:30" s="114" customFormat="1" ht="20.25" hidden="1" customHeight="1" x14ac:dyDescent="0.25">
      <c r="A735" s="182" t="s">
        <v>338</v>
      </c>
      <c r="B735" s="182"/>
      <c r="C735" s="182"/>
      <c r="D735" s="182"/>
      <c r="E735" s="182"/>
      <c r="F735" s="200">
        <f t="shared" si="644"/>
        <v>0</v>
      </c>
      <c r="G735" s="200">
        <f t="shared" si="645"/>
        <v>0</v>
      </c>
      <c r="H735" s="201">
        <f t="shared" si="646"/>
        <v>0</v>
      </c>
      <c r="I735" s="132"/>
      <c r="J735" s="131"/>
      <c r="K735" s="131"/>
      <c r="L735" s="131"/>
      <c r="M735" s="11"/>
      <c r="N735" s="171">
        <v>321310</v>
      </c>
      <c r="O735" s="172" t="s">
        <v>41</v>
      </c>
      <c r="P735" s="173" t="s">
        <v>151</v>
      </c>
      <c r="Q735" s="174"/>
      <c r="R735" s="174"/>
      <c r="S735" s="174"/>
      <c r="T735" s="174"/>
      <c r="U735" s="174"/>
      <c r="V735" s="174"/>
      <c r="W735" s="174">
        <v>0</v>
      </c>
      <c r="X735" s="174"/>
      <c r="Y735" s="309"/>
      <c r="Z735" s="174"/>
      <c r="AA735" s="174">
        <f t="shared" ref="AA735:AA736" si="673">+Q735</f>
        <v>0</v>
      </c>
      <c r="AB735" s="174"/>
      <c r="AC735" s="174"/>
      <c r="AD735" s="174"/>
    </row>
    <row r="736" spans="1:30" s="114" customFormat="1" ht="20.25" hidden="1" customHeight="1" x14ac:dyDescent="0.25">
      <c r="A736" s="182" t="s">
        <v>338</v>
      </c>
      <c r="B736" s="182"/>
      <c r="C736" s="182"/>
      <c r="D736" s="182"/>
      <c r="E736" s="182"/>
      <c r="F736" s="200">
        <f t="shared" si="644"/>
        <v>0</v>
      </c>
      <c r="G736" s="200">
        <f t="shared" si="645"/>
        <v>0</v>
      </c>
      <c r="H736" s="201">
        <f t="shared" si="646"/>
        <v>0</v>
      </c>
      <c r="I736" s="132"/>
      <c r="J736" s="131"/>
      <c r="K736" s="131"/>
      <c r="L736" s="131"/>
      <c r="M736" s="11"/>
      <c r="N736" s="171">
        <v>321311</v>
      </c>
      <c r="O736" s="172" t="s">
        <v>41</v>
      </c>
      <c r="P736" s="173" t="s">
        <v>152</v>
      </c>
      <c r="Q736" s="174"/>
      <c r="R736" s="174"/>
      <c r="S736" s="174"/>
      <c r="T736" s="174"/>
      <c r="U736" s="174"/>
      <c r="V736" s="174"/>
      <c r="W736" s="174">
        <v>0</v>
      </c>
      <c r="X736" s="174"/>
      <c r="Y736" s="309"/>
      <c r="Z736" s="174"/>
      <c r="AA736" s="174">
        <f t="shared" si="673"/>
        <v>0</v>
      </c>
      <c r="AB736" s="174"/>
      <c r="AC736" s="174"/>
      <c r="AD736" s="174"/>
    </row>
    <row r="737" spans="1:30" s="114" customFormat="1" ht="20.25" hidden="1" customHeight="1" x14ac:dyDescent="0.25">
      <c r="A737" s="183" t="s">
        <v>338</v>
      </c>
      <c r="B737" s="183"/>
      <c r="C737" s="183"/>
      <c r="D737" s="183"/>
      <c r="E737" s="198" t="s">
        <v>388</v>
      </c>
      <c r="F737" s="200">
        <f t="shared" si="644"/>
        <v>0</v>
      </c>
      <c r="G737" s="200">
        <f t="shared" si="645"/>
        <v>0</v>
      </c>
      <c r="H737" s="201">
        <f t="shared" si="646"/>
        <v>0</v>
      </c>
      <c r="I737" s="124"/>
      <c r="J737" s="131"/>
      <c r="K737" s="131"/>
      <c r="L737" s="131"/>
      <c r="M737" s="194">
        <v>32132</v>
      </c>
      <c r="N737" s="195"/>
      <c r="O737" s="196" t="s">
        <v>41</v>
      </c>
      <c r="P737" s="195" t="s">
        <v>153</v>
      </c>
      <c r="Q737" s="197">
        <f>+Q738</f>
        <v>0</v>
      </c>
      <c r="R737" s="197">
        <f t="shared" ref="R737:AD737" si="674">+R738</f>
        <v>0</v>
      </c>
      <c r="S737" s="197">
        <f t="shared" si="674"/>
        <v>0</v>
      </c>
      <c r="T737" s="197">
        <f t="shared" si="674"/>
        <v>0</v>
      </c>
      <c r="U737" s="197">
        <f t="shared" si="674"/>
        <v>0</v>
      </c>
      <c r="V737" s="197">
        <f t="shared" si="674"/>
        <v>0</v>
      </c>
      <c r="W737" s="197">
        <f t="shared" si="674"/>
        <v>0</v>
      </c>
      <c r="X737" s="197"/>
      <c r="Y737" s="308"/>
      <c r="Z737" s="197">
        <f t="shared" si="674"/>
        <v>0</v>
      </c>
      <c r="AA737" s="197">
        <f t="shared" si="674"/>
        <v>0</v>
      </c>
      <c r="AB737" s="197">
        <f t="shared" si="674"/>
        <v>0</v>
      </c>
      <c r="AC737" s="197">
        <f t="shared" si="674"/>
        <v>0</v>
      </c>
      <c r="AD737" s="197">
        <f t="shared" si="674"/>
        <v>0</v>
      </c>
    </row>
    <row r="738" spans="1:30" s="114" customFormat="1" ht="20.25" hidden="1" customHeight="1" x14ac:dyDescent="0.25">
      <c r="A738" s="182" t="s">
        <v>338</v>
      </c>
      <c r="B738" s="182"/>
      <c r="C738" s="182"/>
      <c r="D738" s="182"/>
      <c r="E738" s="182"/>
      <c r="F738" s="200">
        <f t="shared" si="644"/>
        <v>0</v>
      </c>
      <c r="G738" s="200">
        <f t="shared" si="645"/>
        <v>0</v>
      </c>
      <c r="H738" s="201">
        <f t="shared" si="646"/>
        <v>0</v>
      </c>
      <c r="I738" s="132"/>
      <c r="J738" s="131"/>
      <c r="K738" s="131"/>
      <c r="L738" s="131"/>
      <c r="M738" s="11"/>
      <c r="N738" s="171">
        <v>321320</v>
      </c>
      <c r="O738" s="172" t="s">
        <v>41</v>
      </c>
      <c r="P738" s="173" t="s">
        <v>153</v>
      </c>
      <c r="Q738" s="174"/>
      <c r="R738" s="174"/>
      <c r="S738" s="174"/>
      <c r="T738" s="174"/>
      <c r="U738" s="174"/>
      <c r="V738" s="174"/>
      <c r="W738" s="174">
        <v>0</v>
      </c>
      <c r="X738" s="174"/>
      <c r="Y738" s="309"/>
      <c r="Z738" s="174"/>
      <c r="AA738" s="174">
        <f>+Q738</f>
        <v>0</v>
      </c>
      <c r="AB738" s="174"/>
      <c r="AC738" s="174"/>
      <c r="AD738" s="174"/>
    </row>
    <row r="739" spans="1:30" s="214" customFormat="1" ht="20.25" customHeight="1" x14ac:dyDescent="0.25">
      <c r="A739" s="188" t="s">
        <v>338</v>
      </c>
      <c r="B739" s="188"/>
      <c r="C739" s="215" t="s">
        <v>384</v>
      </c>
      <c r="D739" s="215" t="s">
        <v>387</v>
      </c>
      <c r="E739" s="215" t="s">
        <v>388</v>
      </c>
      <c r="F739" s="207">
        <f t="shared" si="644"/>
        <v>1500</v>
      </c>
      <c r="G739" s="207">
        <f t="shared" si="645"/>
        <v>3050</v>
      </c>
      <c r="H739" s="208">
        <f t="shared" si="646"/>
        <v>3530</v>
      </c>
      <c r="I739" s="209"/>
      <c r="J739" s="210"/>
      <c r="K739" s="210">
        <v>322</v>
      </c>
      <c r="L739" s="210"/>
      <c r="M739" s="210"/>
      <c r="N739" s="211"/>
      <c r="O739" s="216" t="s">
        <v>41</v>
      </c>
      <c r="P739" s="212" t="s">
        <v>154</v>
      </c>
      <c r="Q739" s="213">
        <f t="shared" ref="Q739:AD739" si="675">Q740+Q750+Q755</f>
        <v>750</v>
      </c>
      <c r="R739" s="213">
        <f t="shared" si="675"/>
        <v>0</v>
      </c>
      <c r="S739" s="213">
        <f t="shared" si="675"/>
        <v>750</v>
      </c>
      <c r="T739" s="213">
        <f t="shared" si="675"/>
        <v>800</v>
      </c>
      <c r="U739" s="213">
        <f t="shared" si="675"/>
        <v>750</v>
      </c>
      <c r="V739" s="213">
        <f t="shared" si="675"/>
        <v>750</v>
      </c>
      <c r="W739" s="213">
        <f t="shared" si="675"/>
        <v>750</v>
      </c>
      <c r="X739" s="213"/>
      <c r="Y739" s="306"/>
      <c r="Z739" s="213">
        <f t="shared" si="675"/>
        <v>800</v>
      </c>
      <c r="AA739" s="213">
        <f t="shared" si="675"/>
        <v>750</v>
      </c>
      <c r="AB739" s="213">
        <f t="shared" si="675"/>
        <v>750</v>
      </c>
      <c r="AC739" s="213">
        <f t="shared" si="675"/>
        <v>720</v>
      </c>
      <c r="AD739" s="213">
        <f t="shared" si="675"/>
        <v>510</v>
      </c>
    </row>
    <row r="740" spans="1:30" s="114" customFormat="1" ht="20.25" customHeight="1" x14ac:dyDescent="0.25">
      <c r="A740" s="182" t="s">
        <v>338</v>
      </c>
      <c r="B740" s="182"/>
      <c r="C740" s="182"/>
      <c r="D740" s="198" t="s">
        <v>387</v>
      </c>
      <c r="E740" s="198" t="s">
        <v>388</v>
      </c>
      <c r="F740" s="200">
        <f t="shared" si="644"/>
        <v>220</v>
      </c>
      <c r="G740" s="200">
        <f t="shared" si="645"/>
        <v>440</v>
      </c>
      <c r="H740" s="201">
        <f t="shared" si="646"/>
        <v>550</v>
      </c>
      <c r="I740" s="132"/>
      <c r="J740" s="131"/>
      <c r="K740" s="131"/>
      <c r="L740" s="131">
        <v>3221</v>
      </c>
      <c r="M740" s="131"/>
      <c r="N740" s="132"/>
      <c r="O740" s="12" t="s">
        <v>41</v>
      </c>
      <c r="P740" s="127" t="s">
        <v>155</v>
      </c>
      <c r="Q740" s="133">
        <f>Q748+Q741+Q744+Q746</f>
        <v>110</v>
      </c>
      <c r="R740" s="133">
        <f t="shared" ref="R740:AD740" si="676">R748+R741+R744+R746</f>
        <v>0</v>
      </c>
      <c r="S740" s="133">
        <f t="shared" si="676"/>
        <v>110</v>
      </c>
      <c r="T740" s="133">
        <v>110</v>
      </c>
      <c r="U740" s="133">
        <f t="shared" si="676"/>
        <v>110</v>
      </c>
      <c r="V740" s="133">
        <f t="shared" si="676"/>
        <v>110</v>
      </c>
      <c r="W740" s="133">
        <f t="shared" si="676"/>
        <v>110</v>
      </c>
      <c r="X740" s="133"/>
      <c r="Y740" s="307"/>
      <c r="Z740" s="133">
        <f t="shared" si="676"/>
        <v>110</v>
      </c>
      <c r="AA740" s="133">
        <f t="shared" si="676"/>
        <v>110</v>
      </c>
      <c r="AB740" s="133">
        <f t="shared" si="676"/>
        <v>110</v>
      </c>
      <c r="AC740" s="133">
        <f t="shared" si="676"/>
        <v>110</v>
      </c>
      <c r="AD740" s="133">
        <f t="shared" si="676"/>
        <v>110</v>
      </c>
    </row>
    <row r="741" spans="1:30" s="114" customFormat="1" ht="20.25" customHeight="1" x14ac:dyDescent="0.25">
      <c r="A741" s="183" t="s">
        <v>338</v>
      </c>
      <c r="B741" s="183"/>
      <c r="C741" s="183"/>
      <c r="D741" s="183"/>
      <c r="E741" s="198" t="s">
        <v>388</v>
      </c>
      <c r="F741" s="200">
        <f t="shared" si="644"/>
        <v>140</v>
      </c>
      <c r="G741" s="200">
        <f t="shared" si="645"/>
        <v>210</v>
      </c>
      <c r="H741" s="201">
        <f t="shared" si="646"/>
        <v>350</v>
      </c>
      <c r="I741" s="124"/>
      <c r="J741" s="131"/>
      <c r="K741" s="131"/>
      <c r="L741" s="131"/>
      <c r="M741" s="194">
        <v>32211</v>
      </c>
      <c r="N741" s="195"/>
      <c r="O741" s="196" t="s">
        <v>41</v>
      </c>
      <c r="P741" s="195" t="s">
        <v>296</v>
      </c>
      <c r="Q741" s="197">
        <f>+Q742+Q743</f>
        <v>70</v>
      </c>
      <c r="R741" s="197">
        <f t="shared" ref="R741:AB741" si="677">+R742+R743</f>
        <v>0</v>
      </c>
      <c r="S741" s="197">
        <f t="shared" si="677"/>
        <v>70</v>
      </c>
      <c r="T741" s="197">
        <f t="shared" si="677"/>
        <v>0</v>
      </c>
      <c r="U741" s="197">
        <f t="shared" si="677"/>
        <v>70</v>
      </c>
      <c r="V741" s="197">
        <f t="shared" si="677"/>
        <v>70</v>
      </c>
      <c r="W741" s="197">
        <f t="shared" si="677"/>
        <v>70</v>
      </c>
      <c r="X741" s="197"/>
      <c r="Y741" s="308"/>
      <c r="Z741" s="197">
        <f t="shared" si="677"/>
        <v>70</v>
      </c>
      <c r="AA741" s="197">
        <f t="shared" si="677"/>
        <v>70</v>
      </c>
      <c r="AB741" s="197">
        <f t="shared" si="677"/>
        <v>70</v>
      </c>
      <c r="AC741" s="197">
        <f t="shared" ref="AC741:AD741" si="678">+AC742+AC743</f>
        <v>70</v>
      </c>
      <c r="AD741" s="197">
        <f t="shared" si="678"/>
        <v>70</v>
      </c>
    </row>
    <row r="742" spans="1:30" s="114" customFormat="1" ht="20.25" customHeight="1" x14ac:dyDescent="0.25">
      <c r="A742" s="182" t="s">
        <v>338</v>
      </c>
      <c r="B742" s="182"/>
      <c r="C742" s="182"/>
      <c r="D742" s="182"/>
      <c r="E742" s="182"/>
      <c r="F742" s="200">
        <f t="shared" si="644"/>
        <v>80</v>
      </c>
      <c r="G742" s="200">
        <f t="shared" si="645"/>
        <v>120</v>
      </c>
      <c r="H742" s="201">
        <f t="shared" si="646"/>
        <v>200</v>
      </c>
      <c r="I742" s="132"/>
      <c r="J742" s="131"/>
      <c r="K742" s="131"/>
      <c r="L742" s="131"/>
      <c r="M742" s="11"/>
      <c r="N742" s="171">
        <v>322110</v>
      </c>
      <c r="O742" s="172" t="s">
        <v>41</v>
      </c>
      <c r="P742" s="173" t="s">
        <v>296</v>
      </c>
      <c r="Q742" s="174">
        <v>40</v>
      </c>
      <c r="R742" s="174">
        <f>S742-Q742</f>
        <v>0</v>
      </c>
      <c r="S742" s="174">
        <v>40</v>
      </c>
      <c r="T742" s="174"/>
      <c r="U742" s="174">
        <v>40</v>
      </c>
      <c r="V742" s="174">
        <v>40</v>
      </c>
      <c r="W742" s="174">
        <v>40</v>
      </c>
      <c r="X742" s="174"/>
      <c r="Y742" s="309"/>
      <c r="Z742" s="174">
        <v>40</v>
      </c>
      <c r="AA742" s="174">
        <f t="shared" ref="AA742:AA743" si="679">+Q742</f>
        <v>40</v>
      </c>
      <c r="AB742" s="174">
        <v>40</v>
      </c>
      <c r="AC742" s="174">
        <v>40</v>
      </c>
      <c r="AD742" s="174">
        <v>40</v>
      </c>
    </row>
    <row r="743" spans="1:30" s="114" customFormat="1" ht="20.25" customHeight="1" x14ac:dyDescent="0.25">
      <c r="A743" s="182" t="s">
        <v>338</v>
      </c>
      <c r="B743" s="182"/>
      <c r="C743" s="182"/>
      <c r="D743" s="182"/>
      <c r="E743" s="182"/>
      <c r="F743" s="200">
        <f t="shared" si="644"/>
        <v>60</v>
      </c>
      <c r="G743" s="200">
        <f t="shared" si="645"/>
        <v>90</v>
      </c>
      <c r="H743" s="201">
        <f t="shared" si="646"/>
        <v>150</v>
      </c>
      <c r="I743" s="132"/>
      <c r="J743" s="131"/>
      <c r="K743" s="131"/>
      <c r="L743" s="131"/>
      <c r="M743" s="11"/>
      <c r="N743" s="171">
        <v>322111</v>
      </c>
      <c r="O743" s="172" t="s">
        <v>41</v>
      </c>
      <c r="P743" s="173" t="s">
        <v>158</v>
      </c>
      <c r="Q743" s="174">
        <v>30</v>
      </c>
      <c r="R743" s="174">
        <f>S743-Q743</f>
        <v>0</v>
      </c>
      <c r="S743" s="174">
        <v>30</v>
      </c>
      <c r="T743" s="174"/>
      <c r="U743" s="174">
        <v>30</v>
      </c>
      <c r="V743" s="174">
        <v>30</v>
      </c>
      <c r="W743" s="174">
        <v>30</v>
      </c>
      <c r="X743" s="174"/>
      <c r="Y743" s="309"/>
      <c r="Z743" s="174">
        <v>30</v>
      </c>
      <c r="AA743" s="174">
        <f t="shared" si="679"/>
        <v>30</v>
      </c>
      <c r="AB743" s="174">
        <v>30</v>
      </c>
      <c r="AC743" s="174">
        <v>30</v>
      </c>
      <c r="AD743" s="174">
        <v>30</v>
      </c>
    </row>
    <row r="744" spans="1:30" s="114" customFormat="1" ht="20.25" hidden="1" customHeight="1" x14ac:dyDescent="0.25">
      <c r="A744" s="183" t="s">
        <v>338</v>
      </c>
      <c r="B744" s="183"/>
      <c r="C744" s="183"/>
      <c r="D744" s="183"/>
      <c r="E744" s="198" t="s">
        <v>388</v>
      </c>
      <c r="F744" s="200">
        <f t="shared" si="644"/>
        <v>0</v>
      </c>
      <c r="G744" s="200">
        <f t="shared" si="645"/>
        <v>0</v>
      </c>
      <c r="H744" s="201">
        <f t="shared" si="646"/>
        <v>0</v>
      </c>
      <c r="I744" s="124"/>
      <c r="J744" s="131"/>
      <c r="K744" s="131"/>
      <c r="L744" s="131"/>
      <c r="M744" s="194">
        <v>32212</v>
      </c>
      <c r="N744" s="195"/>
      <c r="O744" s="196" t="s">
        <v>41</v>
      </c>
      <c r="P744" s="195" t="s">
        <v>155</v>
      </c>
      <c r="Q744" s="197">
        <f>+Q745</f>
        <v>0</v>
      </c>
      <c r="R744" s="197">
        <f t="shared" ref="R744:AD744" si="680">+R745</f>
        <v>0</v>
      </c>
      <c r="S744" s="197">
        <f t="shared" si="680"/>
        <v>0</v>
      </c>
      <c r="T744" s="197">
        <f t="shared" si="680"/>
        <v>0</v>
      </c>
      <c r="U744" s="197">
        <f t="shared" si="680"/>
        <v>0</v>
      </c>
      <c r="V744" s="197">
        <f t="shared" si="680"/>
        <v>0</v>
      </c>
      <c r="W744" s="197">
        <f t="shared" si="680"/>
        <v>0</v>
      </c>
      <c r="X744" s="197"/>
      <c r="Y744" s="308"/>
      <c r="Z744" s="197">
        <f t="shared" si="680"/>
        <v>0</v>
      </c>
      <c r="AA744" s="197">
        <f t="shared" si="680"/>
        <v>0</v>
      </c>
      <c r="AB744" s="197">
        <f t="shared" si="680"/>
        <v>0</v>
      </c>
      <c r="AC744" s="197">
        <f t="shared" si="680"/>
        <v>0</v>
      </c>
      <c r="AD744" s="197">
        <f t="shared" si="680"/>
        <v>0</v>
      </c>
    </row>
    <row r="745" spans="1:30" s="114" customFormat="1" ht="20.25" hidden="1" customHeight="1" x14ac:dyDescent="0.25">
      <c r="A745" s="182" t="s">
        <v>338</v>
      </c>
      <c r="B745" s="182"/>
      <c r="C745" s="182"/>
      <c r="D745" s="182"/>
      <c r="E745" s="182"/>
      <c r="F745" s="200">
        <f t="shared" si="644"/>
        <v>0</v>
      </c>
      <c r="G745" s="200">
        <f t="shared" si="645"/>
        <v>0</v>
      </c>
      <c r="H745" s="201">
        <f t="shared" si="646"/>
        <v>0</v>
      </c>
      <c r="I745" s="132"/>
      <c r="J745" s="131"/>
      <c r="K745" s="131"/>
      <c r="L745" s="131"/>
      <c r="M745" s="11"/>
      <c r="N745" s="171">
        <v>322120</v>
      </c>
      <c r="O745" s="172" t="s">
        <v>41</v>
      </c>
      <c r="P745" s="173" t="s">
        <v>155</v>
      </c>
      <c r="Q745" s="174"/>
      <c r="R745" s="174"/>
      <c r="S745" s="174"/>
      <c r="T745" s="174"/>
      <c r="U745" s="174"/>
      <c r="V745" s="174"/>
      <c r="W745" s="174">
        <v>0</v>
      </c>
      <c r="X745" s="174"/>
      <c r="Y745" s="309"/>
      <c r="Z745" s="174"/>
      <c r="AA745" s="174">
        <f>+Q745</f>
        <v>0</v>
      </c>
      <c r="AB745" s="174"/>
      <c r="AC745" s="174"/>
      <c r="AD745" s="174"/>
    </row>
    <row r="746" spans="1:30" s="114" customFormat="1" ht="20.25" hidden="1" customHeight="1" x14ac:dyDescent="0.25">
      <c r="A746" s="183" t="s">
        <v>338</v>
      </c>
      <c r="B746" s="183"/>
      <c r="C746" s="183"/>
      <c r="D746" s="183"/>
      <c r="E746" s="198" t="s">
        <v>388</v>
      </c>
      <c r="F746" s="200">
        <f t="shared" si="644"/>
        <v>0</v>
      </c>
      <c r="G746" s="200">
        <f t="shared" si="645"/>
        <v>0</v>
      </c>
      <c r="H746" s="201">
        <f t="shared" si="646"/>
        <v>0</v>
      </c>
      <c r="I746" s="124"/>
      <c r="J746" s="131"/>
      <c r="K746" s="131"/>
      <c r="L746" s="131"/>
      <c r="M746" s="194">
        <v>32214</v>
      </c>
      <c r="N746" s="195"/>
      <c r="O746" s="196" t="s">
        <v>41</v>
      </c>
      <c r="P746" s="195" t="s">
        <v>155</v>
      </c>
      <c r="Q746" s="197">
        <f>+Q747</f>
        <v>0</v>
      </c>
      <c r="R746" s="197">
        <f t="shared" ref="R746:AD746" si="681">+R747</f>
        <v>0</v>
      </c>
      <c r="S746" s="197">
        <f t="shared" si="681"/>
        <v>0</v>
      </c>
      <c r="T746" s="197">
        <f t="shared" si="681"/>
        <v>0</v>
      </c>
      <c r="U746" s="197">
        <f t="shared" si="681"/>
        <v>0</v>
      </c>
      <c r="V746" s="197">
        <f t="shared" si="681"/>
        <v>0</v>
      </c>
      <c r="W746" s="197">
        <f t="shared" si="681"/>
        <v>0</v>
      </c>
      <c r="X746" s="197"/>
      <c r="Y746" s="308"/>
      <c r="Z746" s="197">
        <f t="shared" si="681"/>
        <v>0</v>
      </c>
      <c r="AA746" s="197">
        <f t="shared" si="681"/>
        <v>0</v>
      </c>
      <c r="AB746" s="197">
        <f t="shared" si="681"/>
        <v>0</v>
      </c>
      <c r="AC746" s="197">
        <f t="shared" si="681"/>
        <v>0</v>
      </c>
      <c r="AD746" s="197">
        <f t="shared" si="681"/>
        <v>0</v>
      </c>
    </row>
    <row r="747" spans="1:30" s="114" customFormat="1" ht="20.25" hidden="1" customHeight="1" x14ac:dyDescent="0.25">
      <c r="A747" s="182" t="s">
        <v>338</v>
      </c>
      <c r="B747" s="182"/>
      <c r="C747" s="182"/>
      <c r="D747" s="182"/>
      <c r="E747" s="182"/>
      <c r="F747" s="200">
        <f t="shared" si="644"/>
        <v>0</v>
      </c>
      <c r="G747" s="200">
        <f t="shared" si="645"/>
        <v>0</v>
      </c>
      <c r="H747" s="201">
        <f t="shared" si="646"/>
        <v>0</v>
      </c>
      <c r="I747" s="132"/>
      <c r="J747" s="131"/>
      <c r="K747" s="131"/>
      <c r="L747" s="131"/>
      <c r="M747" s="11"/>
      <c r="N747" s="171">
        <v>322140</v>
      </c>
      <c r="O747" s="172" t="s">
        <v>41</v>
      </c>
      <c r="P747" s="173" t="s">
        <v>155</v>
      </c>
      <c r="Q747" s="174"/>
      <c r="R747" s="174"/>
      <c r="S747" s="174"/>
      <c r="T747" s="174"/>
      <c r="U747" s="174"/>
      <c r="V747" s="174"/>
      <c r="W747" s="174">
        <v>0</v>
      </c>
      <c r="X747" s="174"/>
      <c r="Y747" s="309"/>
      <c r="Z747" s="174"/>
      <c r="AA747" s="174">
        <f>+Q747</f>
        <v>0</v>
      </c>
      <c r="AB747" s="174"/>
      <c r="AC747" s="174"/>
      <c r="AD747" s="174"/>
    </row>
    <row r="748" spans="1:30" s="114" customFormat="1" ht="20.25" customHeight="1" x14ac:dyDescent="0.25">
      <c r="A748" s="183" t="s">
        <v>338</v>
      </c>
      <c r="B748" s="183"/>
      <c r="C748" s="183"/>
      <c r="D748" s="183"/>
      <c r="E748" s="198" t="s">
        <v>388</v>
      </c>
      <c r="F748" s="200">
        <f t="shared" si="644"/>
        <v>80</v>
      </c>
      <c r="G748" s="200">
        <f t="shared" si="645"/>
        <v>120</v>
      </c>
      <c r="H748" s="201">
        <f t="shared" si="646"/>
        <v>200</v>
      </c>
      <c r="I748" s="124"/>
      <c r="J748" s="131"/>
      <c r="K748" s="131"/>
      <c r="L748" s="131"/>
      <c r="M748" s="194">
        <v>32216</v>
      </c>
      <c r="N748" s="195"/>
      <c r="O748" s="196" t="s">
        <v>41</v>
      </c>
      <c r="P748" s="195" t="s">
        <v>165</v>
      </c>
      <c r="Q748" s="197">
        <f>Q749</f>
        <v>40</v>
      </c>
      <c r="R748" s="197">
        <f>R749</f>
        <v>0</v>
      </c>
      <c r="S748" s="197">
        <f>S749</f>
        <v>40</v>
      </c>
      <c r="T748" s="197">
        <f t="shared" ref="T748:AD748" si="682">T749</f>
        <v>0</v>
      </c>
      <c r="U748" s="197">
        <f t="shared" si="682"/>
        <v>40</v>
      </c>
      <c r="V748" s="197">
        <f t="shared" si="682"/>
        <v>40</v>
      </c>
      <c r="W748" s="197">
        <f t="shared" si="682"/>
        <v>40</v>
      </c>
      <c r="X748" s="197"/>
      <c r="Y748" s="308"/>
      <c r="Z748" s="197">
        <f t="shared" si="682"/>
        <v>40</v>
      </c>
      <c r="AA748" s="197">
        <f t="shared" si="682"/>
        <v>40</v>
      </c>
      <c r="AB748" s="197">
        <f t="shared" si="682"/>
        <v>40</v>
      </c>
      <c r="AC748" s="197">
        <f t="shared" si="682"/>
        <v>40</v>
      </c>
      <c r="AD748" s="197">
        <f t="shared" si="682"/>
        <v>40</v>
      </c>
    </row>
    <row r="749" spans="1:30" s="114" customFormat="1" ht="20.25" customHeight="1" x14ac:dyDescent="0.25">
      <c r="A749" s="182" t="s">
        <v>338</v>
      </c>
      <c r="B749" s="182"/>
      <c r="C749" s="182"/>
      <c r="D749" s="182"/>
      <c r="E749" s="182"/>
      <c r="F749" s="200">
        <f t="shared" si="644"/>
        <v>80</v>
      </c>
      <c r="G749" s="200">
        <f t="shared" si="645"/>
        <v>120</v>
      </c>
      <c r="H749" s="201">
        <f t="shared" si="646"/>
        <v>200</v>
      </c>
      <c r="I749" s="132"/>
      <c r="J749" s="131"/>
      <c r="K749" s="131"/>
      <c r="L749" s="131"/>
      <c r="M749" s="11"/>
      <c r="N749" s="171">
        <v>322160</v>
      </c>
      <c r="O749" s="172" t="s">
        <v>41</v>
      </c>
      <c r="P749" s="173" t="s">
        <v>165</v>
      </c>
      <c r="Q749" s="174">
        <v>40</v>
      </c>
      <c r="R749" s="174">
        <f>S749-Q749</f>
        <v>0</v>
      </c>
      <c r="S749" s="174">
        <v>40</v>
      </c>
      <c r="T749" s="174"/>
      <c r="U749" s="174">
        <v>40</v>
      </c>
      <c r="V749" s="174">
        <v>40</v>
      </c>
      <c r="W749" s="174">
        <v>40</v>
      </c>
      <c r="X749" s="174"/>
      <c r="Y749" s="309"/>
      <c r="Z749" s="174">
        <v>40</v>
      </c>
      <c r="AA749" s="174">
        <f>+Q749</f>
        <v>40</v>
      </c>
      <c r="AB749" s="174">
        <v>40</v>
      </c>
      <c r="AC749" s="174">
        <v>40</v>
      </c>
      <c r="AD749" s="174">
        <v>40</v>
      </c>
    </row>
    <row r="750" spans="1:30" s="114" customFormat="1" ht="20.25" customHeight="1" x14ac:dyDescent="0.25">
      <c r="A750" s="182" t="s">
        <v>338</v>
      </c>
      <c r="B750" s="182"/>
      <c r="C750" s="182"/>
      <c r="D750" s="198" t="s">
        <v>387</v>
      </c>
      <c r="E750" s="198" t="s">
        <v>388</v>
      </c>
      <c r="F750" s="200">
        <f t="shared" si="644"/>
        <v>320</v>
      </c>
      <c r="G750" s="200">
        <f t="shared" si="645"/>
        <v>690</v>
      </c>
      <c r="H750" s="201">
        <f t="shared" si="646"/>
        <v>800</v>
      </c>
      <c r="I750" s="132"/>
      <c r="J750" s="131"/>
      <c r="K750" s="131"/>
      <c r="L750" s="131">
        <v>3222</v>
      </c>
      <c r="M750" s="131"/>
      <c r="N750" s="131"/>
      <c r="O750" s="12" t="s">
        <v>41</v>
      </c>
      <c r="P750" s="127" t="s">
        <v>167</v>
      </c>
      <c r="Q750" s="133">
        <f>Q751+Q753</f>
        <v>160</v>
      </c>
      <c r="R750" s="133">
        <f>R751+R753</f>
        <v>0</v>
      </c>
      <c r="S750" s="133">
        <f>S751+S753</f>
        <v>160</v>
      </c>
      <c r="T750" s="133">
        <v>210</v>
      </c>
      <c r="U750" s="133">
        <f t="shared" ref="U750:AB750" si="683">U751+U753</f>
        <v>160</v>
      </c>
      <c r="V750" s="133">
        <f t="shared" si="683"/>
        <v>160</v>
      </c>
      <c r="W750" s="133">
        <f t="shared" si="683"/>
        <v>160</v>
      </c>
      <c r="X750" s="133"/>
      <c r="Y750" s="307"/>
      <c r="Z750" s="133">
        <f t="shared" si="683"/>
        <v>210</v>
      </c>
      <c r="AA750" s="133">
        <f t="shared" si="683"/>
        <v>160</v>
      </c>
      <c r="AB750" s="133">
        <f t="shared" si="683"/>
        <v>160</v>
      </c>
      <c r="AC750" s="133">
        <f t="shared" ref="AC750:AD750" si="684">AC751+AC753</f>
        <v>160</v>
      </c>
      <c r="AD750" s="133">
        <f t="shared" si="684"/>
        <v>110</v>
      </c>
    </row>
    <row r="751" spans="1:30" s="114" customFormat="1" ht="20.25" customHeight="1" x14ac:dyDescent="0.25">
      <c r="A751" s="183" t="s">
        <v>338</v>
      </c>
      <c r="B751" s="183"/>
      <c r="C751" s="183"/>
      <c r="D751" s="183"/>
      <c r="E751" s="198" t="s">
        <v>388</v>
      </c>
      <c r="F751" s="200">
        <f t="shared" si="644"/>
        <v>180</v>
      </c>
      <c r="G751" s="200">
        <f t="shared" si="645"/>
        <v>270</v>
      </c>
      <c r="H751" s="201">
        <f t="shared" si="646"/>
        <v>420</v>
      </c>
      <c r="I751" s="124"/>
      <c r="J751" s="131"/>
      <c r="K751" s="131"/>
      <c r="L751" s="131"/>
      <c r="M751" s="194">
        <v>32221</v>
      </c>
      <c r="N751" s="195"/>
      <c r="O751" s="196" t="s">
        <v>41</v>
      </c>
      <c r="P751" s="195" t="s">
        <v>168</v>
      </c>
      <c r="Q751" s="197">
        <f>Q752</f>
        <v>90</v>
      </c>
      <c r="R751" s="197">
        <f>R752</f>
        <v>0</v>
      </c>
      <c r="S751" s="197">
        <f>S752</f>
        <v>90</v>
      </c>
      <c r="T751" s="197">
        <f t="shared" ref="T751:AD751" si="685">T752</f>
        <v>0</v>
      </c>
      <c r="U751" s="197">
        <f t="shared" si="685"/>
        <v>90</v>
      </c>
      <c r="V751" s="197">
        <f t="shared" si="685"/>
        <v>90</v>
      </c>
      <c r="W751" s="197">
        <f t="shared" si="685"/>
        <v>90</v>
      </c>
      <c r="X751" s="197"/>
      <c r="Y751" s="308"/>
      <c r="Z751" s="197">
        <f t="shared" si="685"/>
        <v>90</v>
      </c>
      <c r="AA751" s="197">
        <f t="shared" si="685"/>
        <v>90</v>
      </c>
      <c r="AB751" s="197">
        <f t="shared" si="685"/>
        <v>90</v>
      </c>
      <c r="AC751" s="197">
        <f t="shared" si="685"/>
        <v>90</v>
      </c>
      <c r="AD751" s="197">
        <f t="shared" si="685"/>
        <v>60</v>
      </c>
    </row>
    <row r="752" spans="1:30" s="114" customFormat="1" ht="20.25" customHeight="1" x14ac:dyDescent="0.25">
      <c r="A752" s="182" t="s">
        <v>338</v>
      </c>
      <c r="B752" s="182"/>
      <c r="C752" s="182"/>
      <c r="D752" s="182"/>
      <c r="E752" s="182"/>
      <c r="F752" s="200">
        <f t="shared" si="644"/>
        <v>180</v>
      </c>
      <c r="G752" s="200">
        <f t="shared" si="645"/>
        <v>270</v>
      </c>
      <c r="H752" s="201">
        <f t="shared" si="646"/>
        <v>420</v>
      </c>
      <c r="I752" s="132"/>
      <c r="J752" s="131"/>
      <c r="K752" s="131"/>
      <c r="L752" s="131"/>
      <c r="M752" s="11"/>
      <c r="N752" s="171">
        <v>322210</v>
      </c>
      <c r="O752" s="172" t="s">
        <v>41</v>
      </c>
      <c r="P752" s="173" t="s">
        <v>168</v>
      </c>
      <c r="Q752" s="174">
        <v>90</v>
      </c>
      <c r="R752" s="174">
        <f>S752-Q752</f>
        <v>0</v>
      </c>
      <c r="S752" s="174">
        <v>90</v>
      </c>
      <c r="T752" s="174"/>
      <c r="U752" s="174">
        <v>90</v>
      </c>
      <c r="V752" s="174">
        <v>90</v>
      </c>
      <c r="W752" s="174">
        <v>90</v>
      </c>
      <c r="X752" s="174"/>
      <c r="Y752" s="309"/>
      <c r="Z752" s="174">
        <v>90</v>
      </c>
      <c r="AA752" s="174">
        <f>+Q752</f>
        <v>90</v>
      </c>
      <c r="AB752" s="174">
        <v>90</v>
      </c>
      <c r="AC752" s="174">
        <v>90</v>
      </c>
      <c r="AD752" s="174">
        <v>60</v>
      </c>
    </row>
    <row r="753" spans="1:30" s="114" customFormat="1" ht="20.25" customHeight="1" x14ac:dyDescent="0.25">
      <c r="A753" s="183" t="s">
        <v>338</v>
      </c>
      <c r="B753" s="183"/>
      <c r="C753" s="183"/>
      <c r="D753" s="183"/>
      <c r="E753" s="198" t="s">
        <v>388</v>
      </c>
      <c r="F753" s="200">
        <f t="shared" si="644"/>
        <v>140</v>
      </c>
      <c r="G753" s="200">
        <f t="shared" si="645"/>
        <v>210</v>
      </c>
      <c r="H753" s="201">
        <f t="shared" si="646"/>
        <v>380</v>
      </c>
      <c r="I753" s="124"/>
      <c r="J753" s="131"/>
      <c r="K753" s="131"/>
      <c r="L753" s="131"/>
      <c r="M753" s="194">
        <v>32222</v>
      </c>
      <c r="N753" s="195"/>
      <c r="O753" s="196" t="s">
        <v>41</v>
      </c>
      <c r="P753" s="195" t="s">
        <v>170</v>
      </c>
      <c r="Q753" s="197">
        <f>Q754</f>
        <v>70</v>
      </c>
      <c r="R753" s="197">
        <f>R754</f>
        <v>0</v>
      </c>
      <c r="S753" s="197">
        <f>S754</f>
        <v>70</v>
      </c>
      <c r="T753" s="197">
        <f t="shared" ref="T753:AD753" si="686">T754</f>
        <v>0</v>
      </c>
      <c r="U753" s="197">
        <f t="shared" si="686"/>
        <v>70</v>
      </c>
      <c r="V753" s="197">
        <f t="shared" si="686"/>
        <v>70</v>
      </c>
      <c r="W753" s="197">
        <f t="shared" si="686"/>
        <v>70</v>
      </c>
      <c r="X753" s="197"/>
      <c r="Y753" s="308"/>
      <c r="Z753" s="197">
        <f t="shared" si="686"/>
        <v>120</v>
      </c>
      <c r="AA753" s="197">
        <f t="shared" si="686"/>
        <v>70</v>
      </c>
      <c r="AB753" s="197">
        <f t="shared" si="686"/>
        <v>70</v>
      </c>
      <c r="AC753" s="197">
        <f t="shared" si="686"/>
        <v>70</v>
      </c>
      <c r="AD753" s="197">
        <f t="shared" si="686"/>
        <v>50</v>
      </c>
    </row>
    <row r="754" spans="1:30" s="114" customFormat="1" ht="20.25" customHeight="1" x14ac:dyDescent="0.25">
      <c r="A754" s="182" t="s">
        <v>338</v>
      </c>
      <c r="B754" s="182"/>
      <c r="C754" s="182"/>
      <c r="D754" s="182"/>
      <c r="E754" s="182"/>
      <c r="F754" s="200">
        <f t="shared" si="644"/>
        <v>140</v>
      </c>
      <c r="G754" s="200">
        <f t="shared" si="645"/>
        <v>210</v>
      </c>
      <c r="H754" s="201">
        <f t="shared" si="646"/>
        <v>380</v>
      </c>
      <c r="I754" s="132"/>
      <c r="J754" s="131"/>
      <c r="K754" s="131"/>
      <c r="L754" s="131"/>
      <c r="M754" s="11"/>
      <c r="N754" s="171">
        <v>322220</v>
      </c>
      <c r="O754" s="172" t="s">
        <v>41</v>
      </c>
      <c r="P754" s="173" t="s">
        <v>170</v>
      </c>
      <c r="Q754" s="174">
        <v>70</v>
      </c>
      <c r="R754" s="174">
        <f>S754-Q754</f>
        <v>0</v>
      </c>
      <c r="S754" s="174">
        <v>70</v>
      </c>
      <c r="T754" s="174"/>
      <c r="U754" s="174">
        <v>70</v>
      </c>
      <c r="V754" s="174">
        <v>70</v>
      </c>
      <c r="W754" s="174">
        <v>70</v>
      </c>
      <c r="X754" s="174"/>
      <c r="Y754" s="309"/>
      <c r="Z754" s="174">
        <v>120</v>
      </c>
      <c r="AA754" s="174">
        <f>+Q754</f>
        <v>70</v>
      </c>
      <c r="AB754" s="174">
        <v>70</v>
      </c>
      <c r="AC754" s="174">
        <v>70</v>
      </c>
      <c r="AD754" s="174">
        <v>50</v>
      </c>
    </row>
    <row r="755" spans="1:30" s="114" customFormat="1" ht="20.25" customHeight="1" x14ac:dyDescent="0.25">
      <c r="A755" s="182" t="s">
        <v>338</v>
      </c>
      <c r="B755" s="182"/>
      <c r="C755" s="182"/>
      <c r="D755" s="198" t="s">
        <v>387</v>
      </c>
      <c r="E755" s="198" t="s">
        <v>388</v>
      </c>
      <c r="F755" s="200">
        <f t="shared" si="644"/>
        <v>960</v>
      </c>
      <c r="G755" s="200">
        <f t="shared" si="645"/>
        <v>1920</v>
      </c>
      <c r="H755" s="201">
        <f t="shared" si="646"/>
        <v>2180</v>
      </c>
      <c r="I755" s="132"/>
      <c r="J755" s="131"/>
      <c r="K755" s="131"/>
      <c r="L755" s="131">
        <v>3223</v>
      </c>
      <c r="M755" s="131"/>
      <c r="N755" s="132"/>
      <c r="O755" s="12" t="s">
        <v>41</v>
      </c>
      <c r="P755" s="127" t="s">
        <v>173</v>
      </c>
      <c r="Q755" s="133">
        <f>Q756+Q759+Q761</f>
        <v>480</v>
      </c>
      <c r="R755" s="133">
        <f t="shared" ref="R755:AB755" si="687">R756+R759+R761</f>
        <v>0</v>
      </c>
      <c r="S755" s="133">
        <f t="shared" si="687"/>
        <v>480</v>
      </c>
      <c r="T755" s="133">
        <v>480</v>
      </c>
      <c r="U755" s="133">
        <f t="shared" si="687"/>
        <v>480</v>
      </c>
      <c r="V755" s="133">
        <f t="shared" si="687"/>
        <v>480</v>
      </c>
      <c r="W755" s="133">
        <f t="shared" si="687"/>
        <v>480</v>
      </c>
      <c r="X755" s="133"/>
      <c r="Y755" s="307"/>
      <c r="Z755" s="133">
        <f t="shared" si="687"/>
        <v>480</v>
      </c>
      <c r="AA755" s="133">
        <f t="shared" si="687"/>
        <v>480</v>
      </c>
      <c r="AB755" s="133">
        <f t="shared" si="687"/>
        <v>480</v>
      </c>
      <c r="AC755" s="133">
        <f t="shared" ref="AC755:AD755" si="688">AC756+AC759+AC761</f>
        <v>450</v>
      </c>
      <c r="AD755" s="133">
        <f t="shared" si="688"/>
        <v>290</v>
      </c>
    </row>
    <row r="756" spans="1:30" s="114" customFormat="1" ht="20.25" customHeight="1" x14ac:dyDescent="0.25">
      <c r="A756" s="183" t="s">
        <v>338</v>
      </c>
      <c r="B756" s="183"/>
      <c r="C756" s="183"/>
      <c r="D756" s="183"/>
      <c r="E756" s="198" t="s">
        <v>388</v>
      </c>
      <c r="F756" s="200">
        <f t="shared" si="644"/>
        <v>640</v>
      </c>
      <c r="G756" s="200">
        <f t="shared" si="645"/>
        <v>960</v>
      </c>
      <c r="H756" s="201">
        <f t="shared" si="646"/>
        <v>1470</v>
      </c>
      <c r="I756" s="124"/>
      <c r="J756" s="131"/>
      <c r="K756" s="131"/>
      <c r="L756" s="131"/>
      <c r="M756" s="194">
        <v>32231</v>
      </c>
      <c r="N756" s="195"/>
      <c r="O756" s="196" t="s">
        <v>41</v>
      </c>
      <c r="P756" s="195" t="s">
        <v>174</v>
      </c>
      <c r="Q756" s="197">
        <f>Q757+Q758</f>
        <v>320</v>
      </c>
      <c r="R756" s="197">
        <f>R757+R758</f>
        <v>0</v>
      </c>
      <c r="S756" s="197">
        <f>S757+S758</f>
        <v>320</v>
      </c>
      <c r="T756" s="197">
        <f t="shared" ref="T756:AB756" si="689">T757+T758</f>
        <v>0</v>
      </c>
      <c r="U756" s="197">
        <f t="shared" si="689"/>
        <v>320</v>
      </c>
      <c r="V756" s="197">
        <f t="shared" si="689"/>
        <v>320</v>
      </c>
      <c r="W756" s="197">
        <f t="shared" si="689"/>
        <v>320</v>
      </c>
      <c r="X756" s="197"/>
      <c r="Y756" s="308"/>
      <c r="Z756" s="197">
        <f t="shared" si="689"/>
        <v>320</v>
      </c>
      <c r="AA756" s="197">
        <f t="shared" si="689"/>
        <v>320</v>
      </c>
      <c r="AB756" s="197">
        <f t="shared" si="689"/>
        <v>320</v>
      </c>
      <c r="AC756" s="197">
        <f t="shared" ref="AC756:AD756" si="690">AC757+AC758</f>
        <v>320</v>
      </c>
      <c r="AD756" s="197">
        <f t="shared" si="690"/>
        <v>190</v>
      </c>
    </row>
    <row r="757" spans="1:30" s="114" customFormat="1" ht="20.25" customHeight="1" x14ac:dyDescent="0.25">
      <c r="A757" s="182" t="s">
        <v>338</v>
      </c>
      <c r="B757" s="182"/>
      <c r="C757" s="182"/>
      <c r="D757" s="182"/>
      <c r="E757" s="182"/>
      <c r="F757" s="200">
        <f t="shared" si="644"/>
        <v>320</v>
      </c>
      <c r="G757" s="200">
        <f t="shared" si="645"/>
        <v>480</v>
      </c>
      <c r="H757" s="201">
        <f t="shared" si="646"/>
        <v>740</v>
      </c>
      <c r="I757" s="132"/>
      <c r="J757" s="131"/>
      <c r="K757" s="131"/>
      <c r="L757" s="131"/>
      <c r="M757" s="11"/>
      <c r="N757" s="171">
        <v>322310</v>
      </c>
      <c r="O757" s="172" t="s">
        <v>41</v>
      </c>
      <c r="P757" s="173" t="s">
        <v>174</v>
      </c>
      <c r="Q757" s="174">
        <v>160</v>
      </c>
      <c r="R757" s="174">
        <f>S757-Q757</f>
        <v>0</v>
      </c>
      <c r="S757" s="174">
        <v>160</v>
      </c>
      <c r="T757" s="174"/>
      <c r="U757" s="174">
        <v>160</v>
      </c>
      <c r="V757" s="174">
        <v>160</v>
      </c>
      <c r="W757" s="174">
        <v>160</v>
      </c>
      <c r="X757" s="174"/>
      <c r="Y757" s="309"/>
      <c r="Z757" s="174">
        <v>160</v>
      </c>
      <c r="AA757" s="174">
        <f t="shared" ref="AA757:AA758" si="691">+Q757</f>
        <v>160</v>
      </c>
      <c r="AB757" s="174">
        <v>160</v>
      </c>
      <c r="AC757" s="174">
        <v>160</v>
      </c>
      <c r="AD757" s="174">
        <v>100</v>
      </c>
    </row>
    <row r="758" spans="1:30" s="114" customFormat="1" ht="20.25" customHeight="1" x14ac:dyDescent="0.25">
      <c r="A758" s="182" t="s">
        <v>338</v>
      </c>
      <c r="B758" s="182"/>
      <c r="C758" s="182"/>
      <c r="D758" s="182"/>
      <c r="E758" s="182"/>
      <c r="F758" s="200">
        <f t="shared" si="644"/>
        <v>320</v>
      </c>
      <c r="G758" s="200">
        <f t="shared" si="645"/>
        <v>480</v>
      </c>
      <c r="H758" s="201">
        <f t="shared" si="646"/>
        <v>730</v>
      </c>
      <c r="I758" s="132"/>
      <c r="J758" s="131"/>
      <c r="K758" s="131"/>
      <c r="L758" s="131"/>
      <c r="M758" s="11"/>
      <c r="N758" s="171">
        <v>322311</v>
      </c>
      <c r="O758" s="172" t="s">
        <v>41</v>
      </c>
      <c r="P758" s="173" t="s">
        <v>175</v>
      </c>
      <c r="Q758" s="174">
        <v>160</v>
      </c>
      <c r="R758" s="174">
        <f>S758-Q758</f>
        <v>0</v>
      </c>
      <c r="S758" s="174">
        <v>160</v>
      </c>
      <c r="T758" s="174"/>
      <c r="U758" s="174">
        <v>160</v>
      </c>
      <c r="V758" s="174">
        <v>160</v>
      </c>
      <c r="W758" s="174">
        <v>160</v>
      </c>
      <c r="X758" s="174"/>
      <c r="Y758" s="309"/>
      <c r="Z758" s="174">
        <v>160</v>
      </c>
      <c r="AA758" s="174">
        <f t="shared" si="691"/>
        <v>160</v>
      </c>
      <c r="AB758" s="174">
        <v>160</v>
      </c>
      <c r="AC758" s="174">
        <v>160</v>
      </c>
      <c r="AD758" s="174">
        <v>90</v>
      </c>
    </row>
    <row r="759" spans="1:30" s="114" customFormat="1" ht="20.25" customHeight="1" x14ac:dyDescent="0.25">
      <c r="A759" s="183" t="s">
        <v>338</v>
      </c>
      <c r="B759" s="183"/>
      <c r="C759" s="183"/>
      <c r="D759" s="183"/>
      <c r="E759" s="198" t="s">
        <v>388</v>
      </c>
      <c r="F759" s="200">
        <f t="shared" si="644"/>
        <v>320</v>
      </c>
      <c r="G759" s="200">
        <f t="shared" si="645"/>
        <v>480</v>
      </c>
      <c r="H759" s="201">
        <f t="shared" si="646"/>
        <v>710</v>
      </c>
      <c r="I759" s="124"/>
      <c r="J759" s="131"/>
      <c r="K759" s="131"/>
      <c r="L759" s="131"/>
      <c r="M759" s="194">
        <v>32233</v>
      </c>
      <c r="N759" s="195"/>
      <c r="O759" s="196" t="s">
        <v>41</v>
      </c>
      <c r="P759" s="195" t="s">
        <v>176</v>
      </c>
      <c r="Q759" s="197">
        <f>Q760</f>
        <v>160</v>
      </c>
      <c r="R759" s="197">
        <f>R760</f>
        <v>0</v>
      </c>
      <c r="S759" s="197">
        <f>S760</f>
        <v>160</v>
      </c>
      <c r="T759" s="197">
        <f t="shared" ref="T759:AD759" si="692">T760</f>
        <v>0</v>
      </c>
      <c r="U759" s="197">
        <f t="shared" si="692"/>
        <v>160</v>
      </c>
      <c r="V759" s="197">
        <f t="shared" si="692"/>
        <v>160</v>
      </c>
      <c r="W759" s="197">
        <f t="shared" si="692"/>
        <v>160</v>
      </c>
      <c r="X759" s="197"/>
      <c r="Y759" s="308"/>
      <c r="Z759" s="197">
        <f t="shared" si="692"/>
        <v>160</v>
      </c>
      <c r="AA759" s="197">
        <f t="shared" si="692"/>
        <v>160</v>
      </c>
      <c r="AB759" s="197">
        <f t="shared" si="692"/>
        <v>160</v>
      </c>
      <c r="AC759" s="197">
        <f t="shared" si="692"/>
        <v>130</v>
      </c>
      <c r="AD759" s="197">
        <f t="shared" si="692"/>
        <v>100</v>
      </c>
    </row>
    <row r="760" spans="1:30" s="114" customFormat="1" ht="20.25" customHeight="1" x14ac:dyDescent="0.25">
      <c r="A760" s="182" t="s">
        <v>338</v>
      </c>
      <c r="B760" s="182"/>
      <c r="C760" s="182"/>
      <c r="D760" s="182"/>
      <c r="E760" s="182"/>
      <c r="F760" s="200">
        <f t="shared" si="644"/>
        <v>320</v>
      </c>
      <c r="G760" s="200">
        <f t="shared" si="645"/>
        <v>480</v>
      </c>
      <c r="H760" s="201">
        <f t="shared" si="646"/>
        <v>710</v>
      </c>
      <c r="I760" s="132"/>
      <c r="J760" s="131"/>
      <c r="K760" s="131"/>
      <c r="L760" s="131"/>
      <c r="M760" s="11"/>
      <c r="N760" s="171">
        <v>322330</v>
      </c>
      <c r="O760" s="172" t="s">
        <v>41</v>
      </c>
      <c r="P760" s="173" t="s">
        <v>176</v>
      </c>
      <c r="Q760" s="174">
        <v>160</v>
      </c>
      <c r="R760" s="174">
        <f>S760-Q760</f>
        <v>0</v>
      </c>
      <c r="S760" s="174">
        <v>160</v>
      </c>
      <c r="T760" s="174"/>
      <c r="U760" s="174">
        <v>160</v>
      </c>
      <c r="V760" s="174">
        <v>160</v>
      </c>
      <c r="W760" s="174">
        <v>160</v>
      </c>
      <c r="X760" s="174"/>
      <c r="Y760" s="309"/>
      <c r="Z760" s="174">
        <v>160</v>
      </c>
      <c r="AA760" s="174">
        <f>+Q760</f>
        <v>160</v>
      </c>
      <c r="AB760" s="174">
        <v>160</v>
      </c>
      <c r="AC760" s="174">
        <v>130</v>
      </c>
      <c r="AD760" s="174">
        <v>100</v>
      </c>
    </row>
    <row r="761" spans="1:30" s="114" customFormat="1" ht="20.25" hidden="1" customHeight="1" x14ac:dyDescent="0.25">
      <c r="A761" s="183" t="s">
        <v>338</v>
      </c>
      <c r="B761" s="183"/>
      <c r="C761" s="183"/>
      <c r="D761" s="183"/>
      <c r="E761" s="198" t="s">
        <v>388</v>
      </c>
      <c r="F761" s="200">
        <f t="shared" si="644"/>
        <v>0</v>
      </c>
      <c r="G761" s="200">
        <f t="shared" si="645"/>
        <v>0</v>
      </c>
      <c r="H761" s="201">
        <f t="shared" si="646"/>
        <v>0</v>
      </c>
      <c r="I761" s="124"/>
      <c r="J761" s="131"/>
      <c r="K761" s="131"/>
      <c r="L761" s="131"/>
      <c r="M761" s="194">
        <v>32234</v>
      </c>
      <c r="N761" s="195"/>
      <c r="O761" s="196" t="s">
        <v>41</v>
      </c>
      <c r="P761" s="195" t="s">
        <v>177</v>
      </c>
      <c r="Q761" s="197">
        <f>+Q762</f>
        <v>0</v>
      </c>
      <c r="R761" s="197">
        <f t="shared" ref="R761:AD761" si="693">+R762</f>
        <v>0</v>
      </c>
      <c r="S761" s="197">
        <f t="shared" si="693"/>
        <v>0</v>
      </c>
      <c r="T761" s="197">
        <f t="shared" si="693"/>
        <v>0</v>
      </c>
      <c r="U761" s="197">
        <f t="shared" si="693"/>
        <v>0</v>
      </c>
      <c r="V761" s="197">
        <f t="shared" si="693"/>
        <v>0</v>
      </c>
      <c r="W761" s="197">
        <f t="shared" si="693"/>
        <v>0</v>
      </c>
      <c r="X761" s="197"/>
      <c r="Y761" s="308"/>
      <c r="Z761" s="197">
        <f t="shared" si="693"/>
        <v>0</v>
      </c>
      <c r="AA761" s="197">
        <f t="shared" si="693"/>
        <v>0</v>
      </c>
      <c r="AB761" s="197">
        <f t="shared" si="693"/>
        <v>0</v>
      </c>
      <c r="AC761" s="197">
        <f t="shared" si="693"/>
        <v>0</v>
      </c>
      <c r="AD761" s="197">
        <f t="shared" si="693"/>
        <v>0</v>
      </c>
    </row>
    <row r="762" spans="1:30" s="114" customFormat="1" ht="20.25" hidden="1" customHeight="1" x14ac:dyDescent="0.25">
      <c r="A762" s="182" t="s">
        <v>338</v>
      </c>
      <c r="B762" s="182"/>
      <c r="C762" s="182"/>
      <c r="D762" s="182"/>
      <c r="E762" s="182"/>
      <c r="F762" s="200">
        <f t="shared" si="644"/>
        <v>0</v>
      </c>
      <c r="G762" s="200">
        <f t="shared" si="645"/>
        <v>0</v>
      </c>
      <c r="H762" s="201">
        <f t="shared" si="646"/>
        <v>0</v>
      </c>
      <c r="I762" s="132"/>
      <c r="J762" s="131"/>
      <c r="K762" s="131"/>
      <c r="L762" s="131"/>
      <c r="M762" s="11"/>
      <c r="N762" s="171">
        <v>322340</v>
      </c>
      <c r="O762" s="172" t="s">
        <v>41</v>
      </c>
      <c r="P762" s="173" t="s">
        <v>177</v>
      </c>
      <c r="Q762" s="174"/>
      <c r="R762" s="174"/>
      <c r="S762" s="174"/>
      <c r="T762" s="174"/>
      <c r="U762" s="174">
        <v>0</v>
      </c>
      <c r="V762" s="174">
        <v>0</v>
      </c>
      <c r="W762" s="174">
        <v>0</v>
      </c>
      <c r="X762" s="174"/>
      <c r="Y762" s="309"/>
      <c r="Z762" s="174"/>
      <c r="AA762" s="174">
        <f>+Q762</f>
        <v>0</v>
      </c>
      <c r="AB762" s="174"/>
      <c r="AC762" s="174"/>
      <c r="AD762" s="174"/>
    </row>
    <row r="763" spans="1:30" s="214" customFormat="1" ht="20.25" customHeight="1" x14ac:dyDescent="0.25">
      <c r="A763" s="188" t="s">
        <v>338</v>
      </c>
      <c r="B763" s="188"/>
      <c r="C763" s="215" t="s">
        <v>384</v>
      </c>
      <c r="D763" s="215" t="s">
        <v>387</v>
      </c>
      <c r="E763" s="215" t="s">
        <v>388</v>
      </c>
      <c r="F763" s="207">
        <f t="shared" si="644"/>
        <v>800</v>
      </c>
      <c r="G763" s="207">
        <f t="shared" si="645"/>
        <v>1600</v>
      </c>
      <c r="H763" s="208">
        <f t="shared" si="646"/>
        <v>1720</v>
      </c>
      <c r="I763" s="209"/>
      <c r="J763" s="210"/>
      <c r="K763" s="210">
        <v>323</v>
      </c>
      <c r="L763" s="210"/>
      <c r="M763" s="210"/>
      <c r="N763" s="211"/>
      <c r="O763" s="216" t="s">
        <v>41</v>
      </c>
      <c r="P763" s="212" t="s">
        <v>185</v>
      </c>
      <c r="Q763" s="213">
        <f>Q767+Q775+Q778+Q764+Q770</f>
        <v>400</v>
      </c>
      <c r="R763" s="213">
        <f t="shared" ref="R763:AB763" si="694">R767+R775+R778+R764+R770</f>
        <v>0</v>
      </c>
      <c r="S763" s="213">
        <f t="shared" si="694"/>
        <v>400</v>
      </c>
      <c r="T763" s="213">
        <f t="shared" si="694"/>
        <v>400</v>
      </c>
      <c r="U763" s="213">
        <f t="shared" si="694"/>
        <v>400</v>
      </c>
      <c r="V763" s="213">
        <f t="shared" si="694"/>
        <v>400</v>
      </c>
      <c r="W763" s="213">
        <f t="shared" si="694"/>
        <v>400</v>
      </c>
      <c r="X763" s="213"/>
      <c r="Y763" s="306"/>
      <c r="Z763" s="213">
        <f t="shared" si="694"/>
        <v>400</v>
      </c>
      <c r="AA763" s="213">
        <f t="shared" si="694"/>
        <v>400</v>
      </c>
      <c r="AB763" s="213">
        <f t="shared" si="694"/>
        <v>400</v>
      </c>
      <c r="AC763" s="213">
        <f t="shared" ref="AC763:AD763" si="695">AC767+AC775+AC778+AC764+AC770</f>
        <v>280</v>
      </c>
      <c r="AD763" s="213">
        <f t="shared" si="695"/>
        <v>240</v>
      </c>
    </row>
    <row r="764" spans="1:30" s="114" customFormat="1" ht="20.25" customHeight="1" x14ac:dyDescent="0.25">
      <c r="A764" s="182" t="s">
        <v>338</v>
      </c>
      <c r="B764" s="182"/>
      <c r="C764" s="182"/>
      <c r="D764" s="198" t="s">
        <v>387</v>
      </c>
      <c r="E764" s="198" t="s">
        <v>388</v>
      </c>
      <c r="F764" s="200">
        <f t="shared" si="644"/>
        <v>80</v>
      </c>
      <c r="G764" s="200">
        <f t="shared" si="645"/>
        <v>160</v>
      </c>
      <c r="H764" s="201">
        <f t="shared" si="646"/>
        <v>200</v>
      </c>
      <c r="I764" s="132"/>
      <c r="J764" s="131"/>
      <c r="K764" s="131"/>
      <c r="L764" s="131">
        <v>3232</v>
      </c>
      <c r="M764" s="131"/>
      <c r="N764" s="132"/>
      <c r="O764" s="12" t="s">
        <v>41</v>
      </c>
      <c r="P764" s="127" t="s">
        <v>192</v>
      </c>
      <c r="Q764" s="133">
        <f t="shared" ref="Q764:AD765" si="696">Q765</f>
        <v>40</v>
      </c>
      <c r="R764" s="133">
        <f t="shared" si="696"/>
        <v>0</v>
      </c>
      <c r="S764" s="133">
        <f t="shared" si="696"/>
        <v>40</v>
      </c>
      <c r="T764" s="133">
        <v>40</v>
      </c>
      <c r="U764" s="133">
        <f t="shared" si="696"/>
        <v>40</v>
      </c>
      <c r="V764" s="133">
        <f t="shared" si="696"/>
        <v>40</v>
      </c>
      <c r="W764" s="133">
        <f t="shared" si="696"/>
        <v>40</v>
      </c>
      <c r="X764" s="133"/>
      <c r="Y764" s="307"/>
      <c r="Z764" s="133">
        <f t="shared" si="696"/>
        <v>40</v>
      </c>
      <c r="AA764" s="133">
        <f t="shared" si="696"/>
        <v>40</v>
      </c>
      <c r="AB764" s="133">
        <f t="shared" si="696"/>
        <v>40</v>
      </c>
      <c r="AC764" s="133">
        <f t="shared" si="696"/>
        <v>40</v>
      </c>
      <c r="AD764" s="133">
        <f t="shared" si="696"/>
        <v>40</v>
      </c>
    </row>
    <row r="765" spans="1:30" s="114" customFormat="1" ht="20.25" customHeight="1" x14ac:dyDescent="0.25">
      <c r="A765" s="183" t="s">
        <v>338</v>
      </c>
      <c r="B765" s="183"/>
      <c r="C765" s="183"/>
      <c r="D765" s="183"/>
      <c r="E765" s="198" t="s">
        <v>388</v>
      </c>
      <c r="F765" s="200">
        <f t="shared" ref="F765:F828" si="697">+Q765+R765+S765</f>
        <v>80</v>
      </c>
      <c r="G765" s="200">
        <f t="shared" ref="G765:G828" si="698">+T765+U765+V765+W765+X765+Y765</f>
        <v>120</v>
      </c>
      <c r="H765" s="201">
        <f t="shared" ref="H765:H828" si="699">+Z765+AA765+AB765+AC765+AD765</f>
        <v>200</v>
      </c>
      <c r="I765" s="124"/>
      <c r="J765" s="131"/>
      <c r="K765" s="131"/>
      <c r="L765" s="131"/>
      <c r="M765" s="194">
        <v>32322</v>
      </c>
      <c r="N765" s="195"/>
      <c r="O765" s="196" t="s">
        <v>41</v>
      </c>
      <c r="P765" s="195" t="s">
        <v>297</v>
      </c>
      <c r="Q765" s="197">
        <f t="shared" si="696"/>
        <v>40</v>
      </c>
      <c r="R765" s="197">
        <f t="shared" si="696"/>
        <v>0</v>
      </c>
      <c r="S765" s="197">
        <f t="shared" si="696"/>
        <v>40</v>
      </c>
      <c r="T765" s="197">
        <f t="shared" si="696"/>
        <v>0</v>
      </c>
      <c r="U765" s="197">
        <f t="shared" si="696"/>
        <v>40</v>
      </c>
      <c r="V765" s="197">
        <f t="shared" si="696"/>
        <v>40</v>
      </c>
      <c r="W765" s="197">
        <f t="shared" si="696"/>
        <v>40</v>
      </c>
      <c r="X765" s="197"/>
      <c r="Y765" s="308"/>
      <c r="Z765" s="197">
        <f t="shared" si="696"/>
        <v>40</v>
      </c>
      <c r="AA765" s="197">
        <f t="shared" si="696"/>
        <v>40</v>
      </c>
      <c r="AB765" s="197">
        <f t="shared" si="696"/>
        <v>40</v>
      </c>
      <c r="AC765" s="197">
        <f t="shared" si="696"/>
        <v>40</v>
      </c>
      <c r="AD765" s="197">
        <f t="shared" si="696"/>
        <v>40</v>
      </c>
    </row>
    <row r="766" spans="1:30" s="114" customFormat="1" ht="20.25" customHeight="1" x14ac:dyDescent="0.25">
      <c r="A766" s="182" t="s">
        <v>338</v>
      </c>
      <c r="B766" s="182"/>
      <c r="C766" s="182"/>
      <c r="D766" s="182"/>
      <c r="E766" s="182"/>
      <c r="F766" s="200">
        <f t="shared" si="697"/>
        <v>80</v>
      </c>
      <c r="G766" s="200">
        <f t="shared" si="698"/>
        <v>120</v>
      </c>
      <c r="H766" s="201">
        <f t="shared" si="699"/>
        <v>200</v>
      </c>
      <c r="I766" s="132"/>
      <c r="J766" s="131"/>
      <c r="K766" s="131"/>
      <c r="L766" s="131"/>
      <c r="M766" s="131"/>
      <c r="N766" s="171">
        <v>323220</v>
      </c>
      <c r="O766" s="172" t="s">
        <v>41</v>
      </c>
      <c r="P766" s="173" t="s">
        <v>297</v>
      </c>
      <c r="Q766" s="174">
        <v>40</v>
      </c>
      <c r="R766" s="174">
        <f>S766-Q766</f>
        <v>0</v>
      </c>
      <c r="S766" s="174">
        <v>40</v>
      </c>
      <c r="T766" s="174"/>
      <c r="U766" s="174">
        <v>40</v>
      </c>
      <c r="V766" s="174">
        <v>40</v>
      </c>
      <c r="W766" s="174">
        <v>40</v>
      </c>
      <c r="X766" s="174"/>
      <c r="Y766" s="309"/>
      <c r="Z766" s="174">
        <v>40</v>
      </c>
      <c r="AA766" s="174">
        <f>+Q766</f>
        <v>40</v>
      </c>
      <c r="AB766" s="174">
        <v>40</v>
      </c>
      <c r="AC766" s="174">
        <v>40</v>
      </c>
      <c r="AD766" s="174">
        <v>40</v>
      </c>
    </row>
    <row r="767" spans="1:30" s="114" customFormat="1" ht="20.25" customHeight="1" x14ac:dyDescent="0.25">
      <c r="A767" s="182" t="s">
        <v>338</v>
      </c>
      <c r="B767" s="182"/>
      <c r="C767" s="182"/>
      <c r="D767" s="198" t="s">
        <v>387</v>
      </c>
      <c r="E767" s="198" t="s">
        <v>388</v>
      </c>
      <c r="F767" s="200">
        <f t="shared" si="697"/>
        <v>80</v>
      </c>
      <c r="G767" s="200">
        <f t="shared" si="698"/>
        <v>120</v>
      </c>
      <c r="H767" s="201">
        <f t="shared" si="699"/>
        <v>200</v>
      </c>
      <c r="I767" s="132"/>
      <c r="J767" s="131"/>
      <c r="K767" s="131"/>
      <c r="L767" s="131">
        <v>3233</v>
      </c>
      <c r="M767" s="131"/>
      <c r="N767" s="132"/>
      <c r="O767" s="12" t="s">
        <v>41</v>
      </c>
      <c r="P767" s="127" t="s">
        <v>195</v>
      </c>
      <c r="Q767" s="133">
        <f t="shared" ref="Q767:AD768" si="700">Q768</f>
        <v>40</v>
      </c>
      <c r="R767" s="133">
        <f t="shared" si="700"/>
        <v>0</v>
      </c>
      <c r="S767" s="133">
        <f t="shared" si="700"/>
        <v>40</v>
      </c>
      <c r="T767" s="133">
        <v>40</v>
      </c>
      <c r="U767" s="133">
        <f t="shared" si="700"/>
        <v>40</v>
      </c>
      <c r="V767" s="133">
        <f t="shared" si="700"/>
        <v>40</v>
      </c>
      <c r="W767" s="133">
        <f t="shared" si="700"/>
        <v>0</v>
      </c>
      <c r="X767" s="133"/>
      <c r="Y767" s="307"/>
      <c r="Z767" s="133">
        <f t="shared" si="700"/>
        <v>40</v>
      </c>
      <c r="AA767" s="133">
        <f t="shared" si="700"/>
        <v>40</v>
      </c>
      <c r="AB767" s="133">
        <f t="shared" si="700"/>
        <v>40</v>
      </c>
      <c r="AC767" s="133">
        <f t="shared" si="700"/>
        <v>40</v>
      </c>
      <c r="AD767" s="133">
        <f t="shared" si="700"/>
        <v>40</v>
      </c>
    </row>
    <row r="768" spans="1:30" s="114" customFormat="1" ht="20.25" customHeight="1" x14ac:dyDescent="0.25">
      <c r="A768" s="183" t="s">
        <v>338</v>
      </c>
      <c r="B768" s="183"/>
      <c r="C768" s="183"/>
      <c r="D768" s="183"/>
      <c r="E768" s="198" t="s">
        <v>388</v>
      </c>
      <c r="F768" s="200">
        <f t="shared" si="697"/>
        <v>80</v>
      </c>
      <c r="G768" s="200">
        <f t="shared" si="698"/>
        <v>80</v>
      </c>
      <c r="H768" s="201">
        <f t="shared" si="699"/>
        <v>200</v>
      </c>
      <c r="I768" s="124"/>
      <c r="J768" s="131"/>
      <c r="K768" s="131"/>
      <c r="L768" s="131"/>
      <c r="M768" s="194">
        <v>32339</v>
      </c>
      <c r="N768" s="195"/>
      <c r="O768" s="196" t="s">
        <v>41</v>
      </c>
      <c r="P768" s="195" t="s">
        <v>195</v>
      </c>
      <c r="Q768" s="197">
        <f t="shared" si="700"/>
        <v>40</v>
      </c>
      <c r="R768" s="197">
        <f t="shared" si="700"/>
        <v>0</v>
      </c>
      <c r="S768" s="197">
        <f t="shared" si="700"/>
        <v>40</v>
      </c>
      <c r="T768" s="197">
        <f t="shared" si="700"/>
        <v>0</v>
      </c>
      <c r="U768" s="197">
        <f t="shared" si="700"/>
        <v>40</v>
      </c>
      <c r="V768" s="197">
        <f t="shared" si="700"/>
        <v>40</v>
      </c>
      <c r="W768" s="197">
        <f t="shared" si="700"/>
        <v>0</v>
      </c>
      <c r="X768" s="197"/>
      <c r="Y768" s="308"/>
      <c r="Z768" s="197">
        <f t="shared" si="700"/>
        <v>40</v>
      </c>
      <c r="AA768" s="197">
        <f t="shared" si="700"/>
        <v>40</v>
      </c>
      <c r="AB768" s="197">
        <f t="shared" si="700"/>
        <v>40</v>
      </c>
      <c r="AC768" s="197">
        <f t="shared" si="700"/>
        <v>40</v>
      </c>
      <c r="AD768" s="197">
        <f t="shared" si="700"/>
        <v>40</v>
      </c>
    </row>
    <row r="769" spans="1:30" s="114" customFormat="1" ht="20.25" customHeight="1" x14ac:dyDescent="0.25">
      <c r="A769" s="182" t="s">
        <v>338</v>
      </c>
      <c r="B769" s="182"/>
      <c r="C769" s="182"/>
      <c r="D769" s="182"/>
      <c r="E769" s="182"/>
      <c r="F769" s="200">
        <f t="shared" si="697"/>
        <v>80</v>
      </c>
      <c r="G769" s="200">
        <f t="shared" si="698"/>
        <v>80</v>
      </c>
      <c r="H769" s="201">
        <f t="shared" si="699"/>
        <v>200</v>
      </c>
      <c r="I769" s="132"/>
      <c r="J769" s="131"/>
      <c r="K769" s="131"/>
      <c r="L769" s="131"/>
      <c r="M769" s="11"/>
      <c r="N769" s="171">
        <v>323390</v>
      </c>
      <c r="O769" s="172" t="s">
        <v>41</v>
      </c>
      <c r="P769" s="173" t="s">
        <v>196</v>
      </c>
      <c r="Q769" s="174">
        <v>40</v>
      </c>
      <c r="R769" s="174">
        <f>S769-Q769</f>
        <v>0</v>
      </c>
      <c r="S769" s="174">
        <v>40</v>
      </c>
      <c r="T769" s="174"/>
      <c r="U769" s="174">
        <v>40</v>
      </c>
      <c r="V769" s="174">
        <v>40</v>
      </c>
      <c r="W769" s="174">
        <v>0</v>
      </c>
      <c r="X769" s="174"/>
      <c r="Y769" s="309"/>
      <c r="Z769" s="174">
        <v>40</v>
      </c>
      <c r="AA769" s="174">
        <f>+Q769</f>
        <v>40</v>
      </c>
      <c r="AB769" s="174">
        <v>40</v>
      </c>
      <c r="AC769" s="174">
        <v>40</v>
      </c>
      <c r="AD769" s="174">
        <v>40</v>
      </c>
    </row>
    <row r="770" spans="1:30" s="114" customFormat="1" ht="20.25" hidden="1" customHeight="1" x14ac:dyDescent="0.25">
      <c r="A770" s="182" t="s">
        <v>338</v>
      </c>
      <c r="B770" s="182"/>
      <c r="C770" s="182"/>
      <c r="D770" s="198" t="s">
        <v>387</v>
      </c>
      <c r="E770" s="198" t="s">
        <v>388</v>
      </c>
      <c r="F770" s="200">
        <f t="shared" si="697"/>
        <v>0</v>
      </c>
      <c r="G770" s="200">
        <f t="shared" si="698"/>
        <v>0</v>
      </c>
      <c r="H770" s="201">
        <f t="shared" si="699"/>
        <v>0</v>
      </c>
      <c r="I770" s="132"/>
      <c r="J770" s="131"/>
      <c r="K770" s="131"/>
      <c r="L770" s="131">
        <v>3236</v>
      </c>
      <c r="M770" s="131"/>
      <c r="N770" s="132"/>
      <c r="O770" s="12" t="s">
        <v>41</v>
      </c>
      <c r="P770" s="127" t="s">
        <v>206</v>
      </c>
      <c r="Q770" s="133">
        <f>+Q771+Q773</f>
        <v>0</v>
      </c>
      <c r="R770" s="133">
        <f t="shared" ref="R770:AB770" si="701">+R771+R773</f>
        <v>0</v>
      </c>
      <c r="S770" s="133">
        <f t="shared" si="701"/>
        <v>0</v>
      </c>
      <c r="T770" s="133">
        <f t="shared" si="701"/>
        <v>0</v>
      </c>
      <c r="U770" s="133">
        <f t="shared" si="701"/>
        <v>0</v>
      </c>
      <c r="V770" s="133">
        <f t="shared" si="701"/>
        <v>0</v>
      </c>
      <c r="W770" s="133">
        <f t="shared" si="701"/>
        <v>0</v>
      </c>
      <c r="X770" s="133"/>
      <c r="Y770" s="307"/>
      <c r="Z770" s="133">
        <f t="shared" si="701"/>
        <v>0</v>
      </c>
      <c r="AA770" s="133">
        <f t="shared" si="701"/>
        <v>0</v>
      </c>
      <c r="AB770" s="133">
        <f t="shared" si="701"/>
        <v>0</v>
      </c>
      <c r="AC770" s="133">
        <f t="shared" ref="AC770:AD770" si="702">+AC771+AC773</f>
        <v>0</v>
      </c>
      <c r="AD770" s="133">
        <f t="shared" si="702"/>
        <v>0</v>
      </c>
    </row>
    <row r="771" spans="1:30" s="114" customFormat="1" ht="20.25" hidden="1" customHeight="1" x14ac:dyDescent="0.25">
      <c r="A771" s="183" t="s">
        <v>338</v>
      </c>
      <c r="B771" s="183"/>
      <c r="C771" s="183"/>
      <c r="D771" s="183"/>
      <c r="E771" s="198" t="s">
        <v>388</v>
      </c>
      <c r="F771" s="200">
        <f t="shared" si="697"/>
        <v>0</v>
      </c>
      <c r="G771" s="200">
        <f t="shared" si="698"/>
        <v>0</v>
      </c>
      <c r="H771" s="201">
        <f t="shared" si="699"/>
        <v>0</v>
      </c>
      <c r="I771" s="124"/>
      <c r="J771" s="131"/>
      <c r="K771" s="131"/>
      <c r="L771" s="131"/>
      <c r="M771" s="194">
        <v>32363</v>
      </c>
      <c r="N771" s="195"/>
      <c r="O771" s="196" t="s">
        <v>41</v>
      </c>
      <c r="P771" s="195" t="s">
        <v>207</v>
      </c>
      <c r="Q771" s="197">
        <f>+Q772</f>
        <v>0</v>
      </c>
      <c r="R771" s="197">
        <f t="shared" ref="R771:AD771" si="703">+R772</f>
        <v>0</v>
      </c>
      <c r="S771" s="197">
        <f t="shared" si="703"/>
        <v>0</v>
      </c>
      <c r="T771" s="197">
        <f t="shared" si="703"/>
        <v>0</v>
      </c>
      <c r="U771" s="197">
        <f t="shared" si="703"/>
        <v>0</v>
      </c>
      <c r="V771" s="197">
        <f t="shared" si="703"/>
        <v>0</v>
      </c>
      <c r="W771" s="197">
        <f t="shared" si="703"/>
        <v>0</v>
      </c>
      <c r="X771" s="197"/>
      <c r="Y771" s="308"/>
      <c r="Z771" s="197">
        <f t="shared" si="703"/>
        <v>0</v>
      </c>
      <c r="AA771" s="197">
        <f t="shared" si="703"/>
        <v>0</v>
      </c>
      <c r="AB771" s="197">
        <f t="shared" si="703"/>
        <v>0</v>
      </c>
      <c r="AC771" s="197">
        <f t="shared" si="703"/>
        <v>0</v>
      </c>
      <c r="AD771" s="197">
        <f t="shared" si="703"/>
        <v>0</v>
      </c>
    </row>
    <row r="772" spans="1:30" s="114" customFormat="1" ht="20.25" hidden="1" customHeight="1" x14ac:dyDescent="0.25">
      <c r="A772" s="182" t="s">
        <v>338</v>
      </c>
      <c r="B772" s="182"/>
      <c r="C772" s="182"/>
      <c r="D772" s="182"/>
      <c r="E772" s="182"/>
      <c r="F772" s="200">
        <f t="shared" si="697"/>
        <v>0</v>
      </c>
      <c r="G772" s="200">
        <f t="shared" si="698"/>
        <v>0</v>
      </c>
      <c r="H772" s="201">
        <f t="shared" si="699"/>
        <v>0</v>
      </c>
      <c r="I772" s="132"/>
      <c r="J772" s="131"/>
      <c r="K772" s="131"/>
      <c r="L772" s="131"/>
      <c r="M772" s="11"/>
      <c r="N772" s="171">
        <v>323630</v>
      </c>
      <c r="O772" s="172" t="s">
        <v>41</v>
      </c>
      <c r="P772" s="173" t="s">
        <v>207</v>
      </c>
      <c r="Q772" s="174"/>
      <c r="R772" s="174"/>
      <c r="S772" s="174"/>
      <c r="T772" s="174"/>
      <c r="U772" s="174">
        <v>0</v>
      </c>
      <c r="V772" s="174">
        <v>0</v>
      </c>
      <c r="W772" s="174">
        <v>0</v>
      </c>
      <c r="X772" s="174"/>
      <c r="Y772" s="309"/>
      <c r="Z772" s="174"/>
      <c r="AA772" s="174">
        <f>+Q772</f>
        <v>0</v>
      </c>
      <c r="AB772" s="174"/>
      <c r="AC772" s="174"/>
      <c r="AD772" s="174"/>
    </row>
    <row r="773" spans="1:30" s="114" customFormat="1" ht="20.25" hidden="1" customHeight="1" x14ac:dyDescent="0.25">
      <c r="A773" s="183" t="s">
        <v>338</v>
      </c>
      <c r="B773" s="183"/>
      <c r="C773" s="183"/>
      <c r="D773" s="183"/>
      <c r="E773" s="198" t="s">
        <v>388</v>
      </c>
      <c r="F773" s="200">
        <f t="shared" si="697"/>
        <v>0</v>
      </c>
      <c r="G773" s="200">
        <f t="shared" si="698"/>
        <v>0</v>
      </c>
      <c r="H773" s="201">
        <f t="shared" si="699"/>
        <v>0</v>
      </c>
      <c r="I773" s="124"/>
      <c r="J773" s="131"/>
      <c r="K773" s="131"/>
      <c r="L773" s="131"/>
      <c r="M773" s="194">
        <v>32369</v>
      </c>
      <c r="N773" s="195"/>
      <c r="O773" s="196" t="s">
        <v>41</v>
      </c>
      <c r="P773" s="195" t="s">
        <v>208</v>
      </c>
      <c r="Q773" s="197">
        <f>+Q774</f>
        <v>0</v>
      </c>
      <c r="R773" s="197">
        <f t="shared" ref="R773:AD773" si="704">+R774</f>
        <v>0</v>
      </c>
      <c r="S773" s="197">
        <f t="shared" si="704"/>
        <v>0</v>
      </c>
      <c r="T773" s="197">
        <f t="shared" si="704"/>
        <v>0</v>
      </c>
      <c r="U773" s="197">
        <f t="shared" si="704"/>
        <v>0</v>
      </c>
      <c r="V773" s="197">
        <f t="shared" si="704"/>
        <v>0</v>
      </c>
      <c r="W773" s="197">
        <f t="shared" si="704"/>
        <v>0</v>
      </c>
      <c r="X773" s="197"/>
      <c r="Y773" s="308"/>
      <c r="Z773" s="197">
        <f t="shared" si="704"/>
        <v>0</v>
      </c>
      <c r="AA773" s="197">
        <f t="shared" si="704"/>
        <v>0</v>
      </c>
      <c r="AB773" s="197">
        <f t="shared" si="704"/>
        <v>0</v>
      </c>
      <c r="AC773" s="197">
        <f t="shared" si="704"/>
        <v>0</v>
      </c>
      <c r="AD773" s="197">
        <f t="shared" si="704"/>
        <v>0</v>
      </c>
    </row>
    <row r="774" spans="1:30" s="114" customFormat="1" ht="20.25" hidden="1" customHeight="1" x14ac:dyDescent="0.25">
      <c r="A774" s="182" t="s">
        <v>338</v>
      </c>
      <c r="B774" s="182"/>
      <c r="C774" s="182"/>
      <c r="D774" s="182"/>
      <c r="E774" s="182"/>
      <c r="F774" s="200">
        <f t="shared" si="697"/>
        <v>0</v>
      </c>
      <c r="G774" s="200">
        <f t="shared" si="698"/>
        <v>0</v>
      </c>
      <c r="H774" s="201">
        <f t="shared" si="699"/>
        <v>0</v>
      </c>
      <c r="I774" s="132"/>
      <c r="J774" s="131"/>
      <c r="K774" s="131"/>
      <c r="L774" s="131"/>
      <c r="M774" s="11"/>
      <c r="N774" s="171">
        <v>323690</v>
      </c>
      <c r="O774" s="172" t="s">
        <v>41</v>
      </c>
      <c r="P774" s="173" t="s">
        <v>208</v>
      </c>
      <c r="Q774" s="174"/>
      <c r="R774" s="174"/>
      <c r="S774" s="174"/>
      <c r="T774" s="174"/>
      <c r="U774" s="174">
        <v>0</v>
      </c>
      <c r="V774" s="174">
        <v>0</v>
      </c>
      <c r="W774" s="174">
        <v>0</v>
      </c>
      <c r="X774" s="174"/>
      <c r="Y774" s="309"/>
      <c r="Z774" s="174"/>
      <c r="AA774" s="174">
        <f>+Q774</f>
        <v>0</v>
      </c>
      <c r="AB774" s="174"/>
      <c r="AC774" s="174"/>
      <c r="AD774" s="174"/>
    </row>
    <row r="775" spans="1:30" s="114" customFormat="1" ht="20.25" customHeight="1" x14ac:dyDescent="0.25">
      <c r="A775" s="182" t="s">
        <v>338</v>
      </c>
      <c r="B775" s="182"/>
      <c r="C775" s="182"/>
      <c r="D775" s="198" t="s">
        <v>387</v>
      </c>
      <c r="E775" s="198" t="s">
        <v>388</v>
      </c>
      <c r="F775" s="200">
        <f t="shared" si="697"/>
        <v>320</v>
      </c>
      <c r="G775" s="200">
        <f t="shared" si="698"/>
        <v>660</v>
      </c>
      <c r="H775" s="201">
        <f t="shared" si="699"/>
        <v>660</v>
      </c>
      <c r="I775" s="132"/>
      <c r="J775" s="131"/>
      <c r="K775" s="131"/>
      <c r="L775" s="131">
        <v>3238</v>
      </c>
      <c r="M775" s="131"/>
      <c r="N775" s="132"/>
      <c r="O775" s="12" t="s">
        <v>41</v>
      </c>
      <c r="P775" s="127" t="s">
        <v>213</v>
      </c>
      <c r="Q775" s="133">
        <f t="shared" ref="Q775:AD776" si="705">Q776</f>
        <v>160</v>
      </c>
      <c r="R775" s="133">
        <f t="shared" si="705"/>
        <v>0</v>
      </c>
      <c r="S775" s="133">
        <f t="shared" si="705"/>
        <v>160</v>
      </c>
      <c r="T775" s="133">
        <v>160</v>
      </c>
      <c r="U775" s="133">
        <f t="shared" si="705"/>
        <v>160</v>
      </c>
      <c r="V775" s="133">
        <f t="shared" si="705"/>
        <v>160</v>
      </c>
      <c r="W775" s="133">
        <f t="shared" si="705"/>
        <v>180</v>
      </c>
      <c r="X775" s="133"/>
      <c r="Y775" s="307"/>
      <c r="Z775" s="133">
        <f t="shared" si="705"/>
        <v>160</v>
      </c>
      <c r="AA775" s="133">
        <f t="shared" si="705"/>
        <v>160</v>
      </c>
      <c r="AB775" s="133">
        <f t="shared" si="705"/>
        <v>160</v>
      </c>
      <c r="AC775" s="133">
        <f t="shared" si="705"/>
        <v>100</v>
      </c>
      <c r="AD775" s="133">
        <f t="shared" si="705"/>
        <v>80</v>
      </c>
    </row>
    <row r="776" spans="1:30" s="114" customFormat="1" ht="20.25" customHeight="1" x14ac:dyDescent="0.25">
      <c r="A776" s="183" t="s">
        <v>338</v>
      </c>
      <c r="B776" s="183"/>
      <c r="C776" s="183"/>
      <c r="D776" s="183"/>
      <c r="E776" s="198" t="s">
        <v>388</v>
      </c>
      <c r="F776" s="200">
        <f t="shared" si="697"/>
        <v>320</v>
      </c>
      <c r="G776" s="200">
        <f t="shared" si="698"/>
        <v>500</v>
      </c>
      <c r="H776" s="201">
        <f t="shared" si="699"/>
        <v>660</v>
      </c>
      <c r="I776" s="124"/>
      <c r="J776" s="131"/>
      <c r="K776" s="131"/>
      <c r="L776" s="131"/>
      <c r="M776" s="194">
        <v>32389</v>
      </c>
      <c r="N776" s="195"/>
      <c r="O776" s="196" t="s">
        <v>41</v>
      </c>
      <c r="P776" s="195" t="s">
        <v>214</v>
      </c>
      <c r="Q776" s="197">
        <f t="shared" si="705"/>
        <v>160</v>
      </c>
      <c r="R776" s="197">
        <f t="shared" si="705"/>
        <v>0</v>
      </c>
      <c r="S776" s="197">
        <f t="shared" si="705"/>
        <v>160</v>
      </c>
      <c r="T776" s="197">
        <f t="shared" si="705"/>
        <v>0</v>
      </c>
      <c r="U776" s="197">
        <f t="shared" si="705"/>
        <v>160</v>
      </c>
      <c r="V776" s="197">
        <f t="shared" si="705"/>
        <v>160</v>
      </c>
      <c r="W776" s="197">
        <f t="shared" si="705"/>
        <v>180</v>
      </c>
      <c r="X776" s="197"/>
      <c r="Y776" s="308"/>
      <c r="Z776" s="197">
        <f t="shared" si="705"/>
        <v>160</v>
      </c>
      <c r="AA776" s="197">
        <f t="shared" si="705"/>
        <v>160</v>
      </c>
      <c r="AB776" s="197">
        <f t="shared" si="705"/>
        <v>160</v>
      </c>
      <c r="AC776" s="197">
        <f t="shared" si="705"/>
        <v>100</v>
      </c>
      <c r="AD776" s="197">
        <f t="shared" si="705"/>
        <v>80</v>
      </c>
    </row>
    <row r="777" spans="1:30" s="114" customFormat="1" ht="20.25" customHeight="1" x14ac:dyDescent="0.25">
      <c r="A777" s="182" t="s">
        <v>338</v>
      </c>
      <c r="B777" s="182"/>
      <c r="C777" s="182"/>
      <c r="D777" s="182"/>
      <c r="E777" s="182"/>
      <c r="F777" s="200">
        <f t="shared" si="697"/>
        <v>320</v>
      </c>
      <c r="G777" s="200">
        <f t="shared" si="698"/>
        <v>500</v>
      </c>
      <c r="H777" s="201">
        <f t="shared" si="699"/>
        <v>660</v>
      </c>
      <c r="I777" s="132"/>
      <c r="J777" s="131"/>
      <c r="K777" s="131"/>
      <c r="L777" s="131"/>
      <c r="M777" s="11"/>
      <c r="N777" s="171">
        <v>323890</v>
      </c>
      <c r="O777" s="172" t="s">
        <v>41</v>
      </c>
      <c r="P777" s="173" t="s">
        <v>214</v>
      </c>
      <c r="Q777" s="174">
        <v>160</v>
      </c>
      <c r="R777" s="174">
        <f>S777-Q777</f>
        <v>0</v>
      </c>
      <c r="S777" s="174">
        <v>160</v>
      </c>
      <c r="T777" s="174"/>
      <c r="U777" s="174">
        <v>160</v>
      </c>
      <c r="V777" s="174">
        <v>160</v>
      </c>
      <c r="W777" s="174">
        <v>180</v>
      </c>
      <c r="X777" s="174"/>
      <c r="Y777" s="309"/>
      <c r="Z777" s="174">
        <v>160</v>
      </c>
      <c r="AA777" s="174">
        <f>+Q777</f>
        <v>160</v>
      </c>
      <c r="AB777" s="174">
        <v>160</v>
      </c>
      <c r="AC777" s="174">
        <v>100</v>
      </c>
      <c r="AD777" s="174">
        <v>80</v>
      </c>
    </row>
    <row r="778" spans="1:30" s="114" customFormat="1" ht="20.25" customHeight="1" x14ac:dyDescent="0.25">
      <c r="A778" s="182" t="s">
        <v>338</v>
      </c>
      <c r="B778" s="182"/>
      <c r="C778" s="182"/>
      <c r="D778" s="198" t="s">
        <v>387</v>
      </c>
      <c r="E778" s="198" t="s">
        <v>388</v>
      </c>
      <c r="F778" s="200">
        <f t="shared" si="697"/>
        <v>320</v>
      </c>
      <c r="G778" s="200">
        <f t="shared" si="698"/>
        <v>660</v>
      </c>
      <c r="H778" s="201">
        <f t="shared" si="699"/>
        <v>660</v>
      </c>
      <c r="I778" s="132"/>
      <c r="J778" s="131"/>
      <c r="K778" s="131"/>
      <c r="L778" s="131">
        <v>3239</v>
      </c>
      <c r="M778" s="131"/>
      <c r="N778" s="132"/>
      <c r="O778" s="12" t="s">
        <v>41</v>
      </c>
      <c r="P778" s="127" t="s">
        <v>215</v>
      </c>
      <c r="Q778" s="133">
        <f>Q783+Q779+Q781+Q785</f>
        <v>160</v>
      </c>
      <c r="R778" s="133">
        <f t="shared" ref="R778:AB778" si="706">R783+R779+R781+R785</f>
        <v>0</v>
      </c>
      <c r="S778" s="133">
        <f t="shared" si="706"/>
        <v>160</v>
      </c>
      <c r="T778" s="133">
        <v>160</v>
      </c>
      <c r="U778" s="133">
        <f t="shared" si="706"/>
        <v>160</v>
      </c>
      <c r="V778" s="133">
        <f t="shared" si="706"/>
        <v>160</v>
      </c>
      <c r="W778" s="133">
        <f t="shared" si="706"/>
        <v>180</v>
      </c>
      <c r="X778" s="133"/>
      <c r="Y778" s="307"/>
      <c r="Z778" s="133">
        <f t="shared" si="706"/>
        <v>160</v>
      </c>
      <c r="AA778" s="133">
        <f t="shared" si="706"/>
        <v>160</v>
      </c>
      <c r="AB778" s="133">
        <f t="shared" si="706"/>
        <v>160</v>
      </c>
      <c r="AC778" s="133">
        <f t="shared" ref="AC778:AD778" si="707">AC783+AC779+AC781+AC785</f>
        <v>100</v>
      </c>
      <c r="AD778" s="133">
        <f t="shared" si="707"/>
        <v>80</v>
      </c>
    </row>
    <row r="779" spans="1:30" s="114" customFormat="1" ht="20.25" hidden="1" customHeight="1" x14ac:dyDescent="0.25">
      <c r="A779" s="183" t="s">
        <v>338</v>
      </c>
      <c r="B779" s="183"/>
      <c r="C779" s="183"/>
      <c r="D779" s="183"/>
      <c r="E779" s="198" t="s">
        <v>388</v>
      </c>
      <c r="F779" s="200">
        <f t="shared" si="697"/>
        <v>0</v>
      </c>
      <c r="G779" s="200">
        <f t="shared" si="698"/>
        <v>0</v>
      </c>
      <c r="H779" s="201">
        <f t="shared" si="699"/>
        <v>0</v>
      </c>
      <c r="I779" s="124"/>
      <c r="J779" s="131"/>
      <c r="K779" s="131"/>
      <c r="L779" s="131"/>
      <c r="M779" s="194">
        <v>32391</v>
      </c>
      <c r="N779" s="195"/>
      <c r="O779" s="196" t="s">
        <v>41</v>
      </c>
      <c r="P779" s="195" t="s">
        <v>216</v>
      </c>
      <c r="Q779" s="197">
        <f>+Q780</f>
        <v>0</v>
      </c>
      <c r="R779" s="197">
        <f t="shared" ref="R779:AD779" si="708">+R780</f>
        <v>0</v>
      </c>
      <c r="S779" s="197">
        <f t="shared" si="708"/>
        <v>0</v>
      </c>
      <c r="T779" s="197">
        <f t="shared" si="708"/>
        <v>0</v>
      </c>
      <c r="U779" s="197">
        <f t="shared" si="708"/>
        <v>0</v>
      </c>
      <c r="V779" s="197">
        <f t="shared" si="708"/>
        <v>0</v>
      </c>
      <c r="W779" s="197">
        <f t="shared" si="708"/>
        <v>0</v>
      </c>
      <c r="X779" s="197"/>
      <c r="Y779" s="308"/>
      <c r="Z779" s="197">
        <f t="shared" si="708"/>
        <v>0</v>
      </c>
      <c r="AA779" s="197">
        <f t="shared" si="708"/>
        <v>0</v>
      </c>
      <c r="AB779" s="197">
        <f t="shared" si="708"/>
        <v>0</v>
      </c>
      <c r="AC779" s="197">
        <f t="shared" si="708"/>
        <v>0</v>
      </c>
      <c r="AD779" s="197">
        <f t="shared" si="708"/>
        <v>0</v>
      </c>
    </row>
    <row r="780" spans="1:30" s="114" customFormat="1" ht="20.25" hidden="1" customHeight="1" x14ac:dyDescent="0.25">
      <c r="A780" s="182" t="s">
        <v>338</v>
      </c>
      <c r="B780" s="182"/>
      <c r="C780" s="182"/>
      <c r="D780" s="182"/>
      <c r="E780" s="182"/>
      <c r="F780" s="200">
        <f t="shared" si="697"/>
        <v>0</v>
      </c>
      <c r="G780" s="200">
        <f t="shared" si="698"/>
        <v>0</v>
      </c>
      <c r="H780" s="201">
        <f t="shared" si="699"/>
        <v>0</v>
      </c>
      <c r="I780" s="132"/>
      <c r="J780" s="131"/>
      <c r="K780" s="131"/>
      <c r="L780" s="131"/>
      <c r="M780" s="11"/>
      <c r="N780" s="171">
        <v>323910</v>
      </c>
      <c r="O780" s="172" t="s">
        <v>41</v>
      </c>
      <c r="P780" s="173" t="s">
        <v>216</v>
      </c>
      <c r="Q780" s="174"/>
      <c r="R780" s="174"/>
      <c r="S780" s="174"/>
      <c r="T780" s="174"/>
      <c r="U780" s="174">
        <v>0</v>
      </c>
      <c r="V780" s="174">
        <v>0</v>
      </c>
      <c r="W780" s="174">
        <v>0</v>
      </c>
      <c r="X780" s="174"/>
      <c r="Y780" s="309"/>
      <c r="Z780" s="174"/>
      <c r="AA780" s="174">
        <f>+Q780</f>
        <v>0</v>
      </c>
      <c r="AB780" s="174"/>
      <c r="AC780" s="174"/>
      <c r="AD780" s="174"/>
    </row>
    <row r="781" spans="1:30" s="114" customFormat="1" ht="20.25" hidden="1" customHeight="1" x14ac:dyDescent="0.25">
      <c r="A781" s="183" t="s">
        <v>338</v>
      </c>
      <c r="B781" s="183"/>
      <c r="C781" s="183"/>
      <c r="D781" s="183"/>
      <c r="E781" s="198" t="s">
        <v>388</v>
      </c>
      <c r="F781" s="200">
        <f t="shared" si="697"/>
        <v>0</v>
      </c>
      <c r="G781" s="200">
        <f t="shared" si="698"/>
        <v>0</v>
      </c>
      <c r="H781" s="201">
        <f t="shared" si="699"/>
        <v>0</v>
      </c>
      <c r="I781" s="124"/>
      <c r="J781" s="131"/>
      <c r="K781" s="131"/>
      <c r="L781" s="131"/>
      <c r="M781" s="194">
        <v>32394</v>
      </c>
      <c r="N781" s="195"/>
      <c r="O781" s="196" t="s">
        <v>41</v>
      </c>
      <c r="P781" s="195" t="s">
        <v>218</v>
      </c>
      <c r="Q781" s="197">
        <f>+Q782</f>
        <v>0</v>
      </c>
      <c r="R781" s="197">
        <f t="shared" ref="R781:AD781" si="709">+R782</f>
        <v>0</v>
      </c>
      <c r="S781" s="197">
        <f t="shared" si="709"/>
        <v>0</v>
      </c>
      <c r="T781" s="197">
        <f t="shared" si="709"/>
        <v>0</v>
      </c>
      <c r="U781" s="197">
        <f t="shared" si="709"/>
        <v>0</v>
      </c>
      <c r="V781" s="197">
        <f t="shared" si="709"/>
        <v>0</v>
      </c>
      <c r="W781" s="197">
        <f t="shared" si="709"/>
        <v>0</v>
      </c>
      <c r="X781" s="197"/>
      <c r="Y781" s="308"/>
      <c r="Z781" s="197">
        <f t="shared" si="709"/>
        <v>0</v>
      </c>
      <c r="AA781" s="197">
        <f t="shared" si="709"/>
        <v>0</v>
      </c>
      <c r="AB781" s="197">
        <f t="shared" si="709"/>
        <v>0</v>
      </c>
      <c r="AC781" s="197">
        <f t="shared" si="709"/>
        <v>0</v>
      </c>
      <c r="AD781" s="197">
        <f t="shared" si="709"/>
        <v>0</v>
      </c>
    </row>
    <row r="782" spans="1:30" s="114" customFormat="1" ht="20.25" hidden="1" customHeight="1" x14ac:dyDescent="0.25">
      <c r="A782" s="182" t="s">
        <v>338</v>
      </c>
      <c r="B782" s="182"/>
      <c r="C782" s="182"/>
      <c r="D782" s="182"/>
      <c r="E782" s="182"/>
      <c r="F782" s="200">
        <f t="shared" si="697"/>
        <v>0</v>
      </c>
      <c r="G782" s="200">
        <f t="shared" si="698"/>
        <v>0</v>
      </c>
      <c r="H782" s="201">
        <f t="shared" si="699"/>
        <v>0</v>
      </c>
      <c r="I782" s="132"/>
      <c r="J782" s="131"/>
      <c r="K782" s="131"/>
      <c r="L782" s="131"/>
      <c r="M782" s="11"/>
      <c r="N782" s="171">
        <v>323940</v>
      </c>
      <c r="O782" s="172" t="s">
        <v>41</v>
      </c>
      <c r="P782" s="173" t="s">
        <v>218</v>
      </c>
      <c r="Q782" s="174"/>
      <c r="R782" s="174"/>
      <c r="S782" s="174"/>
      <c r="T782" s="174"/>
      <c r="U782" s="174">
        <v>0</v>
      </c>
      <c r="V782" s="174">
        <v>0</v>
      </c>
      <c r="W782" s="174">
        <v>0</v>
      </c>
      <c r="X782" s="174"/>
      <c r="Y782" s="309"/>
      <c r="Z782" s="174"/>
      <c r="AA782" s="174">
        <f>+Q782</f>
        <v>0</v>
      </c>
      <c r="AB782" s="174"/>
      <c r="AC782" s="174"/>
      <c r="AD782" s="174"/>
    </row>
    <row r="783" spans="1:30" s="114" customFormat="1" ht="20.25" customHeight="1" x14ac:dyDescent="0.25">
      <c r="A783" s="183" t="s">
        <v>338</v>
      </c>
      <c r="B783" s="183"/>
      <c r="C783" s="183"/>
      <c r="D783" s="183"/>
      <c r="E783" s="198" t="s">
        <v>388</v>
      </c>
      <c r="F783" s="200">
        <f t="shared" si="697"/>
        <v>320</v>
      </c>
      <c r="G783" s="200">
        <f t="shared" si="698"/>
        <v>500</v>
      </c>
      <c r="H783" s="201">
        <f t="shared" si="699"/>
        <v>660</v>
      </c>
      <c r="I783" s="124"/>
      <c r="J783" s="131"/>
      <c r="K783" s="131"/>
      <c r="L783" s="131"/>
      <c r="M783" s="194">
        <v>32395</v>
      </c>
      <c r="N783" s="195"/>
      <c r="O783" s="196" t="s">
        <v>41</v>
      </c>
      <c r="P783" s="195" t="s">
        <v>219</v>
      </c>
      <c r="Q783" s="197">
        <f>Q784</f>
        <v>160</v>
      </c>
      <c r="R783" s="197">
        <f t="shared" ref="R783:AD783" si="710">R784</f>
        <v>0</v>
      </c>
      <c r="S783" s="197">
        <f t="shared" si="710"/>
        <v>160</v>
      </c>
      <c r="T783" s="197">
        <f t="shared" si="710"/>
        <v>0</v>
      </c>
      <c r="U783" s="197">
        <f t="shared" si="710"/>
        <v>160</v>
      </c>
      <c r="V783" s="197">
        <f t="shared" si="710"/>
        <v>160</v>
      </c>
      <c r="W783" s="197">
        <f t="shared" si="710"/>
        <v>180</v>
      </c>
      <c r="X783" s="197"/>
      <c r="Y783" s="308"/>
      <c r="Z783" s="197">
        <f t="shared" si="710"/>
        <v>160</v>
      </c>
      <c r="AA783" s="197">
        <f t="shared" si="710"/>
        <v>160</v>
      </c>
      <c r="AB783" s="197">
        <f t="shared" si="710"/>
        <v>160</v>
      </c>
      <c r="AC783" s="197">
        <f t="shared" si="710"/>
        <v>100</v>
      </c>
      <c r="AD783" s="197">
        <f t="shared" si="710"/>
        <v>80</v>
      </c>
    </row>
    <row r="784" spans="1:30" s="114" customFormat="1" ht="20.25" customHeight="1" x14ac:dyDescent="0.25">
      <c r="A784" s="182" t="s">
        <v>338</v>
      </c>
      <c r="B784" s="182"/>
      <c r="C784" s="182"/>
      <c r="D784" s="182"/>
      <c r="E784" s="182"/>
      <c r="F784" s="200">
        <f t="shared" si="697"/>
        <v>320</v>
      </c>
      <c r="G784" s="200">
        <f t="shared" si="698"/>
        <v>500</v>
      </c>
      <c r="H784" s="201">
        <f t="shared" si="699"/>
        <v>660</v>
      </c>
      <c r="I784" s="132"/>
      <c r="J784" s="131"/>
      <c r="K784" s="131"/>
      <c r="L784" s="131"/>
      <c r="M784" s="11"/>
      <c r="N784" s="171">
        <v>323950</v>
      </c>
      <c r="O784" s="172" t="s">
        <v>41</v>
      </c>
      <c r="P784" s="173" t="s">
        <v>219</v>
      </c>
      <c r="Q784" s="174">
        <v>160</v>
      </c>
      <c r="R784" s="174">
        <f>S784-Q784</f>
        <v>0</v>
      </c>
      <c r="S784" s="174">
        <v>160</v>
      </c>
      <c r="T784" s="174"/>
      <c r="U784" s="174">
        <v>160</v>
      </c>
      <c r="V784" s="174">
        <v>160</v>
      </c>
      <c r="W784" s="174">
        <v>180</v>
      </c>
      <c r="X784" s="174"/>
      <c r="Y784" s="309"/>
      <c r="Z784" s="174">
        <v>160</v>
      </c>
      <c r="AA784" s="174">
        <f>+Q784</f>
        <v>160</v>
      </c>
      <c r="AB784" s="174">
        <v>160</v>
      </c>
      <c r="AC784" s="174">
        <v>100</v>
      </c>
      <c r="AD784" s="174">
        <v>80</v>
      </c>
    </row>
    <row r="785" spans="1:34" s="114" customFormat="1" ht="20.25" hidden="1" customHeight="1" x14ac:dyDescent="0.25">
      <c r="A785" s="183" t="s">
        <v>338</v>
      </c>
      <c r="B785" s="183"/>
      <c r="C785" s="183"/>
      <c r="D785" s="183"/>
      <c r="E785" s="198" t="s">
        <v>388</v>
      </c>
      <c r="F785" s="200">
        <f t="shared" si="697"/>
        <v>0</v>
      </c>
      <c r="G785" s="200">
        <f t="shared" si="698"/>
        <v>0</v>
      </c>
      <c r="H785" s="201">
        <f t="shared" si="699"/>
        <v>0</v>
      </c>
      <c r="I785" s="124"/>
      <c r="J785" s="131"/>
      <c r="K785" s="131"/>
      <c r="L785" s="131"/>
      <c r="M785" s="194">
        <v>32399</v>
      </c>
      <c r="N785" s="195"/>
      <c r="O785" s="196" t="s">
        <v>41</v>
      </c>
      <c r="P785" s="195" t="s">
        <v>220</v>
      </c>
      <c r="Q785" s="197">
        <f>+Q786+Q787+Q788+Q789+Q790</f>
        <v>0</v>
      </c>
      <c r="R785" s="197">
        <f t="shared" ref="R785:AB785" si="711">+R786+R787+R788+R789+R790</f>
        <v>0</v>
      </c>
      <c r="S785" s="197">
        <f t="shared" si="711"/>
        <v>0</v>
      </c>
      <c r="T785" s="197">
        <f t="shared" si="711"/>
        <v>0</v>
      </c>
      <c r="U785" s="197">
        <f t="shared" si="711"/>
        <v>0</v>
      </c>
      <c r="V785" s="197">
        <f t="shared" si="711"/>
        <v>0</v>
      </c>
      <c r="W785" s="197">
        <f t="shared" si="711"/>
        <v>0</v>
      </c>
      <c r="X785" s="197"/>
      <c r="Y785" s="308"/>
      <c r="Z785" s="197">
        <f t="shared" si="711"/>
        <v>0</v>
      </c>
      <c r="AA785" s="197">
        <f t="shared" si="711"/>
        <v>0</v>
      </c>
      <c r="AB785" s="197">
        <f t="shared" si="711"/>
        <v>0</v>
      </c>
      <c r="AC785" s="197">
        <f t="shared" ref="AC785:AD785" si="712">+AC786+AC787+AC788+AC789+AC790</f>
        <v>0</v>
      </c>
      <c r="AD785" s="197">
        <f t="shared" si="712"/>
        <v>0</v>
      </c>
    </row>
    <row r="786" spans="1:34" s="114" customFormat="1" ht="20.25" hidden="1" customHeight="1" x14ac:dyDescent="0.25">
      <c r="A786" s="182" t="s">
        <v>338</v>
      </c>
      <c r="B786" s="182"/>
      <c r="C786" s="182"/>
      <c r="D786" s="182"/>
      <c r="E786" s="182"/>
      <c r="F786" s="200">
        <f t="shared" si="697"/>
        <v>0</v>
      </c>
      <c r="G786" s="200">
        <f t="shared" si="698"/>
        <v>0</v>
      </c>
      <c r="H786" s="201">
        <f t="shared" si="699"/>
        <v>0</v>
      </c>
      <c r="I786" s="132"/>
      <c r="J786" s="131"/>
      <c r="K786" s="131"/>
      <c r="L786" s="131"/>
      <c r="M786" s="11"/>
      <c r="N786" s="171">
        <v>323990</v>
      </c>
      <c r="O786" s="172" t="s">
        <v>41</v>
      </c>
      <c r="P786" s="173" t="s">
        <v>221</v>
      </c>
      <c r="Q786" s="174"/>
      <c r="R786" s="174"/>
      <c r="S786" s="174"/>
      <c r="T786" s="174"/>
      <c r="U786" s="174"/>
      <c r="V786" s="174"/>
      <c r="W786" s="174">
        <v>0</v>
      </c>
      <c r="X786" s="174"/>
      <c r="Y786" s="309"/>
      <c r="Z786" s="174"/>
      <c r="AA786" s="174">
        <f t="shared" ref="AA786:AA790" si="713">+Q786</f>
        <v>0</v>
      </c>
      <c r="AB786" s="174"/>
      <c r="AC786" s="174"/>
      <c r="AD786" s="174"/>
    </row>
    <row r="787" spans="1:34" s="114" customFormat="1" ht="20.25" hidden="1" customHeight="1" x14ac:dyDescent="0.25">
      <c r="A787" s="182" t="s">
        <v>338</v>
      </c>
      <c r="B787" s="182"/>
      <c r="C787" s="182"/>
      <c r="D787" s="182"/>
      <c r="E787" s="182"/>
      <c r="F787" s="200">
        <f t="shared" si="697"/>
        <v>0</v>
      </c>
      <c r="G787" s="200">
        <f t="shared" si="698"/>
        <v>0</v>
      </c>
      <c r="H787" s="201">
        <f t="shared" si="699"/>
        <v>0</v>
      </c>
      <c r="I787" s="132"/>
      <c r="J787" s="131"/>
      <c r="K787" s="131"/>
      <c r="L787" s="131"/>
      <c r="M787" s="11"/>
      <c r="N787" s="171">
        <v>323991</v>
      </c>
      <c r="O787" s="172" t="s">
        <v>41</v>
      </c>
      <c r="P787" s="173" t="s">
        <v>222</v>
      </c>
      <c r="Q787" s="174"/>
      <c r="R787" s="174"/>
      <c r="S787" s="174"/>
      <c r="T787" s="174"/>
      <c r="U787" s="174"/>
      <c r="V787" s="174"/>
      <c r="W787" s="174">
        <v>0</v>
      </c>
      <c r="X787" s="174"/>
      <c r="Y787" s="309"/>
      <c r="Z787" s="174"/>
      <c r="AA787" s="174">
        <f t="shared" si="713"/>
        <v>0</v>
      </c>
      <c r="AB787" s="174"/>
      <c r="AC787" s="174"/>
      <c r="AD787" s="174"/>
    </row>
    <row r="788" spans="1:34" s="114" customFormat="1" ht="20.25" hidden="1" customHeight="1" x14ac:dyDescent="0.25">
      <c r="A788" s="182" t="s">
        <v>338</v>
      </c>
      <c r="B788" s="182"/>
      <c r="C788" s="182"/>
      <c r="D788" s="182"/>
      <c r="E788" s="182"/>
      <c r="F788" s="200">
        <f t="shared" si="697"/>
        <v>0</v>
      </c>
      <c r="G788" s="200">
        <f t="shared" si="698"/>
        <v>0</v>
      </c>
      <c r="H788" s="201">
        <f t="shared" si="699"/>
        <v>0</v>
      </c>
      <c r="I788" s="132"/>
      <c r="J788" s="131"/>
      <c r="K788" s="131"/>
      <c r="L788" s="131"/>
      <c r="M788" s="11"/>
      <c r="N788" s="171">
        <v>323992</v>
      </c>
      <c r="O788" s="172" t="s">
        <v>41</v>
      </c>
      <c r="P788" s="173" t="s">
        <v>223</v>
      </c>
      <c r="Q788" s="174"/>
      <c r="R788" s="174"/>
      <c r="S788" s="174"/>
      <c r="T788" s="174"/>
      <c r="U788" s="174"/>
      <c r="V788" s="174"/>
      <c r="W788" s="174">
        <v>0</v>
      </c>
      <c r="X788" s="174"/>
      <c r="Y788" s="309"/>
      <c r="Z788" s="174"/>
      <c r="AA788" s="174">
        <f t="shared" si="713"/>
        <v>0</v>
      </c>
      <c r="AB788" s="174"/>
      <c r="AC788" s="174"/>
      <c r="AD788" s="174"/>
    </row>
    <row r="789" spans="1:34" s="114" customFormat="1" ht="20.25" hidden="1" customHeight="1" x14ac:dyDescent="0.25">
      <c r="A789" s="182" t="s">
        <v>338</v>
      </c>
      <c r="B789" s="182"/>
      <c r="C789" s="182"/>
      <c r="D789" s="182"/>
      <c r="E789" s="182"/>
      <c r="F789" s="200">
        <f t="shared" si="697"/>
        <v>0</v>
      </c>
      <c r="G789" s="200">
        <f t="shared" si="698"/>
        <v>0</v>
      </c>
      <c r="H789" s="201">
        <f t="shared" si="699"/>
        <v>0</v>
      </c>
      <c r="I789" s="132"/>
      <c r="J789" s="131"/>
      <c r="K789" s="131"/>
      <c r="L789" s="131"/>
      <c r="M789" s="11"/>
      <c r="N789" s="171">
        <v>323993</v>
      </c>
      <c r="O789" s="172" t="s">
        <v>41</v>
      </c>
      <c r="P789" s="173" t="s">
        <v>224</v>
      </c>
      <c r="Q789" s="174"/>
      <c r="R789" s="174"/>
      <c r="S789" s="174"/>
      <c r="T789" s="174"/>
      <c r="U789" s="174"/>
      <c r="V789" s="174"/>
      <c r="W789" s="174">
        <v>0</v>
      </c>
      <c r="X789" s="174"/>
      <c r="Y789" s="309"/>
      <c r="Z789" s="174"/>
      <c r="AA789" s="174">
        <f t="shared" si="713"/>
        <v>0</v>
      </c>
      <c r="AB789" s="174"/>
      <c r="AC789" s="174"/>
      <c r="AD789" s="174"/>
    </row>
    <row r="790" spans="1:34" s="114" customFormat="1" ht="20.25" hidden="1" customHeight="1" x14ac:dyDescent="0.25">
      <c r="A790" s="182" t="s">
        <v>338</v>
      </c>
      <c r="B790" s="182"/>
      <c r="C790" s="182"/>
      <c r="D790" s="182"/>
      <c r="E790" s="182"/>
      <c r="F790" s="200">
        <f t="shared" si="697"/>
        <v>0</v>
      </c>
      <c r="G790" s="200">
        <f t="shared" si="698"/>
        <v>0</v>
      </c>
      <c r="H790" s="201">
        <f t="shared" si="699"/>
        <v>0</v>
      </c>
      <c r="I790" s="132"/>
      <c r="J790" s="131"/>
      <c r="K790" s="131"/>
      <c r="L790" s="131"/>
      <c r="M790" s="11"/>
      <c r="N790" s="171">
        <v>323994</v>
      </c>
      <c r="O790" s="172" t="s">
        <v>41</v>
      </c>
      <c r="P790" s="173" t="s">
        <v>225</v>
      </c>
      <c r="Q790" s="174"/>
      <c r="R790" s="174"/>
      <c r="S790" s="174"/>
      <c r="T790" s="174"/>
      <c r="U790" s="174"/>
      <c r="V790" s="174"/>
      <c r="W790" s="174">
        <v>0</v>
      </c>
      <c r="X790" s="174"/>
      <c r="Y790" s="309"/>
      <c r="Z790" s="174"/>
      <c r="AA790" s="174">
        <f t="shared" si="713"/>
        <v>0</v>
      </c>
      <c r="AB790" s="174"/>
      <c r="AC790" s="174"/>
      <c r="AD790" s="174"/>
    </row>
    <row r="791" spans="1:34" s="114" customFormat="1" ht="30" hidden="1" customHeight="1" x14ac:dyDescent="0.25">
      <c r="A791" s="182" t="s">
        <v>338</v>
      </c>
      <c r="B791" s="198" t="s">
        <v>352</v>
      </c>
      <c r="C791" s="198" t="s">
        <v>384</v>
      </c>
      <c r="D791" s="198" t="s">
        <v>387</v>
      </c>
      <c r="E791" s="198" t="s">
        <v>388</v>
      </c>
      <c r="F791" s="200">
        <f t="shared" si="697"/>
        <v>0</v>
      </c>
      <c r="G791" s="200">
        <f t="shared" si="698"/>
        <v>0</v>
      </c>
      <c r="H791" s="201">
        <f t="shared" si="699"/>
        <v>0</v>
      </c>
      <c r="I791" s="408" t="s">
        <v>347</v>
      </c>
      <c r="J791" s="409"/>
      <c r="K791" s="409"/>
      <c r="L791" s="409"/>
      <c r="M791" s="409"/>
      <c r="N791" s="409"/>
      <c r="O791" s="410"/>
      <c r="P791" s="111" t="s">
        <v>311</v>
      </c>
      <c r="Q791" s="112">
        <f>+Q792</f>
        <v>0</v>
      </c>
      <c r="R791" s="112">
        <f t="shared" ref="R791:AD792" si="714">+R792</f>
        <v>0</v>
      </c>
      <c r="S791" s="112">
        <f t="shared" si="714"/>
        <v>0</v>
      </c>
      <c r="T791" s="112">
        <f t="shared" si="714"/>
        <v>0</v>
      </c>
      <c r="U791" s="112">
        <f t="shared" si="714"/>
        <v>0</v>
      </c>
      <c r="V791" s="112">
        <f t="shared" si="714"/>
        <v>0</v>
      </c>
      <c r="W791" s="112">
        <f t="shared" si="714"/>
        <v>0</v>
      </c>
      <c r="X791" s="112"/>
      <c r="Y791" s="314"/>
      <c r="Z791" s="112">
        <f t="shared" si="714"/>
        <v>0</v>
      </c>
      <c r="AA791" s="112">
        <f t="shared" si="714"/>
        <v>0</v>
      </c>
      <c r="AB791" s="112">
        <f>+AB793</f>
        <v>0</v>
      </c>
      <c r="AC791" s="112">
        <f>+AC793</f>
        <v>0</v>
      </c>
      <c r="AD791" s="112">
        <f>+AD793</f>
        <v>0</v>
      </c>
    </row>
    <row r="792" spans="1:34" s="193" customFormat="1" ht="21.75" hidden="1" customHeight="1" x14ac:dyDescent="0.25">
      <c r="A792" s="188" t="s">
        <v>338</v>
      </c>
      <c r="B792" s="188"/>
      <c r="C792" s="198" t="s">
        <v>384</v>
      </c>
      <c r="D792" s="198" t="s">
        <v>387</v>
      </c>
      <c r="E792" s="198" t="s">
        <v>388</v>
      </c>
      <c r="F792" s="200">
        <f t="shared" si="697"/>
        <v>0</v>
      </c>
      <c r="G792" s="200">
        <f t="shared" si="698"/>
        <v>0</v>
      </c>
      <c r="H792" s="201">
        <f t="shared" si="699"/>
        <v>0</v>
      </c>
      <c r="I792" s="189"/>
      <c r="J792" s="189"/>
      <c r="K792" s="189"/>
      <c r="L792" s="189"/>
      <c r="M792" s="189"/>
      <c r="N792" s="189" t="str">
        <f>+O792</f>
        <v>3.1.</v>
      </c>
      <c r="O792" s="190" t="s">
        <v>41</v>
      </c>
      <c r="P792" s="191" t="s">
        <v>20</v>
      </c>
      <c r="Q792" s="192">
        <f>+Q793</f>
        <v>0</v>
      </c>
      <c r="R792" s="192">
        <f t="shared" si="714"/>
        <v>0</v>
      </c>
      <c r="S792" s="192">
        <f t="shared" si="714"/>
        <v>0</v>
      </c>
      <c r="T792" s="192">
        <f t="shared" si="714"/>
        <v>0</v>
      </c>
      <c r="U792" s="192">
        <f t="shared" si="714"/>
        <v>0</v>
      </c>
      <c r="V792" s="192">
        <f t="shared" si="714"/>
        <v>0</v>
      </c>
      <c r="W792" s="192">
        <f t="shared" si="714"/>
        <v>0</v>
      </c>
      <c r="X792" s="192"/>
      <c r="Y792" s="315"/>
      <c r="Z792" s="192">
        <f t="shared" si="714"/>
        <v>0</v>
      </c>
      <c r="AA792" s="192">
        <f t="shared" si="714"/>
        <v>0</v>
      </c>
      <c r="AB792" s="192">
        <f t="shared" si="714"/>
        <v>0</v>
      </c>
      <c r="AC792" s="192">
        <f t="shared" si="714"/>
        <v>0</v>
      </c>
      <c r="AD792" s="192">
        <f t="shared" si="714"/>
        <v>0</v>
      </c>
    </row>
    <row r="793" spans="1:34" s="119" customFormat="1" ht="20.25" hidden="1" customHeight="1" x14ac:dyDescent="0.25">
      <c r="A793" s="182" t="s">
        <v>338</v>
      </c>
      <c r="B793" s="198" t="s">
        <v>352</v>
      </c>
      <c r="C793" s="198" t="s">
        <v>384</v>
      </c>
      <c r="D793" s="198" t="s">
        <v>387</v>
      </c>
      <c r="E793" s="198" t="s">
        <v>388</v>
      </c>
      <c r="F793" s="200">
        <f t="shared" si="697"/>
        <v>0</v>
      </c>
      <c r="G793" s="200">
        <f t="shared" si="698"/>
        <v>0</v>
      </c>
      <c r="H793" s="201">
        <f t="shared" si="699"/>
        <v>0</v>
      </c>
      <c r="I793" s="120">
        <v>4</v>
      </c>
      <c r="J793" s="120"/>
      <c r="K793" s="120"/>
      <c r="L793" s="120"/>
      <c r="M793" s="120"/>
      <c r="N793" s="120"/>
      <c r="O793" s="175" t="s">
        <v>41</v>
      </c>
      <c r="P793" s="122" t="s">
        <v>21</v>
      </c>
      <c r="Q793" s="123">
        <f>+Q794+Q795</f>
        <v>0</v>
      </c>
      <c r="R793" s="123">
        <f t="shared" ref="R793:AB793" si="715">+R794+R795</f>
        <v>0</v>
      </c>
      <c r="S793" s="123">
        <f t="shared" si="715"/>
        <v>0</v>
      </c>
      <c r="T793" s="123">
        <f t="shared" si="715"/>
        <v>0</v>
      </c>
      <c r="U793" s="123">
        <f t="shared" si="715"/>
        <v>0</v>
      </c>
      <c r="V793" s="123">
        <f t="shared" si="715"/>
        <v>0</v>
      </c>
      <c r="W793" s="123">
        <f t="shared" si="715"/>
        <v>0</v>
      </c>
      <c r="X793" s="123"/>
      <c r="Y793" s="316"/>
      <c r="Z793" s="123">
        <f t="shared" si="715"/>
        <v>0</v>
      </c>
      <c r="AA793" s="123">
        <f t="shared" si="715"/>
        <v>0</v>
      </c>
      <c r="AB793" s="123">
        <f t="shared" si="715"/>
        <v>0</v>
      </c>
      <c r="AC793" s="123">
        <f t="shared" ref="AC793:AD793" si="716">+AC794+AC795</f>
        <v>0</v>
      </c>
      <c r="AD793" s="123">
        <f t="shared" si="716"/>
        <v>0</v>
      </c>
    </row>
    <row r="794" spans="1:34" s="187" customFormat="1" ht="20.25" hidden="1" customHeight="1" x14ac:dyDescent="0.25">
      <c r="A794" s="183" t="s">
        <v>338</v>
      </c>
      <c r="B794" s="198" t="s">
        <v>352</v>
      </c>
      <c r="C794" s="198" t="s">
        <v>384</v>
      </c>
      <c r="D794" s="198" t="s">
        <v>387</v>
      </c>
      <c r="E794" s="198" t="s">
        <v>388</v>
      </c>
      <c r="F794" s="200">
        <f t="shared" si="697"/>
        <v>0</v>
      </c>
      <c r="G794" s="200">
        <f t="shared" si="698"/>
        <v>0</v>
      </c>
      <c r="H794" s="201">
        <f t="shared" si="699"/>
        <v>0</v>
      </c>
      <c r="I794" s="121"/>
      <c r="J794" s="121">
        <v>41</v>
      </c>
      <c r="K794" s="121"/>
      <c r="L794" s="121"/>
      <c r="M794" s="121"/>
      <c r="N794" s="121"/>
      <c r="O794" s="175" t="s">
        <v>41</v>
      </c>
      <c r="P794" s="185" t="s">
        <v>11</v>
      </c>
      <c r="Q794" s="186">
        <v>0</v>
      </c>
      <c r="R794" s="186">
        <v>0</v>
      </c>
      <c r="S794" s="186">
        <v>0</v>
      </c>
      <c r="T794" s="186">
        <v>0</v>
      </c>
      <c r="U794" s="186">
        <v>0</v>
      </c>
      <c r="V794" s="186">
        <v>0</v>
      </c>
      <c r="W794" s="186">
        <v>0</v>
      </c>
      <c r="X794" s="186"/>
      <c r="Y794" s="260">
        <v>0</v>
      </c>
      <c r="Z794" s="186">
        <v>0</v>
      </c>
      <c r="AA794" s="186">
        <v>0</v>
      </c>
      <c r="AB794" s="186">
        <v>0</v>
      </c>
      <c r="AC794" s="186">
        <v>0</v>
      </c>
      <c r="AD794" s="186">
        <v>0</v>
      </c>
    </row>
    <row r="795" spans="1:34" s="187" customFormat="1" ht="20.25" hidden="1" customHeight="1" x14ac:dyDescent="0.25">
      <c r="A795" s="183" t="s">
        <v>338</v>
      </c>
      <c r="B795" s="198" t="s">
        <v>352</v>
      </c>
      <c r="C795" s="198" t="s">
        <v>384</v>
      </c>
      <c r="D795" s="198" t="s">
        <v>387</v>
      </c>
      <c r="E795" s="198" t="s">
        <v>388</v>
      </c>
      <c r="F795" s="200">
        <f t="shared" si="697"/>
        <v>0</v>
      </c>
      <c r="G795" s="200">
        <f t="shared" si="698"/>
        <v>0</v>
      </c>
      <c r="H795" s="201">
        <f t="shared" si="699"/>
        <v>0</v>
      </c>
      <c r="I795" s="121"/>
      <c r="J795" s="121">
        <v>42</v>
      </c>
      <c r="K795" s="121"/>
      <c r="L795" s="121"/>
      <c r="M795" s="121"/>
      <c r="N795" s="121"/>
      <c r="O795" s="175" t="s">
        <v>41</v>
      </c>
      <c r="P795" s="185" t="s">
        <v>12</v>
      </c>
      <c r="Q795" s="186">
        <v>0</v>
      </c>
      <c r="R795" s="186">
        <v>0</v>
      </c>
      <c r="S795" s="186">
        <v>0</v>
      </c>
      <c r="T795" s="186">
        <v>0</v>
      </c>
      <c r="U795" s="186">
        <v>0</v>
      </c>
      <c r="V795" s="186">
        <v>0</v>
      </c>
      <c r="W795" s="186">
        <v>0</v>
      </c>
      <c r="X795" s="186"/>
      <c r="Y795" s="260">
        <v>0</v>
      </c>
      <c r="Z795" s="186">
        <v>0</v>
      </c>
      <c r="AA795" s="186">
        <v>0</v>
      </c>
      <c r="AB795" s="186">
        <v>0</v>
      </c>
      <c r="AC795" s="186">
        <v>0</v>
      </c>
      <c r="AD795" s="186">
        <v>0</v>
      </c>
    </row>
    <row r="796" spans="1:34" s="114" customFormat="1" ht="30" customHeight="1" x14ac:dyDescent="0.25">
      <c r="A796" s="182" t="s">
        <v>339</v>
      </c>
      <c r="B796" s="198" t="s">
        <v>352</v>
      </c>
      <c r="C796" s="198" t="s">
        <v>384</v>
      </c>
      <c r="D796" s="198" t="s">
        <v>387</v>
      </c>
      <c r="E796" s="198" t="s">
        <v>388</v>
      </c>
      <c r="F796" s="200">
        <f t="shared" si="697"/>
        <v>88000</v>
      </c>
      <c r="G796" s="200">
        <f t="shared" si="698"/>
        <v>101199</v>
      </c>
      <c r="H796" s="201">
        <f t="shared" si="699"/>
        <v>148799.02000000002</v>
      </c>
      <c r="I796" s="408" t="s">
        <v>96</v>
      </c>
      <c r="J796" s="409"/>
      <c r="K796" s="409"/>
      <c r="L796" s="409"/>
      <c r="M796" s="409"/>
      <c r="N796" s="409"/>
      <c r="O796" s="410"/>
      <c r="P796" s="111" t="s">
        <v>101</v>
      </c>
      <c r="Q796" s="112">
        <f>+Q797</f>
        <v>0</v>
      </c>
      <c r="R796" s="112">
        <f t="shared" ref="R796:AD797" si="717">+R797</f>
        <v>44000</v>
      </c>
      <c r="S796" s="112">
        <f t="shared" si="717"/>
        <v>44000</v>
      </c>
      <c r="T796" s="112">
        <f t="shared" si="717"/>
        <v>28799</v>
      </c>
      <c r="U796" s="112">
        <f t="shared" si="717"/>
        <v>28400</v>
      </c>
      <c r="V796" s="112">
        <f t="shared" si="717"/>
        <v>0</v>
      </c>
      <c r="W796" s="112">
        <f t="shared" si="717"/>
        <v>44000</v>
      </c>
      <c r="X796" s="112"/>
      <c r="Y796" s="314"/>
      <c r="Z796" s="112">
        <f t="shared" si="717"/>
        <v>28799.02</v>
      </c>
      <c r="AA796" s="112">
        <f t="shared" si="717"/>
        <v>0</v>
      </c>
      <c r="AB796" s="112">
        <f>+AB798</f>
        <v>40000</v>
      </c>
      <c r="AC796" s="112">
        <f>+AC798</f>
        <v>40000</v>
      </c>
      <c r="AD796" s="112">
        <f>+AD798</f>
        <v>40000</v>
      </c>
      <c r="AE796" s="176">
        <f>W803+W806+W809+W813+W815+W817+W819+W821+W825+W827+W830+W835+W837+W839+W841+W844+W847+W848+W850+W854+W855+W857+W859+W861+W864+W866+W869+W870+W872+W878+W880+W882+W884+W887+W890+W893+W895+W897+W898+W901+W903+W906+W907+W908+W910+W916+W918+W922</f>
        <v>44000</v>
      </c>
    </row>
    <row r="797" spans="1:34" s="193" customFormat="1" ht="21.75" customHeight="1" x14ac:dyDescent="0.25">
      <c r="A797" s="188" t="s">
        <v>339</v>
      </c>
      <c r="B797" s="188"/>
      <c r="C797" s="198" t="s">
        <v>384</v>
      </c>
      <c r="D797" s="198" t="s">
        <v>387</v>
      </c>
      <c r="E797" s="198" t="s">
        <v>388</v>
      </c>
      <c r="F797" s="200">
        <f t="shared" si="697"/>
        <v>88000</v>
      </c>
      <c r="G797" s="200">
        <f t="shared" si="698"/>
        <v>101199</v>
      </c>
      <c r="H797" s="201">
        <f t="shared" si="699"/>
        <v>148799.02000000002</v>
      </c>
      <c r="I797" s="189"/>
      <c r="J797" s="189"/>
      <c r="K797" s="189"/>
      <c r="L797" s="189"/>
      <c r="M797" s="189"/>
      <c r="N797" s="189" t="s">
        <v>39</v>
      </c>
      <c r="O797" s="190" t="s">
        <v>39</v>
      </c>
      <c r="P797" s="191" t="s">
        <v>19</v>
      </c>
      <c r="Q797" s="192">
        <f>+Q798</f>
        <v>0</v>
      </c>
      <c r="R797" s="192">
        <f t="shared" si="717"/>
        <v>44000</v>
      </c>
      <c r="S797" s="192">
        <f t="shared" si="717"/>
        <v>44000</v>
      </c>
      <c r="T797" s="192">
        <f t="shared" si="717"/>
        <v>28799</v>
      </c>
      <c r="U797" s="192">
        <f t="shared" si="717"/>
        <v>28400</v>
      </c>
      <c r="V797" s="192">
        <f t="shared" si="717"/>
        <v>0</v>
      </c>
      <c r="W797" s="192">
        <f t="shared" si="717"/>
        <v>44000</v>
      </c>
      <c r="X797" s="192"/>
      <c r="Y797" s="315">
        <v>0</v>
      </c>
      <c r="Z797" s="192">
        <f t="shared" si="717"/>
        <v>28799.02</v>
      </c>
      <c r="AA797" s="192">
        <f t="shared" si="717"/>
        <v>0</v>
      </c>
      <c r="AB797" s="192">
        <f t="shared" si="717"/>
        <v>40000</v>
      </c>
      <c r="AC797" s="192">
        <f t="shared" si="717"/>
        <v>40000</v>
      </c>
      <c r="AD797" s="192">
        <f t="shared" si="717"/>
        <v>40000</v>
      </c>
      <c r="AE797" s="239"/>
      <c r="AF797" s="239"/>
      <c r="AG797" s="239"/>
      <c r="AH797" s="239"/>
    </row>
    <row r="798" spans="1:34" s="119" customFormat="1" ht="20.25" customHeight="1" x14ac:dyDescent="0.25">
      <c r="A798" s="182" t="s">
        <v>339</v>
      </c>
      <c r="B798" s="198" t="s">
        <v>352</v>
      </c>
      <c r="C798" s="198" t="s">
        <v>384</v>
      </c>
      <c r="D798" s="198" t="s">
        <v>387</v>
      </c>
      <c r="E798" s="198" t="s">
        <v>388</v>
      </c>
      <c r="F798" s="200">
        <f t="shared" si="697"/>
        <v>88000</v>
      </c>
      <c r="G798" s="200">
        <f t="shared" si="698"/>
        <v>101199</v>
      </c>
      <c r="H798" s="201">
        <f t="shared" si="699"/>
        <v>148799.02000000002</v>
      </c>
      <c r="I798" s="120">
        <v>3</v>
      </c>
      <c r="J798" s="120"/>
      <c r="K798" s="120"/>
      <c r="L798" s="120"/>
      <c r="M798" s="120"/>
      <c r="N798" s="120"/>
      <c r="O798" s="12" t="s">
        <v>39</v>
      </c>
      <c r="P798" s="122" t="s">
        <v>18</v>
      </c>
      <c r="Q798" s="123">
        <f>+Q799+Q831</f>
        <v>0</v>
      </c>
      <c r="R798" s="123">
        <f t="shared" ref="R798:AB798" si="718">+R799+R831</f>
        <v>44000</v>
      </c>
      <c r="S798" s="123">
        <f t="shared" si="718"/>
        <v>44000</v>
      </c>
      <c r="T798" s="123">
        <f t="shared" si="718"/>
        <v>28799</v>
      </c>
      <c r="U798" s="123">
        <f t="shared" si="718"/>
        <v>28400</v>
      </c>
      <c r="V798" s="123">
        <f t="shared" si="718"/>
        <v>0</v>
      </c>
      <c r="W798" s="123">
        <f t="shared" si="718"/>
        <v>44000</v>
      </c>
      <c r="X798" s="123"/>
      <c r="Y798" s="316">
        <v>0</v>
      </c>
      <c r="Z798" s="123">
        <f t="shared" si="718"/>
        <v>28799.02</v>
      </c>
      <c r="AA798" s="123">
        <f t="shared" si="718"/>
        <v>0</v>
      </c>
      <c r="AB798" s="123">
        <f t="shared" si="718"/>
        <v>40000</v>
      </c>
      <c r="AC798" s="123">
        <f t="shared" ref="AC798:AD798" si="719">+AC799+AC831</f>
        <v>40000</v>
      </c>
      <c r="AD798" s="123">
        <f t="shared" si="719"/>
        <v>40000</v>
      </c>
    </row>
    <row r="799" spans="1:34" s="187" customFormat="1" ht="20.25" customHeight="1" x14ac:dyDescent="0.25">
      <c r="A799" s="183" t="s">
        <v>339</v>
      </c>
      <c r="B799" s="198" t="s">
        <v>352</v>
      </c>
      <c r="C799" s="198" t="s">
        <v>384</v>
      </c>
      <c r="D799" s="198" t="s">
        <v>387</v>
      </c>
      <c r="E799" s="198" t="s">
        <v>388</v>
      </c>
      <c r="F799" s="200">
        <f t="shared" si="697"/>
        <v>44130</v>
      </c>
      <c r="G799" s="200">
        <f t="shared" si="698"/>
        <v>60251.270000000004</v>
      </c>
      <c r="H799" s="201">
        <f t="shared" si="699"/>
        <v>87445</v>
      </c>
      <c r="I799" s="263"/>
      <c r="J799" s="263">
        <v>31</v>
      </c>
      <c r="K799" s="263"/>
      <c r="L799" s="263"/>
      <c r="M799" s="263"/>
      <c r="N799" s="263"/>
      <c r="O799" s="303" t="s">
        <v>39</v>
      </c>
      <c r="P799" s="264" t="s">
        <v>6</v>
      </c>
      <c r="Q799" s="265">
        <f>Q800+Q822+Q810</f>
        <v>0</v>
      </c>
      <c r="R799" s="265">
        <f t="shared" ref="R799:AB799" si="720">R800+R822+R810</f>
        <v>22065</v>
      </c>
      <c r="S799" s="265">
        <f t="shared" si="720"/>
        <v>22065</v>
      </c>
      <c r="T799" s="265">
        <f t="shared" si="720"/>
        <v>19735</v>
      </c>
      <c r="U799" s="265">
        <f t="shared" si="720"/>
        <v>18450</v>
      </c>
      <c r="V799" s="265">
        <f t="shared" si="720"/>
        <v>0</v>
      </c>
      <c r="W799" s="265">
        <f t="shared" si="720"/>
        <v>22066.27</v>
      </c>
      <c r="X799" s="265"/>
      <c r="Y799" s="260">
        <v>0</v>
      </c>
      <c r="Z799" s="186">
        <f t="shared" si="720"/>
        <v>19735</v>
      </c>
      <c r="AA799" s="186">
        <f t="shared" si="720"/>
        <v>0</v>
      </c>
      <c r="AB799" s="186">
        <f t="shared" si="720"/>
        <v>22110</v>
      </c>
      <c r="AC799" s="186">
        <f t="shared" ref="AC799:AD799" si="721">AC800+AC822+AC810</f>
        <v>22600</v>
      </c>
      <c r="AD799" s="186">
        <f t="shared" si="721"/>
        <v>23000</v>
      </c>
    </row>
    <row r="800" spans="1:34" s="214" customFormat="1" ht="20.25" customHeight="1" x14ac:dyDescent="0.25">
      <c r="A800" s="188" t="s">
        <v>339</v>
      </c>
      <c r="B800" s="188"/>
      <c r="C800" s="215" t="s">
        <v>384</v>
      </c>
      <c r="D800" s="215" t="s">
        <v>387</v>
      </c>
      <c r="E800" s="215" t="s">
        <v>388</v>
      </c>
      <c r="F800" s="207">
        <f t="shared" si="697"/>
        <v>37880</v>
      </c>
      <c r="G800" s="207">
        <f t="shared" si="698"/>
        <v>51761.270000000004</v>
      </c>
      <c r="H800" s="208">
        <f t="shared" si="699"/>
        <v>75340</v>
      </c>
      <c r="I800" s="209"/>
      <c r="J800" s="210"/>
      <c r="K800" s="210">
        <v>311</v>
      </c>
      <c r="L800" s="210"/>
      <c r="M800" s="210"/>
      <c r="N800" s="211"/>
      <c r="O800" s="216" t="s">
        <v>39</v>
      </c>
      <c r="P800" s="212" t="s">
        <v>117</v>
      </c>
      <c r="Q800" s="213">
        <f>Q801+Q804+Q807</f>
        <v>0</v>
      </c>
      <c r="R800" s="213">
        <f t="shared" ref="R800:AB800" si="722">R801+R804+R807</f>
        <v>18940</v>
      </c>
      <c r="S800" s="213">
        <f t="shared" si="722"/>
        <v>18940</v>
      </c>
      <c r="T800" s="213">
        <f t="shared" si="722"/>
        <v>16960</v>
      </c>
      <c r="U800" s="213">
        <f t="shared" si="722"/>
        <v>15860</v>
      </c>
      <c r="V800" s="213">
        <f t="shared" si="722"/>
        <v>0</v>
      </c>
      <c r="W800" s="213">
        <f t="shared" si="722"/>
        <v>18941.27</v>
      </c>
      <c r="X800" s="213"/>
      <c r="Y800" s="306"/>
      <c r="Z800" s="213">
        <f t="shared" si="722"/>
        <v>16960</v>
      </c>
      <c r="AA800" s="213">
        <f t="shared" si="722"/>
        <v>0</v>
      </c>
      <c r="AB800" s="213">
        <f t="shared" si="722"/>
        <v>19000</v>
      </c>
      <c r="AC800" s="213">
        <f t="shared" ref="AC800:AD800" si="723">AC801+AC804+AC807</f>
        <v>19490</v>
      </c>
      <c r="AD800" s="213">
        <f t="shared" si="723"/>
        <v>19890</v>
      </c>
    </row>
    <row r="801" spans="1:30" s="114" customFormat="1" ht="20.25" customHeight="1" x14ac:dyDescent="0.25">
      <c r="A801" s="182" t="s">
        <v>339</v>
      </c>
      <c r="B801" s="182"/>
      <c r="C801" s="182"/>
      <c r="D801" s="198" t="s">
        <v>387</v>
      </c>
      <c r="E801" s="198" t="s">
        <v>388</v>
      </c>
      <c r="F801" s="200">
        <f t="shared" si="697"/>
        <v>37880</v>
      </c>
      <c r="G801" s="200">
        <f t="shared" si="698"/>
        <v>48840.270000000004</v>
      </c>
      <c r="H801" s="201">
        <f t="shared" si="699"/>
        <v>73784</v>
      </c>
      <c r="I801" s="124"/>
      <c r="J801" s="131"/>
      <c r="K801" s="131"/>
      <c r="L801" s="131">
        <v>3111</v>
      </c>
      <c r="M801" s="131"/>
      <c r="N801" s="132"/>
      <c r="O801" s="12" t="s">
        <v>39</v>
      </c>
      <c r="P801" s="127" t="s">
        <v>118</v>
      </c>
      <c r="Q801" s="133">
        <f t="shared" ref="Q801:AD802" si="724">Q802</f>
        <v>0</v>
      </c>
      <c r="R801" s="133">
        <f t="shared" si="724"/>
        <v>18940</v>
      </c>
      <c r="S801" s="133">
        <f t="shared" si="724"/>
        <v>18940</v>
      </c>
      <c r="T801" s="133">
        <v>15404</v>
      </c>
      <c r="U801" s="133">
        <f t="shared" si="724"/>
        <v>14495</v>
      </c>
      <c r="V801" s="133">
        <f t="shared" si="724"/>
        <v>0</v>
      </c>
      <c r="W801" s="133">
        <f t="shared" si="724"/>
        <v>18941.27</v>
      </c>
      <c r="X801" s="133"/>
      <c r="Y801" s="307"/>
      <c r="Z801" s="133">
        <f t="shared" si="724"/>
        <v>15404</v>
      </c>
      <c r="AA801" s="133">
        <f t="shared" si="724"/>
        <v>0</v>
      </c>
      <c r="AB801" s="133">
        <f t="shared" si="724"/>
        <v>19000</v>
      </c>
      <c r="AC801" s="133">
        <f t="shared" si="724"/>
        <v>19490</v>
      </c>
      <c r="AD801" s="133">
        <f t="shared" si="724"/>
        <v>19890</v>
      </c>
    </row>
    <row r="802" spans="1:30" s="114" customFormat="1" ht="20.25" customHeight="1" x14ac:dyDescent="0.25">
      <c r="A802" s="183" t="s">
        <v>339</v>
      </c>
      <c r="B802" s="183"/>
      <c r="C802" s="183"/>
      <c r="D802" s="183"/>
      <c r="E802" s="198" t="s">
        <v>388</v>
      </c>
      <c r="F802" s="200">
        <f t="shared" si="697"/>
        <v>37880</v>
      </c>
      <c r="G802" s="200">
        <f t="shared" si="698"/>
        <v>33436.270000000004</v>
      </c>
      <c r="H802" s="201">
        <f t="shared" si="699"/>
        <v>73784</v>
      </c>
      <c r="I802" s="124"/>
      <c r="J802" s="131"/>
      <c r="K802" s="131"/>
      <c r="L802" s="131"/>
      <c r="M802" s="194">
        <v>31111</v>
      </c>
      <c r="N802" s="195"/>
      <c r="O802" s="196" t="s">
        <v>39</v>
      </c>
      <c r="P802" s="195" t="s">
        <v>119</v>
      </c>
      <c r="Q802" s="197">
        <f t="shared" si="724"/>
        <v>0</v>
      </c>
      <c r="R802" s="197">
        <f t="shared" si="724"/>
        <v>18940</v>
      </c>
      <c r="S802" s="197">
        <f t="shared" si="724"/>
        <v>18940</v>
      </c>
      <c r="T802" s="197">
        <f t="shared" si="724"/>
        <v>0</v>
      </c>
      <c r="U802" s="197">
        <f t="shared" si="724"/>
        <v>14495</v>
      </c>
      <c r="V802" s="197">
        <f t="shared" si="724"/>
        <v>0</v>
      </c>
      <c r="W802" s="197">
        <f t="shared" si="724"/>
        <v>18941.27</v>
      </c>
      <c r="X802" s="197"/>
      <c r="Y802" s="308"/>
      <c r="Z802" s="197">
        <f t="shared" si="724"/>
        <v>15404</v>
      </c>
      <c r="AA802" s="197">
        <f t="shared" si="724"/>
        <v>0</v>
      </c>
      <c r="AB802" s="197">
        <f t="shared" si="724"/>
        <v>19000</v>
      </c>
      <c r="AC802" s="197">
        <f t="shared" si="724"/>
        <v>19490</v>
      </c>
      <c r="AD802" s="197">
        <f t="shared" si="724"/>
        <v>19890</v>
      </c>
    </row>
    <row r="803" spans="1:30" s="114" customFormat="1" ht="20.25" customHeight="1" x14ac:dyDescent="0.25">
      <c r="A803" s="182" t="s">
        <v>339</v>
      </c>
      <c r="B803" s="182"/>
      <c r="C803" s="182"/>
      <c r="D803" s="182"/>
      <c r="E803" s="182"/>
      <c r="F803" s="200">
        <f t="shared" si="697"/>
        <v>37880</v>
      </c>
      <c r="G803" s="200">
        <f t="shared" si="698"/>
        <v>33436.270000000004</v>
      </c>
      <c r="H803" s="201">
        <f t="shared" si="699"/>
        <v>73784</v>
      </c>
      <c r="I803" s="124"/>
      <c r="J803" s="131"/>
      <c r="K803" s="131"/>
      <c r="L803" s="131"/>
      <c r="M803" s="11"/>
      <c r="N803" s="171">
        <v>311110</v>
      </c>
      <c r="O803" s="172" t="s">
        <v>39</v>
      </c>
      <c r="P803" s="173" t="s">
        <v>294</v>
      </c>
      <c r="Q803" s="174">
        <v>0</v>
      </c>
      <c r="R803" s="174">
        <f>S803-Q803</f>
        <v>18940</v>
      </c>
      <c r="S803" s="174">
        <v>18940</v>
      </c>
      <c r="T803" s="174"/>
      <c r="U803" s="174">
        <v>14495</v>
      </c>
      <c r="V803" s="174">
        <v>0</v>
      </c>
      <c r="W803" s="174">
        <v>18941.27</v>
      </c>
      <c r="X803" s="174"/>
      <c r="Y803" s="309"/>
      <c r="Z803" s="174">
        <v>15404</v>
      </c>
      <c r="AA803" s="174">
        <f>+Q803</f>
        <v>0</v>
      </c>
      <c r="AB803" s="174">
        <v>19000</v>
      </c>
      <c r="AC803" s="174">
        <f>19000+490</f>
        <v>19490</v>
      </c>
      <c r="AD803" s="174">
        <f>19000+890</f>
        <v>19890</v>
      </c>
    </row>
    <row r="804" spans="1:30" s="114" customFormat="1" ht="20.25" hidden="1" customHeight="1" x14ac:dyDescent="0.25">
      <c r="A804" s="182" t="s">
        <v>339</v>
      </c>
      <c r="B804" s="182"/>
      <c r="C804" s="182"/>
      <c r="D804" s="198" t="s">
        <v>387</v>
      </c>
      <c r="E804" s="198" t="s">
        <v>388</v>
      </c>
      <c r="F804" s="200">
        <f t="shared" si="697"/>
        <v>0</v>
      </c>
      <c r="G804" s="200">
        <f t="shared" si="698"/>
        <v>0</v>
      </c>
      <c r="H804" s="201">
        <f t="shared" si="699"/>
        <v>0</v>
      </c>
      <c r="I804" s="124"/>
      <c r="J804" s="131"/>
      <c r="K804" s="131"/>
      <c r="L804" s="131">
        <v>3113</v>
      </c>
      <c r="M804" s="131"/>
      <c r="N804" s="132"/>
      <c r="O804" s="12" t="s">
        <v>39</v>
      </c>
      <c r="P804" s="127" t="s">
        <v>126</v>
      </c>
      <c r="Q804" s="133">
        <f t="shared" ref="Q804:AD805" si="725">Q805</f>
        <v>0</v>
      </c>
      <c r="R804" s="133">
        <f t="shared" si="725"/>
        <v>0</v>
      </c>
      <c r="S804" s="133">
        <f t="shared" si="725"/>
        <v>0</v>
      </c>
      <c r="T804" s="133">
        <f t="shared" si="725"/>
        <v>0</v>
      </c>
      <c r="U804" s="133">
        <f t="shared" si="725"/>
        <v>0</v>
      </c>
      <c r="V804" s="133">
        <f t="shared" si="725"/>
        <v>0</v>
      </c>
      <c r="W804" s="133">
        <f t="shared" si="725"/>
        <v>0</v>
      </c>
      <c r="X804" s="133"/>
      <c r="Y804" s="307"/>
      <c r="Z804" s="133">
        <f t="shared" si="725"/>
        <v>0</v>
      </c>
      <c r="AA804" s="133">
        <f t="shared" si="725"/>
        <v>0</v>
      </c>
      <c r="AB804" s="133">
        <f t="shared" si="725"/>
        <v>0</v>
      </c>
      <c r="AC804" s="133">
        <f t="shared" si="725"/>
        <v>0</v>
      </c>
      <c r="AD804" s="133">
        <f t="shared" si="725"/>
        <v>0</v>
      </c>
    </row>
    <row r="805" spans="1:30" s="114" customFormat="1" ht="20.25" hidden="1" customHeight="1" x14ac:dyDescent="0.25">
      <c r="A805" s="183" t="s">
        <v>339</v>
      </c>
      <c r="B805" s="183"/>
      <c r="C805" s="183"/>
      <c r="D805" s="183"/>
      <c r="E805" s="198" t="s">
        <v>388</v>
      </c>
      <c r="F805" s="200">
        <f t="shared" si="697"/>
        <v>0</v>
      </c>
      <c r="G805" s="200">
        <f t="shared" si="698"/>
        <v>0</v>
      </c>
      <c r="H805" s="201">
        <f t="shared" si="699"/>
        <v>0</v>
      </c>
      <c r="I805" s="124"/>
      <c r="J805" s="131"/>
      <c r="K805" s="131"/>
      <c r="L805" s="131"/>
      <c r="M805" s="194">
        <v>31131</v>
      </c>
      <c r="N805" s="195"/>
      <c r="O805" s="196" t="s">
        <v>39</v>
      </c>
      <c r="P805" s="195" t="s">
        <v>126</v>
      </c>
      <c r="Q805" s="197">
        <f t="shared" si="725"/>
        <v>0</v>
      </c>
      <c r="R805" s="197">
        <f t="shared" si="725"/>
        <v>0</v>
      </c>
      <c r="S805" s="197">
        <f t="shared" si="725"/>
        <v>0</v>
      </c>
      <c r="T805" s="197">
        <f t="shared" si="725"/>
        <v>0</v>
      </c>
      <c r="U805" s="197">
        <f t="shared" si="725"/>
        <v>0</v>
      </c>
      <c r="V805" s="197">
        <f t="shared" si="725"/>
        <v>0</v>
      </c>
      <c r="W805" s="197">
        <f t="shared" si="725"/>
        <v>0</v>
      </c>
      <c r="X805" s="197"/>
      <c r="Y805" s="308"/>
      <c r="Z805" s="197">
        <f t="shared" si="725"/>
        <v>0</v>
      </c>
      <c r="AA805" s="197">
        <f t="shared" si="725"/>
        <v>0</v>
      </c>
      <c r="AB805" s="197">
        <f t="shared" si="725"/>
        <v>0</v>
      </c>
      <c r="AC805" s="197">
        <f t="shared" si="725"/>
        <v>0</v>
      </c>
      <c r="AD805" s="197">
        <f t="shared" si="725"/>
        <v>0</v>
      </c>
    </row>
    <row r="806" spans="1:30" s="114" customFormat="1" ht="20.25" hidden="1" customHeight="1" x14ac:dyDescent="0.25">
      <c r="A806" s="182" t="s">
        <v>339</v>
      </c>
      <c r="B806" s="182"/>
      <c r="C806" s="182"/>
      <c r="D806" s="182"/>
      <c r="E806" s="182"/>
      <c r="F806" s="200">
        <f t="shared" si="697"/>
        <v>0</v>
      </c>
      <c r="G806" s="200">
        <f t="shared" si="698"/>
        <v>0</v>
      </c>
      <c r="H806" s="201">
        <f t="shared" si="699"/>
        <v>0</v>
      </c>
      <c r="I806" s="124"/>
      <c r="J806" s="131"/>
      <c r="K806" s="131"/>
      <c r="L806" s="131"/>
      <c r="M806" s="11"/>
      <c r="N806" s="171">
        <v>311310</v>
      </c>
      <c r="O806" s="172" t="s">
        <v>39</v>
      </c>
      <c r="P806" s="173" t="s">
        <v>126</v>
      </c>
      <c r="Q806" s="174">
        <v>0</v>
      </c>
      <c r="R806" s="174">
        <f>S806-Q806</f>
        <v>0</v>
      </c>
      <c r="S806" s="174">
        <v>0</v>
      </c>
      <c r="T806" s="174"/>
      <c r="U806" s="174">
        <v>0</v>
      </c>
      <c r="V806" s="174">
        <v>0</v>
      </c>
      <c r="W806" s="174">
        <v>0</v>
      </c>
      <c r="X806" s="174"/>
      <c r="Y806" s="309"/>
      <c r="Z806" s="174"/>
      <c r="AA806" s="174">
        <f>+Q806</f>
        <v>0</v>
      </c>
      <c r="AB806" s="174"/>
      <c r="AC806" s="174"/>
      <c r="AD806" s="174"/>
    </row>
    <row r="807" spans="1:30" s="114" customFormat="1" ht="20.25" customHeight="1" x14ac:dyDescent="0.25">
      <c r="A807" s="182" t="s">
        <v>339</v>
      </c>
      <c r="B807" s="182"/>
      <c r="C807" s="182"/>
      <c r="D807" s="198" t="s">
        <v>387</v>
      </c>
      <c r="E807" s="198" t="s">
        <v>388</v>
      </c>
      <c r="F807" s="200">
        <f t="shared" si="697"/>
        <v>0</v>
      </c>
      <c r="G807" s="200">
        <f t="shared" si="698"/>
        <v>2921</v>
      </c>
      <c r="H807" s="201">
        <f t="shared" si="699"/>
        <v>1556</v>
      </c>
      <c r="I807" s="124"/>
      <c r="J807" s="131"/>
      <c r="K807" s="131"/>
      <c r="L807" s="131">
        <v>3114</v>
      </c>
      <c r="M807" s="131"/>
      <c r="N807" s="132"/>
      <c r="O807" s="12" t="s">
        <v>39</v>
      </c>
      <c r="P807" s="127" t="s">
        <v>298</v>
      </c>
      <c r="Q807" s="133">
        <f t="shared" ref="Q807:AD808" si="726">Q808</f>
        <v>0</v>
      </c>
      <c r="R807" s="133">
        <f t="shared" si="726"/>
        <v>0</v>
      </c>
      <c r="S807" s="133">
        <f t="shared" si="726"/>
        <v>0</v>
      </c>
      <c r="T807" s="133">
        <v>1556</v>
      </c>
      <c r="U807" s="133">
        <f t="shared" si="726"/>
        <v>1365</v>
      </c>
      <c r="V807" s="133">
        <f t="shared" si="726"/>
        <v>0</v>
      </c>
      <c r="W807" s="133">
        <f t="shared" si="726"/>
        <v>0</v>
      </c>
      <c r="X807" s="133"/>
      <c r="Y807" s="307"/>
      <c r="Z807" s="133">
        <f t="shared" si="726"/>
        <v>1556</v>
      </c>
      <c r="AA807" s="133">
        <f t="shared" si="726"/>
        <v>0</v>
      </c>
      <c r="AB807" s="133">
        <f t="shared" si="726"/>
        <v>0</v>
      </c>
      <c r="AC807" s="133">
        <f t="shared" si="726"/>
        <v>0</v>
      </c>
      <c r="AD807" s="133">
        <f t="shared" si="726"/>
        <v>0</v>
      </c>
    </row>
    <row r="808" spans="1:30" s="114" customFormat="1" ht="20.25" customHeight="1" x14ac:dyDescent="0.25">
      <c r="A808" s="183" t="s">
        <v>339</v>
      </c>
      <c r="B808" s="183"/>
      <c r="C808" s="183"/>
      <c r="D808" s="183"/>
      <c r="E808" s="198" t="s">
        <v>388</v>
      </c>
      <c r="F808" s="200">
        <f t="shared" si="697"/>
        <v>0</v>
      </c>
      <c r="G808" s="200">
        <f t="shared" si="698"/>
        <v>1365</v>
      </c>
      <c r="H808" s="201">
        <f t="shared" si="699"/>
        <v>1556</v>
      </c>
      <c r="I808" s="124"/>
      <c r="J808" s="131"/>
      <c r="K808" s="131"/>
      <c r="L808" s="131"/>
      <c r="M808" s="194">
        <v>31141</v>
      </c>
      <c r="N808" s="195"/>
      <c r="O808" s="196" t="s">
        <v>39</v>
      </c>
      <c r="P808" s="195" t="s">
        <v>127</v>
      </c>
      <c r="Q808" s="197">
        <f t="shared" si="726"/>
        <v>0</v>
      </c>
      <c r="R808" s="197">
        <f t="shared" si="726"/>
        <v>0</v>
      </c>
      <c r="S808" s="197">
        <f t="shared" si="726"/>
        <v>0</v>
      </c>
      <c r="T808" s="197">
        <f t="shared" si="726"/>
        <v>0</v>
      </c>
      <c r="U808" s="197">
        <f t="shared" si="726"/>
        <v>1365</v>
      </c>
      <c r="V808" s="197">
        <f t="shared" si="726"/>
        <v>0</v>
      </c>
      <c r="W808" s="197">
        <f t="shared" si="726"/>
        <v>0</v>
      </c>
      <c r="X808" s="197"/>
      <c r="Y808" s="308"/>
      <c r="Z808" s="197">
        <f t="shared" si="726"/>
        <v>1556</v>
      </c>
      <c r="AA808" s="197">
        <f t="shared" si="726"/>
        <v>0</v>
      </c>
      <c r="AB808" s="197">
        <f t="shared" si="726"/>
        <v>0</v>
      </c>
      <c r="AC808" s="197">
        <f t="shared" si="726"/>
        <v>0</v>
      </c>
      <c r="AD808" s="197">
        <f t="shared" si="726"/>
        <v>0</v>
      </c>
    </row>
    <row r="809" spans="1:30" s="114" customFormat="1" ht="20.25" customHeight="1" x14ac:dyDescent="0.25">
      <c r="A809" s="182" t="s">
        <v>339</v>
      </c>
      <c r="B809" s="182"/>
      <c r="C809" s="182"/>
      <c r="D809" s="182"/>
      <c r="E809" s="182"/>
      <c r="F809" s="200">
        <f t="shared" si="697"/>
        <v>0</v>
      </c>
      <c r="G809" s="200">
        <f t="shared" si="698"/>
        <v>1365</v>
      </c>
      <c r="H809" s="201">
        <f t="shared" si="699"/>
        <v>1556</v>
      </c>
      <c r="I809" s="124"/>
      <c r="J809" s="131"/>
      <c r="K809" s="131"/>
      <c r="L809" s="131"/>
      <c r="M809" s="11"/>
      <c r="N809" s="171">
        <v>311410</v>
      </c>
      <c r="O809" s="172" t="s">
        <v>39</v>
      </c>
      <c r="P809" s="173" t="s">
        <v>127</v>
      </c>
      <c r="Q809" s="174">
        <v>0</v>
      </c>
      <c r="R809" s="174">
        <f>S809-Q809</f>
        <v>0</v>
      </c>
      <c r="S809" s="174">
        <v>0</v>
      </c>
      <c r="T809" s="174"/>
      <c r="U809" s="174">
        <v>1365</v>
      </c>
      <c r="V809" s="174">
        <v>0</v>
      </c>
      <c r="W809" s="174">
        <v>0</v>
      </c>
      <c r="X809" s="174"/>
      <c r="Y809" s="309"/>
      <c r="Z809" s="174">
        <v>1556</v>
      </c>
      <c r="AA809" s="174">
        <f>+Q809</f>
        <v>0</v>
      </c>
      <c r="AB809" s="174"/>
      <c r="AC809" s="174"/>
      <c r="AD809" s="174"/>
    </row>
    <row r="810" spans="1:30" s="214" customFormat="1" ht="20.25" hidden="1" customHeight="1" x14ac:dyDescent="0.25">
      <c r="A810" s="188" t="s">
        <v>339</v>
      </c>
      <c r="B810" s="188"/>
      <c r="C810" s="215" t="s">
        <v>384</v>
      </c>
      <c r="D810" s="215" t="s">
        <v>387</v>
      </c>
      <c r="E810" s="215" t="s">
        <v>388</v>
      </c>
      <c r="F810" s="207">
        <f t="shared" si="697"/>
        <v>0</v>
      </c>
      <c r="G810" s="207">
        <f t="shared" si="698"/>
        <v>0</v>
      </c>
      <c r="H810" s="208">
        <f t="shared" si="699"/>
        <v>0</v>
      </c>
      <c r="I810" s="209"/>
      <c r="J810" s="210"/>
      <c r="K810" s="210">
        <v>312</v>
      </c>
      <c r="L810" s="210"/>
      <c r="M810" s="210"/>
      <c r="N810" s="211"/>
      <c r="O810" s="216" t="s">
        <v>39</v>
      </c>
      <c r="P810" s="212" t="s">
        <v>130</v>
      </c>
      <c r="Q810" s="213">
        <f>+Q811</f>
        <v>0</v>
      </c>
      <c r="R810" s="213">
        <f t="shared" ref="R810:AD812" si="727">+R811</f>
        <v>0</v>
      </c>
      <c r="S810" s="213">
        <f t="shared" si="727"/>
        <v>0</v>
      </c>
      <c r="T810" s="213">
        <f t="shared" si="727"/>
        <v>0</v>
      </c>
      <c r="U810" s="213">
        <f t="shared" si="727"/>
        <v>0</v>
      </c>
      <c r="V810" s="213">
        <f t="shared" si="727"/>
        <v>0</v>
      </c>
      <c r="W810" s="213">
        <f t="shared" si="727"/>
        <v>0</v>
      </c>
      <c r="X810" s="213"/>
      <c r="Y810" s="306"/>
      <c r="Z810" s="213">
        <f t="shared" si="727"/>
        <v>0</v>
      </c>
      <c r="AA810" s="213">
        <f t="shared" si="727"/>
        <v>0</v>
      </c>
      <c r="AB810" s="213">
        <f t="shared" si="727"/>
        <v>0</v>
      </c>
      <c r="AC810" s="213">
        <f t="shared" si="727"/>
        <v>0</v>
      </c>
      <c r="AD810" s="213">
        <f t="shared" si="727"/>
        <v>0</v>
      </c>
    </row>
    <row r="811" spans="1:30" s="114" customFormat="1" ht="20.25" hidden="1" customHeight="1" x14ac:dyDescent="0.25">
      <c r="A811" s="182" t="s">
        <v>339</v>
      </c>
      <c r="B811" s="182"/>
      <c r="C811" s="182"/>
      <c r="D811" s="198" t="s">
        <v>387</v>
      </c>
      <c r="E811" s="198" t="s">
        <v>388</v>
      </c>
      <c r="F811" s="200">
        <f t="shared" si="697"/>
        <v>0</v>
      </c>
      <c r="G811" s="200">
        <f t="shared" si="698"/>
        <v>0</v>
      </c>
      <c r="H811" s="201">
        <f t="shared" si="699"/>
        <v>0</v>
      </c>
      <c r="I811" s="124"/>
      <c r="J811" s="131"/>
      <c r="K811" s="131"/>
      <c r="L811" s="131">
        <v>3121</v>
      </c>
      <c r="M811" s="131"/>
      <c r="N811" s="132"/>
      <c r="O811" s="12" t="s">
        <v>39</v>
      </c>
      <c r="P811" s="127" t="s">
        <v>130</v>
      </c>
      <c r="Q811" s="133">
        <f>+Q812+Q814+Q816+Q818+Q820</f>
        <v>0</v>
      </c>
      <c r="R811" s="133">
        <f t="shared" ref="R811:AB811" si="728">+R812+R814+R816+R818+R820</f>
        <v>0</v>
      </c>
      <c r="S811" s="133">
        <f t="shared" si="728"/>
        <v>0</v>
      </c>
      <c r="T811" s="133">
        <f t="shared" si="728"/>
        <v>0</v>
      </c>
      <c r="U811" s="133">
        <f t="shared" si="728"/>
        <v>0</v>
      </c>
      <c r="V811" s="133">
        <f t="shared" si="728"/>
        <v>0</v>
      </c>
      <c r="W811" s="133">
        <f t="shared" si="728"/>
        <v>0</v>
      </c>
      <c r="X811" s="133"/>
      <c r="Y811" s="307"/>
      <c r="Z811" s="133">
        <f t="shared" si="728"/>
        <v>0</v>
      </c>
      <c r="AA811" s="133">
        <f t="shared" si="728"/>
        <v>0</v>
      </c>
      <c r="AB811" s="133">
        <f t="shared" si="728"/>
        <v>0</v>
      </c>
      <c r="AC811" s="133">
        <f t="shared" ref="AC811:AD811" si="729">+AC812+AC814+AC816+AC818+AC820</f>
        <v>0</v>
      </c>
      <c r="AD811" s="133">
        <f t="shared" si="729"/>
        <v>0</v>
      </c>
    </row>
    <row r="812" spans="1:30" s="114" customFormat="1" ht="20.25" hidden="1" customHeight="1" x14ac:dyDescent="0.25">
      <c r="A812" s="183" t="s">
        <v>339</v>
      </c>
      <c r="B812" s="183"/>
      <c r="C812" s="183"/>
      <c r="D812" s="183"/>
      <c r="E812" s="198" t="s">
        <v>388</v>
      </c>
      <c r="F812" s="200">
        <f t="shared" si="697"/>
        <v>0</v>
      </c>
      <c r="G812" s="200">
        <f t="shared" si="698"/>
        <v>0</v>
      </c>
      <c r="H812" s="201">
        <f t="shared" si="699"/>
        <v>0</v>
      </c>
      <c r="I812" s="124"/>
      <c r="J812" s="131"/>
      <c r="K812" s="131"/>
      <c r="L812" s="131"/>
      <c r="M812" s="194">
        <v>31212</v>
      </c>
      <c r="N812" s="195"/>
      <c r="O812" s="196" t="s">
        <v>39</v>
      </c>
      <c r="P812" s="195" t="s">
        <v>131</v>
      </c>
      <c r="Q812" s="197">
        <f>+Q813</f>
        <v>0</v>
      </c>
      <c r="R812" s="197">
        <f t="shared" si="727"/>
        <v>0</v>
      </c>
      <c r="S812" s="197">
        <f t="shared" si="727"/>
        <v>0</v>
      </c>
      <c r="T812" s="197">
        <f t="shared" si="727"/>
        <v>0</v>
      </c>
      <c r="U812" s="197">
        <f t="shared" si="727"/>
        <v>0</v>
      </c>
      <c r="V812" s="197">
        <f t="shared" si="727"/>
        <v>0</v>
      </c>
      <c r="W812" s="197">
        <f t="shared" si="727"/>
        <v>0</v>
      </c>
      <c r="X812" s="197"/>
      <c r="Y812" s="308"/>
      <c r="Z812" s="197">
        <f t="shared" si="727"/>
        <v>0</v>
      </c>
      <c r="AA812" s="197">
        <f t="shared" si="727"/>
        <v>0</v>
      </c>
      <c r="AB812" s="197">
        <f t="shared" si="727"/>
        <v>0</v>
      </c>
      <c r="AC812" s="197">
        <f t="shared" si="727"/>
        <v>0</v>
      </c>
      <c r="AD812" s="197">
        <f t="shared" si="727"/>
        <v>0</v>
      </c>
    </row>
    <row r="813" spans="1:30" s="114" customFormat="1" ht="20.25" hidden="1" customHeight="1" x14ac:dyDescent="0.25">
      <c r="A813" s="182" t="s">
        <v>339</v>
      </c>
      <c r="B813" s="182"/>
      <c r="C813" s="182"/>
      <c r="D813" s="182"/>
      <c r="E813" s="182"/>
      <c r="F813" s="200">
        <f t="shared" si="697"/>
        <v>0</v>
      </c>
      <c r="G813" s="200">
        <f t="shared" si="698"/>
        <v>0</v>
      </c>
      <c r="H813" s="201">
        <f t="shared" si="699"/>
        <v>0</v>
      </c>
      <c r="I813" s="124"/>
      <c r="J813" s="131"/>
      <c r="K813" s="131"/>
      <c r="L813" s="131"/>
      <c r="M813" s="11"/>
      <c r="N813" s="171">
        <v>312120</v>
      </c>
      <c r="O813" s="172" t="s">
        <v>39</v>
      </c>
      <c r="P813" s="173" t="s">
        <v>131</v>
      </c>
      <c r="Q813" s="174"/>
      <c r="R813" s="174"/>
      <c r="S813" s="174"/>
      <c r="T813" s="174"/>
      <c r="U813" s="174">
        <v>0</v>
      </c>
      <c r="V813" s="174">
        <v>0</v>
      </c>
      <c r="W813" s="174">
        <v>0</v>
      </c>
      <c r="X813" s="174"/>
      <c r="Y813" s="309"/>
      <c r="Z813" s="174"/>
      <c r="AA813" s="174">
        <f>+Q813</f>
        <v>0</v>
      </c>
      <c r="AB813" s="174"/>
      <c r="AC813" s="174"/>
      <c r="AD813" s="174"/>
    </row>
    <row r="814" spans="1:30" s="114" customFormat="1" ht="20.25" hidden="1" customHeight="1" x14ac:dyDescent="0.25">
      <c r="A814" s="183" t="s">
        <v>339</v>
      </c>
      <c r="B814" s="183"/>
      <c r="C814" s="183"/>
      <c r="D814" s="183"/>
      <c r="E814" s="198" t="s">
        <v>388</v>
      </c>
      <c r="F814" s="200">
        <f t="shared" si="697"/>
        <v>0</v>
      </c>
      <c r="G814" s="200">
        <f t="shared" si="698"/>
        <v>0</v>
      </c>
      <c r="H814" s="201">
        <f t="shared" si="699"/>
        <v>0</v>
      </c>
      <c r="I814" s="124"/>
      <c r="J814" s="131"/>
      <c r="K814" s="131"/>
      <c r="L814" s="131"/>
      <c r="M814" s="194">
        <v>31213</v>
      </c>
      <c r="N814" s="195"/>
      <c r="O814" s="196" t="s">
        <v>39</v>
      </c>
      <c r="P814" s="195" t="s">
        <v>132</v>
      </c>
      <c r="Q814" s="197">
        <f>+Q815</f>
        <v>0</v>
      </c>
      <c r="R814" s="197">
        <f t="shared" ref="R814:AD814" si="730">+R815</f>
        <v>0</v>
      </c>
      <c r="S814" s="197">
        <f t="shared" si="730"/>
        <v>0</v>
      </c>
      <c r="T814" s="197">
        <f t="shared" si="730"/>
        <v>0</v>
      </c>
      <c r="U814" s="197">
        <f t="shared" si="730"/>
        <v>0</v>
      </c>
      <c r="V814" s="197">
        <f t="shared" si="730"/>
        <v>0</v>
      </c>
      <c r="W814" s="197">
        <f t="shared" si="730"/>
        <v>0</v>
      </c>
      <c r="X814" s="197"/>
      <c r="Y814" s="308"/>
      <c r="Z814" s="197">
        <f t="shared" si="730"/>
        <v>0</v>
      </c>
      <c r="AA814" s="197">
        <f t="shared" si="730"/>
        <v>0</v>
      </c>
      <c r="AB814" s="197">
        <f t="shared" si="730"/>
        <v>0</v>
      </c>
      <c r="AC814" s="197">
        <f t="shared" si="730"/>
        <v>0</v>
      </c>
      <c r="AD814" s="197">
        <f t="shared" si="730"/>
        <v>0</v>
      </c>
    </row>
    <row r="815" spans="1:30" s="114" customFormat="1" ht="20.25" hidden="1" customHeight="1" x14ac:dyDescent="0.25">
      <c r="A815" s="182" t="s">
        <v>339</v>
      </c>
      <c r="B815" s="182"/>
      <c r="C815" s="182"/>
      <c r="D815" s="182"/>
      <c r="E815" s="182"/>
      <c r="F815" s="200">
        <f t="shared" si="697"/>
        <v>0</v>
      </c>
      <c r="G815" s="200">
        <f t="shared" si="698"/>
        <v>0</v>
      </c>
      <c r="H815" s="201">
        <f t="shared" si="699"/>
        <v>0</v>
      </c>
      <c r="I815" s="124"/>
      <c r="J815" s="131"/>
      <c r="K815" s="131"/>
      <c r="L815" s="131"/>
      <c r="M815" s="11"/>
      <c r="N815" s="171">
        <v>312130</v>
      </c>
      <c r="O815" s="172" t="s">
        <v>39</v>
      </c>
      <c r="P815" s="173" t="s">
        <v>132</v>
      </c>
      <c r="Q815" s="174"/>
      <c r="R815" s="174"/>
      <c r="S815" s="174"/>
      <c r="T815" s="174"/>
      <c r="U815" s="174">
        <v>0</v>
      </c>
      <c r="V815" s="174">
        <v>0</v>
      </c>
      <c r="W815" s="174">
        <v>0</v>
      </c>
      <c r="X815" s="174"/>
      <c r="Y815" s="309"/>
      <c r="Z815" s="174"/>
      <c r="AA815" s="174">
        <f>+Q815</f>
        <v>0</v>
      </c>
      <c r="AB815" s="174"/>
      <c r="AC815" s="174"/>
      <c r="AD815" s="174"/>
    </row>
    <row r="816" spans="1:30" s="114" customFormat="1" ht="20.25" hidden="1" customHeight="1" x14ac:dyDescent="0.25">
      <c r="A816" s="183" t="s">
        <v>339</v>
      </c>
      <c r="B816" s="183"/>
      <c r="C816" s="183"/>
      <c r="D816" s="183"/>
      <c r="E816" s="198" t="s">
        <v>388</v>
      </c>
      <c r="F816" s="200">
        <f t="shared" si="697"/>
        <v>0</v>
      </c>
      <c r="G816" s="200">
        <f t="shared" si="698"/>
        <v>0</v>
      </c>
      <c r="H816" s="201">
        <f t="shared" si="699"/>
        <v>0</v>
      </c>
      <c r="I816" s="124"/>
      <c r="J816" s="131"/>
      <c r="K816" s="131"/>
      <c r="L816" s="131"/>
      <c r="M816" s="194">
        <v>31214</v>
      </c>
      <c r="N816" s="195"/>
      <c r="O816" s="196" t="s">
        <v>39</v>
      </c>
      <c r="P816" s="195" t="s">
        <v>133</v>
      </c>
      <c r="Q816" s="197">
        <f>+Q817</f>
        <v>0</v>
      </c>
      <c r="R816" s="197">
        <f t="shared" ref="R816:AD816" si="731">+R817</f>
        <v>0</v>
      </c>
      <c r="S816" s="197">
        <f t="shared" si="731"/>
        <v>0</v>
      </c>
      <c r="T816" s="197">
        <f t="shared" si="731"/>
        <v>0</v>
      </c>
      <c r="U816" s="197">
        <f t="shared" si="731"/>
        <v>0</v>
      </c>
      <c r="V816" s="197">
        <f t="shared" si="731"/>
        <v>0</v>
      </c>
      <c r="W816" s="197">
        <f t="shared" si="731"/>
        <v>0</v>
      </c>
      <c r="X816" s="197"/>
      <c r="Y816" s="308"/>
      <c r="Z816" s="197">
        <f t="shared" si="731"/>
        <v>0</v>
      </c>
      <c r="AA816" s="197">
        <f t="shared" si="731"/>
        <v>0</v>
      </c>
      <c r="AB816" s="197">
        <f t="shared" si="731"/>
        <v>0</v>
      </c>
      <c r="AC816" s="197">
        <f t="shared" si="731"/>
        <v>0</v>
      </c>
      <c r="AD816" s="197">
        <f t="shared" si="731"/>
        <v>0</v>
      </c>
    </row>
    <row r="817" spans="1:31" s="114" customFormat="1" ht="20.25" hidden="1" customHeight="1" x14ac:dyDescent="0.25">
      <c r="A817" s="182" t="s">
        <v>339</v>
      </c>
      <c r="B817" s="182"/>
      <c r="C817" s="182"/>
      <c r="D817" s="182"/>
      <c r="E817" s="182"/>
      <c r="F817" s="200">
        <f t="shared" si="697"/>
        <v>0</v>
      </c>
      <c r="G817" s="200">
        <f t="shared" si="698"/>
        <v>0</v>
      </c>
      <c r="H817" s="201">
        <f t="shared" si="699"/>
        <v>0</v>
      </c>
      <c r="I817" s="124"/>
      <c r="J817" s="131"/>
      <c r="K817" s="131"/>
      <c r="L817" s="131"/>
      <c r="M817" s="11"/>
      <c r="N817" s="171">
        <v>312140</v>
      </c>
      <c r="O817" s="172" t="s">
        <v>39</v>
      </c>
      <c r="P817" s="173" t="s">
        <v>133</v>
      </c>
      <c r="Q817" s="174"/>
      <c r="R817" s="174"/>
      <c r="S817" s="174"/>
      <c r="T817" s="174"/>
      <c r="U817" s="174">
        <v>0</v>
      </c>
      <c r="V817" s="174">
        <v>0</v>
      </c>
      <c r="W817" s="174">
        <v>0</v>
      </c>
      <c r="X817" s="174"/>
      <c r="Y817" s="309"/>
      <c r="Z817" s="174"/>
      <c r="AA817" s="174">
        <f>+Q817</f>
        <v>0</v>
      </c>
      <c r="AB817" s="174"/>
      <c r="AC817" s="174"/>
      <c r="AD817" s="174"/>
    </row>
    <row r="818" spans="1:31" s="114" customFormat="1" ht="20.25" hidden="1" customHeight="1" x14ac:dyDescent="0.25">
      <c r="A818" s="183" t="s">
        <v>339</v>
      </c>
      <c r="B818" s="183"/>
      <c r="C818" s="183"/>
      <c r="D818" s="183"/>
      <c r="E818" s="198" t="s">
        <v>388</v>
      </c>
      <c r="F818" s="200">
        <f t="shared" si="697"/>
        <v>0</v>
      </c>
      <c r="G818" s="200">
        <f t="shared" si="698"/>
        <v>0</v>
      </c>
      <c r="H818" s="201">
        <f t="shared" si="699"/>
        <v>0</v>
      </c>
      <c r="I818" s="124"/>
      <c r="J818" s="131"/>
      <c r="K818" s="131"/>
      <c r="L818" s="131"/>
      <c r="M818" s="194">
        <v>31215</v>
      </c>
      <c r="N818" s="195"/>
      <c r="O818" s="196" t="s">
        <v>39</v>
      </c>
      <c r="P818" s="195" t="s">
        <v>134</v>
      </c>
      <c r="Q818" s="197">
        <f>+Q819</f>
        <v>0</v>
      </c>
      <c r="R818" s="197">
        <f t="shared" ref="R818:AD818" si="732">+R819</f>
        <v>0</v>
      </c>
      <c r="S818" s="197">
        <f t="shared" si="732"/>
        <v>0</v>
      </c>
      <c r="T818" s="197">
        <f t="shared" si="732"/>
        <v>0</v>
      </c>
      <c r="U818" s="197">
        <f t="shared" si="732"/>
        <v>0</v>
      </c>
      <c r="V818" s="197">
        <f t="shared" si="732"/>
        <v>0</v>
      </c>
      <c r="W818" s="197">
        <f t="shared" si="732"/>
        <v>0</v>
      </c>
      <c r="X818" s="197"/>
      <c r="Y818" s="308"/>
      <c r="Z818" s="197">
        <f t="shared" si="732"/>
        <v>0</v>
      </c>
      <c r="AA818" s="197">
        <f t="shared" si="732"/>
        <v>0</v>
      </c>
      <c r="AB818" s="197">
        <f t="shared" si="732"/>
        <v>0</v>
      </c>
      <c r="AC818" s="197">
        <f t="shared" si="732"/>
        <v>0</v>
      </c>
      <c r="AD818" s="197">
        <f t="shared" si="732"/>
        <v>0</v>
      </c>
    </row>
    <row r="819" spans="1:31" s="114" customFormat="1" ht="20.25" hidden="1" customHeight="1" x14ac:dyDescent="0.25">
      <c r="A819" s="182" t="s">
        <v>339</v>
      </c>
      <c r="B819" s="182"/>
      <c r="C819" s="182"/>
      <c r="D819" s="182"/>
      <c r="E819" s="182"/>
      <c r="F819" s="200">
        <f t="shared" si="697"/>
        <v>0</v>
      </c>
      <c r="G819" s="200">
        <f t="shared" si="698"/>
        <v>0</v>
      </c>
      <c r="H819" s="201">
        <f t="shared" si="699"/>
        <v>0</v>
      </c>
      <c r="I819" s="124"/>
      <c r="J819" s="131"/>
      <c r="K819" s="131"/>
      <c r="L819" s="131"/>
      <c r="M819" s="11"/>
      <c r="N819" s="171">
        <v>312150</v>
      </c>
      <c r="O819" s="172" t="s">
        <v>39</v>
      </c>
      <c r="P819" s="173" t="s">
        <v>134</v>
      </c>
      <c r="Q819" s="174"/>
      <c r="R819" s="174"/>
      <c r="S819" s="174"/>
      <c r="T819" s="174"/>
      <c r="U819" s="174">
        <v>0</v>
      </c>
      <c r="V819" s="174">
        <v>0</v>
      </c>
      <c r="W819" s="174">
        <v>0</v>
      </c>
      <c r="X819" s="174"/>
      <c r="Y819" s="309"/>
      <c r="Z819" s="174"/>
      <c r="AA819" s="174">
        <f>+Q819</f>
        <v>0</v>
      </c>
      <c r="AB819" s="174"/>
      <c r="AC819" s="174"/>
      <c r="AD819" s="174"/>
    </row>
    <row r="820" spans="1:31" s="114" customFormat="1" ht="20.25" hidden="1" customHeight="1" x14ac:dyDescent="0.25">
      <c r="A820" s="183" t="s">
        <v>339</v>
      </c>
      <c r="B820" s="183"/>
      <c r="C820" s="183"/>
      <c r="D820" s="183"/>
      <c r="E820" s="198" t="s">
        <v>388</v>
      </c>
      <c r="F820" s="200">
        <f t="shared" si="697"/>
        <v>0</v>
      </c>
      <c r="G820" s="200">
        <f t="shared" si="698"/>
        <v>0</v>
      </c>
      <c r="H820" s="201">
        <f t="shared" si="699"/>
        <v>0</v>
      </c>
      <c r="I820" s="124"/>
      <c r="J820" s="131"/>
      <c r="K820" s="131"/>
      <c r="L820" s="131"/>
      <c r="M820" s="194">
        <v>31219</v>
      </c>
      <c r="N820" s="195"/>
      <c r="O820" s="196" t="s">
        <v>39</v>
      </c>
      <c r="P820" s="195" t="s">
        <v>136</v>
      </c>
      <c r="Q820" s="197">
        <f>+Q821</f>
        <v>0</v>
      </c>
      <c r="R820" s="197">
        <f t="shared" ref="R820:AD820" si="733">+R821</f>
        <v>0</v>
      </c>
      <c r="S820" s="197">
        <f t="shared" si="733"/>
        <v>0</v>
      </c>
      <c r="T820" s="197">
        <f t="shared" si="733"/>
        <v>0</v>
      </c>
      <c r="U820" s="197">
        <f t="shared" si="733"/>
        <v>0</v>
      </c>
      <c r="V820" s="197">
        <f t="shared" si="733"/>
        <v>0</v>
      </c>
      <c r="W820" s="197">
        <f t="shared" si="733"/>
        <v>0</v>
      </c>
      <c r="X820" s="197"/>
      <c r="Y820" s="308"/>
      <c r="Z820" s="197">
        <f t="shared" si="733"/>
        <v>0</v>
      </c>
      <c r="AA820" s="197">
        <f t="shared" si="733"/>
        <v>0</v>
      </c>
      <c r="AB820" s="197">
        <f t="shared" si="733"/>
        <v>0</v>
      </c>
      <c r="AC820" s="197">
        <f t="shared" si="733"/>
        <v>0</v>
      </c>
      <c r="AD820" s="197">
        <f t="shared" si="733"/>
        <v>0</v>
      </c>
    </row>
    <row r="821" spans="1:31" s="114" customFormat="1" ht="20.25" hidden="1" customHeight="1" x14ac:dyDescent="0.25">
      <c r="A821" s="182" t="s">
        <v>339</v>
      </c>
      <c r="B821" s="182"/>
      <c r="C821" s="182"/>
      <c r="D821" s="182"/>
      <c r="E821" s="182"/>
      <c r="F821" s="200">
        <f t="shared" si="697"/>
        <v>0</v>
      </c>
      <c r="G821" s="200">
        <f t="shared" si="698"/>
        <v>0</v>
      </c>
      <c r="H821" s="201">
        <f t="shared" si="699"/>
        <v>0</v>
      </c>
      <c r="I821" s="124"/>
      <c r="J821" s="131"/>
      <c r="K821" s="131"/>
      <c r="L821" s="131"/>
      <c r="M821" s="11"/>
      <c r="N821" s="171">
        <v>312190</v>
      </c>
      <c r="O821" s="172" t="s">
        <v>39</v>
      </c>
      <c r="P821" s="173" t="s">
        <v>136</v>
      </c>
      <c r="Q821" s="174"/>
      <c r="R821" s="174"/>
      <c r="S821" s="174"/>
      <c r="T821" s="174"/>
      <c r="U821" s="174">
        <v>0</v>
      </c>
      <c r="V821" s="174">
        <v>0</v>
      </c>
      <c r="W821" s="174">
        <v>0</v>
      </c>
      <c r="X821" s="174"/>
      <c r="Y821" s="309"/>
      <c r="Z821" s="174"/>
      <c r="AA821" s="174">
        <f>+Q821</f>
        <v>0</v>
      </c>
      <c r="AB821" s="174"/>
      <c r="AC821" s="174"/>
      <c r="AD821" s="174"/>
    </row>
    <row r="822" spans="1:31" s="214" customFormat="1" ht="20.25" customHeight="1" x14ac:dyDescent="0.25">
      <c r="A822" s="188" t="s">
        <v>339</v>
      </c>
      <c r="B822" s="188"/>
      <c r="C822" s="215" t="s">
        <v>384</v>
      </c>
      <c r="D822" s="215" t="s">
        <v>387</v>
      </c>
      <c r="E822" s="215" t="s">
        <v>388</v>
      </c>
      <c r="F822" s="207">
        <f t="shared" si="697"/>
        <v>6250</v>
      </c>
      <c r="G822" s="207">
        <f t="shared" si="698"/>
        <v>8490</v>
      </c>
      <c r="H822" s="208">
        <f t="shared" si="699"/>
        <v>12105</v>
      </c>
      <c r="I822" s="209"/>
      <c r="J822" s="210"/>
      <c r="K822" s="210">
        <v>313</v>
      </c>
      <c r="L822" s="210"/>
      <c r="M822" s="210"/>
      <c r="N822" s="211"/>
      <c r="O822" s="216" t="s">
        <v>39</v>
      </c>
      <c r="P822" s="212" t="s">
        <v>138</v>
      </c>
      <c r="Q822" s="213">
        <f>Q823+Q828</f>
        <v>0</v>
      </c>
      <c r="R822" s="213">
        <f t="shared" ref="R822:AB822" si="734">R823+R828</f>
        <v>3125</v>
      </c>
      <c r="S822" s="213">
        <f t="shared" si="734"/>
        <v>3125</v>
      </c>
      <c r="T822" s="213">
        <f t="shared" si="734"/>
        <v>2775</v>
      </c>
      <c r="U822" s="213">
        <f t="shared" si="734"/>
        <v>2590</v>
      </c>
      <c r="V822" s="213">
        <f t="shared" si="734"/>
        <v>0</v>
      </c>
      <c r="W822" s="213">
        <f t="shared" si="734"/>
        <v>3125</v>
      </c>
      <c r="X822" s="213"/>
      <c r="Y822" s="306"/>
      <c r="Z822" s="213">
        <f t="shared" si="734"/>
        <v>2775</v>
      </c>
      <c r="AA822" s="213">
        <f t="shared" si="734"/>
        <v>0</v>
      </c>
      <c r="AB822" s="213">
        <f t="shared" si="734"/>
        <v>3110</v>
      </c>
      <c r="AC822" s="213">
        <f t="shared" ref="AC822:AD822" si="735">AC823+AC828</f>
        <v>3110</v>
      </c>
      <c r="AD822" s="213">
        <f t="shared" si="735"/>
        <v>3110</v>
      </c>
    </row>
    <row r="823" spans="1:31" s="114" customFormat="1" ht="20.25" customHeight="1" x14ac:dyDescent="0.25">
      <c r="A823" s="182" t="s">
        <v>339</v>
      </c>
      <c r="B823" s="182"/>
      <c r="C823" s="182"/>
      <c r="D823" s="198" t="s">
        <v>387</v>
      </c>
      <c r="E823" s="198" t="s">
        <v>388</v>
      </c>
      <c r="F823" s="200">
        <f t="shared" si="697"/>
        <v>6250</v>
      </c>
      <c r="G823" s="200">
        <f t="shared" si="698"/>
        <v>8490</v>
      </c>
      <c r="H823" s="201">
        <f t="shared" si="699"/>
        <v>12105</v>
      </c>
      <c r="I823" s="124"/>
      <c r="J823" s="131"/>
      <c r="K823" s="131"/>
      <c r="L823" s="131">
        <v>3132</v>
      </c>
      <c r="M823" s="131"/>
      <c r="N823" s="132"/>
      <c r="O823" s="12" t="s">
        <v>39</v>
      </c>
      <c r="P823" s="127" t="s">
        <v>139</v>
      </c>
      <c r="Q823" s="133">
        <f>Q824+Q826</f>
        <v>0</v>
      </c>
      <c r="R823" s="133">
        <f t="shared" ref="R823:AB823" si="736">R824+R826</f>
        <v>3125</v>
      </c>
      <c r="S823" s="133">
        <f t="shared" si="736"/>
        <v>3125</v>
      </c>
      <c r="T823" s="133">
        <v>2775</v>
      </c>
      <c r="U823" s="133">
        <f t="shared" si="736"/>
        <v>2590</v>
      </c>
      <c r="V823" s="133">
        <f t="shared" si="736"/>
        <v>0</v>
      </c>
      <c r="W823" s="133">
        <f t="shared" si="736"/>
        <v>3125</v>
      </c>
      <c r="X823" s="133"/>
      <c r="Y823" s="307"/>
      <c r="Z823" s="133">
        <f t="shared" si="736"/>
        <v>2775</v>
      </c>
      <c r="AA823" s="133">
        <f t="shared" si="736"/>
        <v>0</v>
      </c>
      <c r="AB823" s="133">
        <f t="shared" si="736"/>
        <v>3110</v>
      </c>
      <c r="AC823" s="133">
        <f t="shared" ref="AC823:AD823" si="737">AC824+AC826</f>
        <v>3110</v>
      </c>
      <c r="AD823" s="133">
        <f t="shared" si="737"/>
        <v>3110</v>
      </c>
    </row>
    <row r="824" spans="1:31" s="114" customFormat="1" ht="20.25" customHeight="1" x14ac:dyDescent="0.25">
      <c r="A824" s="183" t="s">
        <v>339</v>
      </c>
      <c r="B824" s="183"/>
      <c r="C824" s="183"/>
      <c r="D824" s="183"/>
      <c r="E824" s="198" t="s">
        <v>388</v>
      </c>
      <c r="F824" s="200">
        <f t="shared" si="697"/>
        <v>6250</v>
      </c>
      <c r="G824" s="200">
        <f t="shared" si="698"/>
        <v>5715</v>
      </c>
      <c r="H824" s="201">
        <f t="shared" si="699"/>
        <v>12105</v>
      </c>
      <c r="I824" s="124"/>
      <c r="J824" s="131"/>
      <c r="K824" s="131"/>
      <c r="L824" s="131"/>
      <c r="M824" s="194">
        <v>31321</v>
      </c>
      <c r="N824" s="195"/>
      <c r="O824" s="196" t="s">
        <v>39</v>
      </c>
      <c r="P824" s="195" t="s">
        <v>139</v>
      </c>
      <c r="Q824" s="197">
        <f>Q825</f>
        <v>0</v>
      </c>
      <c r="R824" s="197">
        <f t="shared" ref="R824:AD824" si="738">R825</f>
        <v>3125</v>
      </c>
      <c r="S824" s="197">
        <f t="shared" si="738"/>
        <v>3125</v>
      </c>
      <c r="T824" s="197">
        <f t="shared" si="738"/>
        <v>0</v>
      </c>
      <c r="U824" s="197">
        <f t="shared" si="738"/>
        <v>2590</v>
      </c>
      <c r="V824" s="197">
        <f t="shared" si="738"/>
        <v>0</v>
      </c>
      <c r="W824" s="197">
        <f t="shared" si="738"/>
        <v>3125</v>
      </c>
      <c r="X824" s="197"/>
      <c r="Y824" s="308"/>
      <c r="Z824" s="197">
        <f t="shared" si="738"/>
        <v>2775</v>
      </c>
      <c r="AA824" s="197">
        <f t="shared" si="738"/>
        <v>0</v>
      </c>
      <c r="AB824" s="197">
        <f t="shared" si="738"/>
        <v>3110</v>
      </c>
      <c r="AC824" s="197">
        <f t="shared" si="738"/>
        <v>3110</v>
      </c>
      <c r="AD824" s="197">
        <f t="shared" si="738"/>
        <v>3110</v>
      </c>
    </row>
    <row r="825" spans="1:31" s="114" customFormat="1" ht="20.25" customHeight="1" x14ac:dyDescent="0.25">
      <c r="A825" s="182" t="s">
        <v>339</v>
      </c>
      <c r="B825" s="182"/>
      <c r="C825" s="182"/>
      <c r="D825" s="182"/>
      <c r="E825" s="182"/>
      <c r="F825" s="200">
        <f t="shared" si="697"/>
        <v>6250</v>
      </c>
      <c r="G825" s="200">
        <f t="shared" si="698"/>
        <v>5715</v>
      </c>
      <c r="H825" s="201">
        <f t="shared" si="699"/>
        <v>12105</v>
      </c>
      <c r="I825" s="124"/>
      <c r="J825" s="131"/>
      <c r="K825" s="131"/>
      <c r="L825" s="131"/>
      <c r="M825" s="11"/>
      <c r="N825" s="171">
        <v>313210</v>
      </c>
      <c r="O825" s="172" t="s">
        <v>39</v>
      </c>
      <c r="P825" s="173" t="s">
        <v>139</v>
      </c>
      <c r="Q825" s="174">
        <v>0</v>
      </c>
      <c r="R825" s="174">
        <f>S825-Q825</f>
        <v>3125</v>
      </c>
      <c r="S825" s="174">
        <v>3125</v>
      </c>
      <c r="T825" s="174"/>
      <c r="U825" s="174">
        <v>2590</v>
      </c>
      <c r="V825" s="174">
        <v>0</v>
      </c>
      <c r="W825" s="174">
        <v>3125</v>
      </c>
      <c r="X825" s="174"/>
      <c r="Y825" s="309"/>
      <c r="Z825" s="174">
        <v>2775</v>
      </c>
      <c r="AA825" s="174">
        <f>+Q825</f>
        <v>0</v>
      </c>
      <c r="AB825" s="174">
        <v>3110</v>
      </c>
      <c r="AC825" s="174">
        <v>3110</v>
      </c>
      <c r="AD825" s="174">
        <v>3110</v>
      </c>
    </row>
    <row r="826" spans="1:31" s="114" customFormat="1" ht="20.25" hidden="1" customHeight="1" x14ac:dyDescent="0.25">
      <c r="A826" s="183" t="s">
        <v>339</v>
      </c>
      <c r="B826" s="183"/>
      <c r="C826" s="183"/>
      <c r="D826" s="183"/>
      <c r="E826" s="198" t="s">
        <v>388</v>
      </c>
      <c r="F826" s="200">
        <f t="shared" si="697"/>
        <v>0</v>
      </c>
      <c r="G826" s="200">
        <f t="shared" si="698"/>
        <v>0</v>
      </c>
      <c r="H826" s="201">
        <f t="shared" si="699"/>
        <v>0</v>
      </c>
      <c r="I826" s="124"/>
      <c r="J826" s="131"/>
      <c r="K826" s="131"/>
      <c r="L826" s="131"/>
      <c r="M826" s="194">
        <v>31322</v>
      </c>
      <c r="N826" s="195"/>
      <c r="O826" s="196" t="s">
        <v>39</v>
      </c>
      <c r="P826" s="195" t="s">
        <v>259</v>
      </c>
      <c r="Q826" s="197">
        <f>Q827</f>
        <v>0</v>
      </c>
      <c r="R826" s="197">
        <f t="shared" ref="R826:AD826" si="739">R827</f>
        <v>0</v>
      </c>
      <c r="S826" s="197">
        <f t="shared" si="739"/>
        <v>0</v>
      </c>
      <c r="T826" s="197">
        <f t="shared" si="739"/>
        <v>0</v>
      </c>
      <c r="U826" s="197">
        <f t="shared" si="739"/>
        <v>0</v>
      </c>
      <c r="V826" s="197">
        <f t="shared" si="739"/>
        <v>0</v>
      </c>
      <c r="W826" s="197">
        <f t="shared" si="739"/>
        <v>0</v>
      </c>
      <c r="X826" s="197"/>
      <c r="Y826" s="308"/>
      <c r="Z826" s="197">
        <f t="shared" si="739"/>
        <v>0</v>
      </c>
      <c r="AA826" s="197">
        <f t="shared" si="739"/>
        <v>0</v>
      </c>
      <c r="AB826" s="197">
        <f t="shared" si="739"/>
        <v>0</v>
      </c>
      <c r="AC826" s="197">
        <f t="shared" si="739"/>
        <v>0</v>
      </c>
      <c r="AD826" s="197">
        <f t="shared" si="739"/>
        <v>0</v>
      </c>
    </row>
    <row r="827" spans="1:31" s="114" customFormat="1" ht="20.25" hidden="1" customHeight="1" x14ac:dyDescent="0.25">
      <c r="A827" s="182" t="s">
        <v>339</v>
      </c>
      <c r="B827" s="182"/>
      <c r="C827" s="182"/>
      <c r="D827" s="182"/>
      <c r="E827" s="182"/>
      <c r="F827" s="200">
        <f t="shared" si="697"/>
        <v>0</v>
      </c>
      <c r="G827" s="200">
        <f t="shared" si="698"/>
        <v>0</v>
      </c>
      <c r="H827" s="201">
        <f t="shared" si="699"/>
        <v>0</v>
      </c>
      <c r="I827" s="124"/>
      <c r="J827" s="131"/>
      <c r="K827" s="131"/>
      <c r="L827" s="131"/>
      <c r="M827" s="11"/>
      <c r="N827" s="171">
        <v>313220</v>
      </c>
      <c r="O827" s="172" t="s">
        <v>39</v>
      </c>
      <c r="P827" s="173" t="s">
        <v>259</v>
      </c>
      <c r="Q827" s="174">
        <v>0</v>
      </c>
      <c r="R827" s="174">
        <f>S827-Q827</f>
        <v>0</v>
      </c>
      <c r="S827" s="174">
        <v>0</v>
      </c>
      <c r="T827" s="174"/>
      <c r="U827" s="174">
        <v>0</v>
      </c>
      <c r="V827" s="174">
        <v>0</v>
      </c>
      <c r="W827" s="174">
        <v>0</v>
      </c>
      <c r="X827" s="174"/>
      <c r="Y827" s="309"/>
      <c r="Z827" s="174"/>
      <c r="AA827" s="174">
        <f>+Q827</f>
        <v>0</v>
      </c>
      <c r="AB827" s="174"/>
      <c r="AC827" s="174"/>
      <c r="AD827" s="174"/>
    </row>
    <row r="828" spans="1:31" s="114" customFormat="1" ht="20.25" hidden="1" customHeight="1" x14ac:dyDescent="0.25">
      <c r="A828" s="182" t="s">
        <v>339</v>
      </c>
      <c r="B828" s="182"/>
      <c r="C828" s="182"/>
      <c r="D828" s="198" t="s">
        <v>387</v>
      </c>
      <c r="E828" s="198" t="s">
        <v>388</v>
      </c>
      <c r="F828" s="200">
        <f t="shared" si="697"/>
        <v>0</v>
      </c>
      <c r="G828" s="200">
        <f t="shared" si="698"/>
        <v>0</v>
      </c>
      <c r="H828" s="201">
        <f t="shared" si="699"/>
        <v>0</v>
      </c>
      <c r="I828" s="124"/>
      <c r="J828" s="131"/>
      <c r="K828" s="131"/>
      <c r="L828" s="131">
        <v>3133</v>
      </c>
      <c r="M828" s="11"/>
      <c r="N828" s="127"/>
      <c r="O828" s="12" t="s">
        <v>39</v>
      </c>
      <c r="P828" s="127" t="s">
        <v>260</v>
      </c>
      <c r="Q828" s="133">
        <f t="shared" ref="Q828:AD829" si="740">Q829</f>
        <v>0</v>
      </c>
      <c r="R828" s="133">
        <f t="shared" si="740"/>
        <v>0</v>
      </c>
      <c r="S828" s="133">
        <f t="shared" si="740"/>
        <v>0</v>
      </c>
      <c r="T828" s="133">
        <f t="shared" si="740"/>
        <v>0</v>
      </c>
      <c r="U828" s="133">
        <f t="shared" si="740"/>
        <v>0</v>
      </c>
      <c r="V828" s="133">
        <f t="shared" si="740"/>
        <v>0</v>
      </c>
      <c r="W828" s="133">
        <f t="shared" si="740"/>
        <v>0</v>
      </c>
      <c r="X828" s="133"/>
      <c r="Y828" s="307"/>
      <c r="Z828" s="133">
        <f t="shared" si="740"/>
        <v>0</v>
      </c>
      <c r="AA828" s="133">
        <f t="shared" si="740"/>
        <v>0</v>
      </c>
      <c r="AB828" s="133">
        <f t="shared" si="740"/>
        <v>0</v>
      </c>
      <c r="AC828" s="133">
        <f t="shared" si="740"/>
        <v>0</v>
      </c>
      <c r="AD828" s="133">
        <f t="shared" si="740"/>
        <v>0</v>
      </c>
    </row>
    <row r="829" spans="1:31" s="114" customFormat="1" ht="20.25" hidden="1" customHeight="1" x14ac:dyDescent="0.25">
      <c r="A829" s="183" t="s">
        <v>339</v>
      </c>
      <c r="B829" s="183"/>
      <c r="C829" s="183"/>
      <c r="D829" s="183"/>
      <c r="E829" s="198" t="s">
        <v>388</v>
      </c>
      <c r="F829" s="200">
        <f t="shared" ref="F829:F918" si="741">+Q829+R829+S829</f>
        <v>0</v>
      </c>
      <c r="G829" s="200">
        <f t="shared" ref="G829:G918" si="742">+T829+U829+V829+W829+X829+Y829</f>
        <v>0</v>
      </c>
      <c r="H829" s="201">
        <f t="shared" ref="H829:H918" si="743">+Z829+AA829+AB829+AC829+AD829</f>
        <v>0</v>
      </c>
      <c r="I829" s="124"/>
      <c r="J829" s="131"/>
      <c r="K829" s="131"/>
      <c r="L829" s="131"/>
      <c r="M829" s="194">
        <v>31332</v>
      </c>
      <c r="N829" s="195"/>
      <c r="O829" s="196" t="s">
        <v>39</v>
      </c>
      <c r="P829" s="195" t="s">
        <v>260</v>
      </c>
      <c r="Q829" s="197">
        <f t="shared" si="740"/>
        <v>0</v>
      </c>
      <c r="R829" s="197">
        <f t="shared" si="740"/>
        <v>0</v>
      </c>
      <c r="S829" s="197">
        <f t="shared" si="740"/>
        <v>0</v>
      </c>
      <c r="T829" s="197">
        <f t="shared" si="740"/>
        <v>0</v>
      </c>
      <c r="U829" s="197">
        <f t="shared" si="740"/>
        <v>0</v>
      </c>
      <c r="V829" s="197">
        <f t="shared" si="740"/>
        <v>0</v>
      </c>
      <c r="W829" s="197">
        <f t="shared" si="740"/>
        <v>0</v>
      </c>
      <c r="X829" s="197"/>
      <c r="Y829" s="308"/>
      <c r="Z829" s="197">
        <f t="shared" si="740"/>
        <v>0</v>
      </c>
      <c r="AA829" s="197">
        <f t="shared" si="740"/>
        <v>0</v>
      </c>
      <c r="AB829" s="197">
        <f t="shared" si="740"/>
        <v>0</v>
      </c>
      <c r="AC829" s="197">
        <f t="shared" si="740"/>
        <v>0</v>
      </c>
      <c r="AD829" s="197">
        <f t="shared" si="740"/>
        <v>0</v>
      </c>
    </row>
    <row r="830" spans="1:31" s="114" customFormat="1" ht="20.25" hidden="1" customHeight="1" x14ac:dyDescent="0.25">
      <c r="A830" s="182" t="s">
        <v>339</v>
      </c>
      <c r="B830" s="182"/>
      <c r="C830" s="182"/>
      <c r="D830" s="182"/>
      <c r="E830" s="182"/>
      <c r="F830" s="200">
        <f t="shared" si="741"/>
        <v>0</v>
      </c>
      <c r="G830" s="200">
        <f t="shared" si="742"/>
        <v>0</v>
      </c>
      <c r="H830" s="201">
        <f t="shared" si="743"/>
        <v>0</v>
      </c>
      <c r="I830" s="124"/>
      <c r="J830" s="131"/>
      <c r="K830" s="131"/>
      <c r="L830" s="131"/>
      <c r="M830" s="11"/>
      <c r="N830" s="171">
        <v>313320</v>
      </c>
      <c r="O830" s="172" t="s">
        <v>39</v>
      </c>
      <c r="P830" s="173" t="s">
        <v>260</v>
      </c>
      <c r="Q830" s="174">
        <v>0</v>
      </c>
      <c r="R830" s="174">
        <f>S830-Q830</f>
        <v>0</v>
      </c>
      <c r="S830" s="174">
        <v>0</v>
      </c>
      <c r="T830" s="174"/>
      <c r="U830" s="174">
        <v>0</v>
      </c>
      <c r="V830" s="174">
        <v>0</v>
      </c>
      <c r="W830" s="174">
        <v>0</v>
      </c>
      <c r="X830" s="174"/>
      <c r="Y830" s="309"/>
      <c r="Z830" s="174"/>
      <c r="AA830" s="174">
        <f>+Q830</f>
        <v>0</v>
      </c>
      <c r="AB830" s="174"/>
      <c r="AC830" s="174"/>
      <c r="AD830" s="174"/>
    </row>
    <row r="831" spans="1:31" s="187" customFormat="1" ht="20.25" customHeight="1" x14ac:dyDescent="0.25">
      <c r="A831" s="183" t="s">
        <v>339</v>
      </c>
      <c r="B831" s="198" t="s">
        <v>352</v>
      </c>
      <c r="C831" s="198" t="s">
        <v>384</v>
      </c>
      <c r="D831" s="198" t="s">
        <v>387</v>
      </c>
      <c r="E831" s="198" t="s">
        <v>388</v>
      </c>
      <c r="F831" s="200">
        <f t="shared" si="741"/>
        <v>43870</v>
      </c>
      <c r="G831" s="200">
        <f t="shared" si="742"/>
        <v>40947.730000000003</v>
      </c>
      <c r="H831" s="201">
        <f t="shared" si="743"/>
        <v>61354.020000000004</v>
      </c>
      <c r="I831" s="263"/>
      <c r="J831" s="263">
        <v>32</v>
      </c>
      <c r="K831" s="263"/>
      <c r="L831" s="263"/>
      <c r="M831" s="263"/>
      <c r="N831" s="263"/>
      <c r="O831" s="303" t="s">
        <v>39</v>
      </c>
      <c r="P831" s="264" t="s">
        <v>7</v>
      </c>
      <c r="Q831" s="265">
        <f t="shared" ref="Q831:AD831" si="744">Q851+Q875+Q832+Q919</f>
        <v>0</v>
      </c>
      <c r="R831" s="265">
        <f t="shared" si="744"/>
        <v>21935</v>
      </c>
      <c r="S831" s="265">
        <f t="shared" si="744"/>
        <v>21935</v>
      </c>
      <c r="T831" s="265">
        <f t="shared" si="744"/>
        <v>9064</v>
      </c>
      <c r="U831" s="265">
        <f t="shared" si="744"/>
        <v>9950</v>
      </c>
      <c r="V831" s="265">
        <f t="shared" si="744"/>
        <v>0</v>
      </c>
      <c r="W831" s="265">
        <f t="shared" si="744"/>
        <v>21933.730000000003</v>
      </c>
      <c r="X831" s="265"/>
      <c r="Y831" s="260">
        <v>0</v>
      </c>
      <c r="Z831" s="186">
        <f t="shared" si="744"/>
        <v>9064.02</v>
      </c>
      <c r="AA831" s="186">
        <f t="shared" si="744"/>
        <v>0</v>
      </c>
      <c r="AB831" s="186">
        <f t="shared" si="744"/>
        <v>17890</v>
      </c>
      <c r="AC831" s="186">
        <f t="shared" si="744"/>
        <v>17400</v>
      </c>
      <c r="AD831" s="186">
        <f t="shared" si="744"/>
        <v>17000</v>
      </c>
    </row>
    <row r="832" spans="1:31" s="214" customFormat="1" ht="20.25" customHeight="1" x14ac:dyDescent="0.25">
      <c r="A832" s="188" t="s">
        <v>339</v>
      </c>
      <c r="B832" s="188"/>
      <c r="C832" s="215" t="s">
        <v>384</v>
      </c>
      <c r="D832" s="215" t="s">
        <v>387</v>
      </c>
      <c r="E832" s="215" t="s">
        <v>388</v>
      </c>
      <c r="F832" s="207">
        <f t="shared" si="741"/>
        <v>876</v>
      </c>
      <c r="G832" s="207">
        <f t="shared" si="742"/>
        <v>2189.4</v>
      </c>
      <c r="H832" s="208">
        <f t="shared" si="743"/>
        <v>2165.25</v>
      </c>
      <c r="I832" s="209"/>
      <c r="J832" s="210"/>
      <c r="K832" s="210">
        <v>321</v>
      </c>
      <c r="L832" s="210"/>
      <c r="M832" s="210"/>
      <c r="N832" s="211"/>
      <c r="O832" s="216" t="s">
        <v>39</v>
      </c>
      <c r="P832" s="212" t="s">
        <v>140</v>
      </c>
      <c r="Q832" s="213">
        <f t="shared" ref="Q832:W832" si="745">Q833+Q845+Q842</f>
        <v>0</v>
      </c>
      <c r="R832" s="213">
        <f t="shared" si="745"/>
        <v>438</v>
      </c>
      <c r="S832" s="213">
        <f t="shared" si="745"/>
        <v>438</v>
      </c>
      <c r="T832" s="213">
        <f t="shared" si="745"/>
        <v>851</v>
      </c>
      <c r="U832" s="213">
        <f>U833+U845+U842</f>
        <v>900</v>
      </c>
      <c r="V832" s="213">
        <f t="shared" si="745"/>
        <v>0</v>
      </c>
      <c r="W832" s="213">
        <f t="shared" si="745"/>
        <v>438.4</v>
      </c>
      <c r="X832" s="213"/>
      <c r="Y832" s="306"/>
      <c r="Z832" s="213">
        <f>Z833+Z845+Z842</f>
        <v>851.25</v>
      </c>
      <c r="AA832" s="213">
        <f t="shared" ref="AA832:AD832" si="746">AA833+AA845+AA842</f>
        <v>0</v>
      </c>
      <c r="AB832" s="213">
        <f t="shared" si="746"/>
        <v>438</v>
      </c>
      <c r="AC832" s="213">
        <f t="shared" si="746"/>
        <v>438</v>
      </c>
      <c r="AD832" s="213">
        <f t="shared" si="746"/>
        <v>438</v>
      </c>
      <c r="AE832" s="242"/>
    </row>
    <row r="833" spans="1:30" s="114" customFormat="1" ht="20.25" customHeight="1" x14ac:dyDescent="0.25">
      <c r="A833" s="182" t="s">
        <v>339</v>
      </c>
      <c r="B833" s="182"/>
      <c r="C833" s="182"/>
      <c r="D833" s="198" t="s">
        <v>387</v>
      </c>
      <c r="E833" s="198" t="s">
        <v>388</v>
      </c>
      <c r="F833" s="200">
        <f t="shared" si="741"/>
        <v>876</v>
      </c>
      <c r="G833" s="200">
        <f t="shared" si="742"/>
        <v>1399.4</v>
      </c>
      <c r="H833" s="201">
        <f t="shared" si="743"/>
        <v>1835.25</v>
      </c>
      <c r="I833" s="124"/>
      <c r="J833" s="131"/>
      <c r="K833" s="131"/>
      <c r="L833" s="131">
        <v>3211</v>
      </c>
      <c r="M833" s="11"/>
      <c r="N833" s="127"/>
      <c r="O833" s="12" t="s">
        <v>39</v>
      </c>
      <c r="P833" s="127" t="s">
        <v>141</v>
      </c>
      <c r="Q833" s="133">
        <f>Q834+Q836+Q838+Q840</f>
        <v>0</v>
      </c>
      <c r="R833" s="133">
        <f t="shared" ref="R833:AB833" si="747">R834+R836+R838+R840</f>
        <v>438</v>
      </c>
      <c r="S833" s="133">
        <f t="shared" si="747"/>
        <v>438</v>
      </c>
      <c r="T833" s="133">
        <v>521</v>
      </c>
      <c r="U833" s="133">
        <f>U834+U836+U838+U840</f>
        <v>440</v>
      </c>
      <c r="V833" s="133">
        <f t="shared" si="747"/>
        <v>0</v>
      </c>
      <c r="W833" s="133">
        <f t="shared" si="747"/>
        <v>438.4</v>
      </c>
      <c r="X833" s="133"/>
      <c r="Y833" s="307"/>
      <c r="Z833" s="133">
        <f t="shared" si="747"/>
        <v>521.25</v>
      </c>
      <c r="AA833" s="133">
        <f t="shared" si="747"/>
        <v>0</v>
      </c>
      <c r="AB833" s="133">
        <f t="shared" si="747"/>
        <v>438</v>
      </c>
      <c r="AC833" s="133">
        <f t="shared" ref="AC833:AD833" si="748">AC834+AC836+AC838+AC840</f>
        <v>438</v>
      </c>
      <c r="AD833" s="133">
        <f t="shared" si="748"/>
        <v>438</v>
      </c>
    </row>
    <row r="834" spans="1:30" s="114" customFormat="1" ht="20.25" customHeight="1" x14ac:dyDescent="0.25">
      <c r="A834" s="183" t="s">
        <v>339</v>
      </c>
      <c r="B834" s="183"/>
      <c r="C834" s="183"/>
      <c r="D834" s="183"/>
      <c r="E834" s="198" t="s">
        <v>388</v>
      </c>
      <c r="F834" s="200">
        <f t="shared" si="741"/>
        <v>420</v>
      </c>
      <c r="G834" s="200">
        <f t="shared" si="742"/>
        <v>310</v>
      </c>
      <c r="H834" s="201">
        <f t="shared" si="743"/>
        <v>842.48</v>
      </c>
      <c r="I834" s="124"/>
      <c r="J834" s="131"/>
      <c r="K834" s="131"/>
      <c r="L834" s="131"/>
      <c r="M834" s="194">
        <v>32111</v>
      </c>
      <c r="N834" s="195"/>
      <c r="O834" s="196" t="s">
        <v>39</v>
      </c>
      <c r="P834" s="195" t="s">
        <v>142</v>
      </c>
      <c r="Q834" s="197">
        <f t="shared" ref="Q834:AD834" si="749">Q835</f>
        <v>0</v>
      </c>
      <c r="R834" s="197">
        <f t="shared" si="749"/>
        <v>210</v>
      </c>
      <c r="S834" s="197">
        <f t="shared" si="749"/>
        <v>210</v>
      </c>
      <c r="T834" s="197">
        <f t="shared" si="749"/>
        <v>0</v>
      </c>
      <c r="U834" s="197">
        <f t="shared" si="749"/>
        <v>100</v>
      </c>
      <c r="V834" s="197">
        <f t="shared" si="749"/>
        <v>0</v>
      </c>
      <c r="W834" s="197">
        <f t="shared" si="749"/>
        <v>210</v>
      </c>
      <c r="X834" s="197"/>
      <c r="Y834" s="308"/>
      <c r="Z834" s="197">
        <f t="shared" si="749"/>
        <v>212.48</v>
      </c>
      <c r="AA834" s="197">
        <f t="shared" si="749"/>
        <v>0</v>
      </c>
      <c r="AB834" s="197">
        <f t="shared" si="749"/>
        <v>210</v>
      </c>
      <c r="AC834" s="197">
        <f t="shared" si="749"/>
        <v>210</v>
      </c>
      <c r="AD834" s="197">
        <f t="shared" si="749"/>
        <v>210</v>
      </c>
    </row>
    <row r="835" spans="1:30" s="114" customFormat="1" ht="20.25" customHeight="1" x14ac:dyDescent="0.25">
      <c r="A835" s="182" t="s">
        <v>339</v>
      </c>
      <c r="B835" s="182"/>
      <c r="C835" s="182"/>
      <c r="D835" s="182"/>
      <c r="E835" s="182"/>
      <c r="F835" s="200">
        <f t="shared" si="741"/>
        <v>420</v>
      </c>
      <c r="G835" s="200">
        <f t="shared" si="742"/>
        <v>310</v>
      </c>
      <c r="H835" s="201">
        <f t="shared" si="743"/>
        <v>842.48</v>
      </c>
      <c r="I835" s="124"/>
      <c r="J835" s="131"/>
      <c r="K835" s="131"/>
      <c r="L835" s="131"/>
      <c r="M835" s="11"/>
      <c r="N835" s="171">
        <v>321110</v>
      </c>
      <c r="O835" s="172" t="s">
        <v>39</v>
      </c>
      <c r="P835" s="173" t="s">
        <v>142</v>
      </c>
      <c r="Q835" s="174">
        <v>0</v>
      </c>
      <c r="R835" s="174">
        <f>S835-Q835</f>
        <v>210</v>
      </c>
      <c r="S835" s="174">
        <v>210</v>
      </c>
      <c r="T835" s="174"/>
      <c r="U835" s="174">
        <v>100</v>
      </c>
      <c r="V835" s="174">
        <v>0</v>
      </c>
      <c r="W835" s="174">
        <v>210</v>
      </c>
      <c r="X835" s="174"/>
      <c r="Y835" s="309"/>
      <c r="Z835" s="174">
        <v>212.48</v>
      </c>
      <c r="AA835" s="174">
        <f>+Q835</f>
        <v>0</v>
      </c>
      <c r="AB835" s="174">
        <v>210</v>
      </c>
      <c r="AC835" s="174">
        <v>210</v>
      </c>
      <c r="AD835" s="174">
        <v>210</v>
      </c>
    </row>
    <row r="836" spans="1:30" s="114" customFormat="1" ht="20.25" customHeight="1" x14ac:dyDescent="0.25">
      <c r="A836" s="183" t="s">
        <v>339</v>
      </c>
      <c r="B836" s="183"/>
      <c r="C836" s="183"/>
      <c r="D836" s="183"/>
      <c r="E836" s="198" t="s">
        <v>388</v>
      </c>
      <c r="F836" s="200">
        <f t="shared" si="741"/>
        <v>456</v>
      </c>
      <c r="G836" s="200">
        <f t="shared" si="742"/>
        <v>528.4</v>
      </c>
      <c r="H836" s="201">
        <f t="shared" si="743"/>
        <v>992.77</v>
      </c>
      <c r="I836" s="124"/>
      <c r="J836" s="131"/>
      <c r="K836" s="131"/>
      <c r="L836" s="131"/>
      <c r="M836" s="194">
        <v>32113</v>
      </c>
      <c r="N836" s="195"/>
      <c r="O836" s="196" t="s">
        <v>39</v>
      </c>
      <c r="P836" s="195" t="s">
        <v>143</v>
      </c>
      <c r="Q836" s="197">
        <f>+Q837</f>
        <v>0</v>
      </c>
      <c r="R836" s="197">
        <f t="shared" ref="R836:AD836" si="750">+R837</f>
        <v>228</v>
      </c>
      <c r="S836" s="197">
        <f t="shared" si="750"/>
        <v>228</v>
      </c>
      <c r="T836" s="197">
        <f t="shared" si="750"/>
        <v>0</v>
      </c>
      <c r="U836" s="197">
        <f t="shared" si="750"/>
        <v>300</v>
      </c>
      <c r="V836" s="197">
        <f t="shared" si="750"/>
        <v>0</v>
      </c>
      <c r="W836" s="197">
        <f t="shared" si="750"/>
        <v>228.4</v>
      </c>
      <c r="X836" s="197"/>
      <c r="Y836" s="308"/>
      <c r="Z836" s="197">
        <f t="shared" si="750"/>
        <v>308.77</v>
      </c>
      <c r="AA836" s="197">
        <f t="shared" si="750"/>
        <v>0</v>
      </c>
      <c r="AB836" s="197">
        <f t="shared" si="750"/>
        <v>228</v>
      </c>
      <c r="AC836" s="197">
        <f t="shared" si="750"/>
        <v>228</v>
      </c>
      <c r="AD836" s="197">
        <f t="shared" si="750"/>
        <v>228</v>
      </c>
    </row>
    <row r="837" spans="1:30" s="114" customFormat="1" ht="20.25" customHeight="1" x14ac:dyDescent="0.25">
      <c r="A837" s="182" t="s">
        <v>339</v>
      </c>
      <c r="B837" s="182"/>
      <c r="C837" s="182"/>
      <c r="D837" s="182"/>
      <c r="E837" s="182"/>
      <c r="F837" s="200">
        <f t="shared" si="741"/>
        <v>456</v>
      </c>
      <c r="G837" s="200">
        <f t="shared" si="742"/>
        <v>528.4</v>
      </c>
      <c r="H837" s="201">
        <f t="shared" si="743"/>
        <v>992.77</v>
      </c>
      <c r="I837" s="124"/>
      <c r="J837" s="131"/>
      <c r="K837" s="131"/>
      <c r="L837" s="131"/>
      <c r="M837" s="11"/>
      <c r="N837" s="171">
        <v>321130</v>
      </c>
      <c r="O837" s="172" t="s">
        <v>39</v>
      </c>
      <c r="P837" s="173" t="s">
        <v>143</v>
      </c>
      <c r="Q837" s="174">
        <v>0</v>
      </c>
      <c r="R837" s="174">
        <f>S837-Q837</f>
        <v>228</v>
      </c>
      <c r="S837" s="174">
        <f>228</f>
        <v>228</v>
      </c>
      <c r="T837" s="174"/>
      <c r="U837" s="174">
        <v>300</v>
      </c>
      <c r="V837" s="174">
        <v>0</v>
      </c>
      <c r="W837" s="174">
        <v>228.4</v>
      </c>
      <c r="X837" s="174"/>
      <c r="Y837" s="309"/>
      <c r="Z837" s="174">
        <v>308.77</v>
      </c>
      <c r="AA837" s="174">
        <f>+Q837</f>
        <v>0</v>
      </c>
      <c r="AB837" s="174">
        <v>228</v>
      </c>
      <c r="AC837" s="174">
        <v>228</v>
      </c>
      <c r="AD837" s="174">
        <v>228</v>
      </c>
    </row>
    <row r="838" spans="1:30" s="114" customFormat="1" ht="20.25" hidden="1" customHeight="1" x14ac:dyDescent="0.25">
      <c r="A838" s="183" t="s">
        <v>339</v>
      </c>
      <c r="B838" s="183"/>
      <c r="C838" s="183"/>
      <c r="D838" s="183"/>
      <c r="E838" s="198" t="s">
        <v>388</v>
      </c>
      <c r="F838" s="200">
        <f t="shared" si="741"/>
        <v>0</v>
      </c>
      <c r="G838" s="200">
        <f t="shared" si="742"/>
        <v>0</v>
      </c>
      <c r="H838" s="201">
        <f t="shared" si="743"/>
        <v>0</v>
      </c>
      <c r="I838" s="124"/>
      <c r="J838" s="131"/>
      <c r="K838" s="131"/>
      <c r="L838" s="131"/>
      <c r="M838" s="194">
        <v>32115</v>
      </c>
      <c r="N838" s="195"/>
      <c r="O838" s="196" t="s">
        <v>39</v>
      </c>
      <c r="P838" s="195" t="s">
        <v>144</v>
      </c>
      <c r="Q838" s="197">
        <v>0</v>
      </c>
      <c r="R838" s="197">
        <v>0</v>
      </c>
      <c r="S838" s="197">
        <v>0</v>
      </c>
      <c r="T838" s="197">
        <v>0</v>
      </c>
      <c r="U838" s="197">
        <f>U839</f>
        <v>0</v>
      </c>
      <c r="V838" s="197">
        <f t="shared" ref="V838:W838" si="751">V839</f>
        <v>0</v>
      </c>
      <c r="W838" s="197">
        <f t="shared" si="751"/>
        <v>0</v>
      </c>
      <c r="X838" s="197"/>
      <c r="Y838" s="308"/>
      <c r="Z838" s="197">
        <v>0</v>
      </c>
      <c r="AA838" s="197">
        <v>0</v>
      </c>
      <c r="AB838" s="197">
        <v>0</v>
      </c>
      <c r="AC838" s="197">
        <v>0</v>
      </c>
      <c r="AD838" s="197">
        <v>0</v>
      </c>
    </row>
    <row r="839" spans="1:30" s="114" customFormat="1" ht="20.25" hidden="1" customHeight="1" x14ac:dyDescent="0.25">
      <c r="A839" s="182" t="s">
        <v>339</v>
      </c>
      <c r="B839" s="182"/>
      <c r="C839" s="182"/>
      <c r="D839" s="182"/>
      <c r="E839" s="182"/>
      <c r="F839" s="200">
        <f t="shared" si="741"/>
        <v>0</v>
      </c>
      <c r="G839" s="200">
        <f t="shared" si="742"/>
        <v>0</v>
      </c>
      <c r="H839" s="201">
        <f t="shared" si="743"/>
        <v>0</v>
      </c>
      <c r="I839" s="124"/>
      <c r="J839" s="131"/>
      <c r="K839" s="131"/>
      <c r="L839" s="131"/>
      <c r="M839" s="11"/>
      <c r="N839" s="171">
        <v>321150</v>
      </c>
      <c r="O839" s="172" t="s">
        <v>39</v>
      </c>
      <c r="P839" s="173" t="s">
        <v>144</v>
      </c>
      <c r="Q839" s="174">
        <v>0</v>
      </c>
      <c r="R839" s="174">
        <v>0</v>
      </c>
      <c r="S839" s="174">
        <f>Q839+R839</f>
        <v>0</v>
      </c>
      <c r="T839" s="174"/>
      <c r="U839" s="174">
        <v>0</v>
      </c>
      <c r="V839" s="174">
        <v>0</v>
      </c>
      <c r="W839" s="174">
        <v>0</v>
      </c>
      <c r="X839" s="174"/>
      <c r="Y839" s="309"/>
      <c r="Z839" s="174"/>
      <c r="AA839" s="174">
        <f>+Q839</f>
        <v>0</v>
      </c>
      <c r="AB839" s="174"/>
      <c r="AC839" s="174"/>
      <c r="AD839" s="174"/>
    </row>
    <row r="840" spans="1:30" s="114" customFormat="1" ht="20.25" customHeight="1" x14ac:dyDescent="0.25">
      <c r="A840" s="182" t="s">
        <v>339</v>
      </c>
      <c r="B840" s="183"/>
      <c r="C840" s="183"/>
      <c r="D840" s="183"/>
      <c r="E840" s="198" t="s">
        <v>388</v>
      </c>
      <c r="F840" s="200">
        <f t="shared" si="741"/>
        <v>0</v>
      </c>
      <c r="G840" s="200">
        <f t="shared" si="742"/>
        <v>40</v>
      </c>
      <c r="H840" s="201">
        <f t="shared" si="743"/>
        <v>0</v>
      </c>
      <c r="I840" s="124"/>
      <c r="J840" s="131"/>
      <c r="K840" s="131"/>
      <c r="L840" s="131"/>
      <c r="M840" s="194">
        <v>32119</v>
      </c>
      <c r="N840" s="195"/>
      <c r="O840" s="196" t="s">
        <v>39</v>
      </c>
      <c r="P840" s="195" t="s">
        <v>145</v>
      </c>
      <c r="Q840" s="197">
        <v>0</v>
      </c>
      <c r="R840" s="197">
        <v>0</v>
      </c>
      <c r="S840" s="197">
        <v>0</v>
      </c>
      <c r="T840" s="197">
        <v>0</v>
      </c>
      <c r="U840" s="197">
        <f>U841</f>
        <v>40</v>
      </c>
      <c r="V840" s="197">
        <f t="shared" ref="V840:W840" si="752">V841</f>
        <v>0</v>
      </c>
      <c r="W840" s="197">
        <f t="shared" si="752"/>
        <v>0</v>
      </c>
      <c r="X840" s="197"/>
      <c r="Y840" s="308"/>
      <c r="Z840" s="197">
        <v>0</v>
      </c>
      <c r="AA840" s="197">
        <v>0</v>
      </c>
      <c r="AB840" s="197">
        <v>0</v>
      </c>
      <c r="AC840" s="197">
        <v>0</v>
      </c>
      <c r="AD840" s="197">
        <v>0</v>
      </c>
    </row>
    <row r="841" spans="1:30" s="114" customFormat="1" ht="20.25" customHeight="1" x14ac:dyDescent="0.25">
      <c r="A841" s="182" t="s">
        <v>339</v>
      </c>
      <c r="B841" s="182"/>
      <c r="C841" s="182"/>
      <c r="D841" s="182"/>
      <c r="E841" s="182"/>
      <c r="F841" s="200">
        <f t="shared" si="741"/>
        <v>0</v>
      </c>
      <c r="G841" s="200">
        <f t="shared" si="742"/>
        <v>40</v>
      </c>
      <c r="H841" s="201">
        <f t="shared" si="743"/>
        <v>0</v>
      </c>
      <c r="I841" s="132"/>
      <c r="J841" s="131"/>
      <c r="K841" s="131"/>
      <c r="L841" s="131"/>
      <c r="M841" s="11"/>
      <c r="N841" s="171">
        <v>321190</v>
      </c>
      <c r="O841" s="172" t="s">
        <v>39</v>
      </c>
      <c r="P841" s="173" t="s">
        <v>145</v>
      </c>
      <c r="Q841" s="174">
        <v>0</v>
      </c>
      <c r="R841" s="174">
        <v>0</v>
      </c>
      <c r="S841" s="174">
        <f>Q841+R841</f>
        <v>0</v>
      </c>
      <c r="T841" s="174"/>
      <c r="U841" s="174">
        <v>40</v>
      </c>
      <c r="V841" s="174">
        <v>0</v>
      </c>
      <c r="W841" s="174">
        <v>0</v>
      </c>
      <c r="X841" s="174"/>
      <c r="Y841" s="309"/>
      <c r="Z841" s="174"/>
      <c r="AA841" s="174">
        <f>+Q841</f>
        <v>0</v>
      </c>
      <c r="AB841" s="174"/>
      <c r="AC841" s="174"/>
      <c r="AD841" s="174"/>
    </row>
    <row r="842" spans="1:30" s="114" customFormat="1" ht="20.25" customHeight="1" x14ac:dyDescent="0.25">
      <c r="A842" s="182" t="s">
        <v>339</v>
      </c>
      <c r="B842" s="182"/>
      <c r="C842" s="182"/>
      <c r="D842" s="198" t="s">
        <v>387</v>
      </c>
      <c r="E842" s="198" t="s">
        <v>388</v>
      </c>
      <c r="F842" s="200">
        <f t="shared" si="741"/>
        <v>0</v>
      </c>
      <c r="G842" s="200">
        <f t="shared" si="742"/>
        <v>590</v>
      </c>
      <c r="H842" s="201">
        <f t="shared" si="743"/>
        <v>330</v>
      </c>
      <c r="I842" s="132"/>
      <c r="J842" s="131"/>
      <c r="K842" s="131"/>
      <c r="L842" s="131">
        <v>3212</v>
      </c>
      <c r="M842" s="131"/>
      <c r="N842" s="132"/>
      <c r="O842" s="12" t="s">
        <v>39</v>
      </c>
      <c r="P842" s="127" t="s">
        <v>146</v>
      </c>
      <c r="Q842" s="133">
        <f>Q843+Q845</f>
        <v>0</v>
      </c>
      <c r="R842" s="133">
        <f t="shared" ref="R842:AD842" si="753">R843+R845</f>
        <v>0</v>
      </c>
      <c r="S842" s="133">
        <f t="shared" si="753"/>
        <v>0</v>
      </c>
      <c r="T842" s="133">
        <v>330</v>
      </c>
      <c r="U842" s="133">
        <f>U843</f>
        <v>260</v>
      </c>
      <c r="V842" s="133">
        <f t="shared" si="753"/>
        <v>0</v>
      </c>
      <c r="W842" s="133">
        <f t="shared" si="753"/>
        <v>0</v>
      </c>
      <c r="X842" s="133"/>
      <c r="Y842" s="307"/>
      <c r="Z842" s="133">
        <f t="shared" si="753"/>
        <v>330</v>
      </c>
      <c r="AA842" s="133">
        <f t="shared" si="753"/>
        <v>0</v>
      </c>
      <c r="AB842" s="133">
        <f t="shared" si="753"/>
        <v>0</v>
      </c>
      <c r="AC842" s="133">
        <f t="shared" si="753"/>
        <v>0</v>
      </c>
      <c r="AD842" s="133">
        <f t="shared" si="753"/>
        <v>0</v>
      </c>
    </row>
    <row r="843" spans="1:30" s="114" customFormat="1" ht="20.25" customHeight="1" x14ac:dyDescent="0.25">
      <c r="A843" s="182" t="s">
        <v>339</v>
      </c>
      <c r="B843" s="183"/>
      <c r="C843" s="183"/>
      <c r="D843" s="183"/>
      <c r="E843" s="198" t="s">
        <v>388</v>
      </c>
      <c r="F843" s="200">
        <f t="shared" si="741"/>
        <v>0</v>
      </c>
      <c r="G843" s="200">
        <f t="shared" si="742"/>
        <v>260</v>
      </c>
      <c r="H843" s="201">
        <f t="shared" si="743"/>
        <v>330</v>
      </c>
      <c r="I843" s="124"/>
      <c r="J843" s="131"/>
      <c r="K843" s="131"/>
      <c r="L843" s="131"/>
      <c r="M843" s="194">
        <v>32121</v>
      </c>
      <c r="N843" s="195"/>
      <c r="O843" s="196" t="s">
        <v>39</v>
      </c>
      <c r="P843" s="195" t="s">
        <v>147</v>
      </c>
      <c r="Q843" s="197">
        <f t="shared" ref="Q843:AD843" si="754">Q844</f>
        <v>0</v>
      </c>
      <c r="R843" s="197">
        <f t="shared" si="754"/>
        <v>0</v>
      </c>
      <c r="S843" s="197">
        <f t="shared" si="754"/>
        <v>0</v>
      </c>
      <c r="T843" s="197">
        <f t="shared" si="754"/>
        <v>0</v>
      </c>
      <c r="U843" s="197">
        <f t="shared" si="754"/>
        <v>260</v>
      </c>
      <c r="V843" s="197">
        <f t="shared" si="754"/>
        <v>0</v>
      </c>
      <c r="W843" s="197">
        <f t="shared" si="754"/>
        <v>0</v>
      </c>
      <c r="X843" s="197"/>
      <c r="Y843" s="308"/>
      <c r="Z843" s="197">
        <f t="shared" si="754"/>
        <v>330</v>
      </c>
      <c r="AA843" s="197">
        <f t="shared" si="754"/>
        <v>0</v>
      </c>
      <c r="AB843" s="197">
        <f t="shared" si="754"/>
        <v>0</v>
      </c>
      <c r="AC843" s="197">
        <f t="shared" si="754"/>
        <v>0</v>
      </c>
      <c r="AD843" s="197">
        <f t="shared" si="754"/>
        <v>0</v>
      </c>
    </row>
    <row r="844" spans="1:30" s="114" customFormat="1" ht="20.25" customHeight="1" x14ac:dyDescent="0.25">
      <c r="A844" s="182" t="s">
        <v>339</v>
      </c>
      <c r="B844" s="182"/>
      <c r="C844" s="182"/>
      <c r="D844" s="182"/>
      <c r="E844" s="182"/>
      <c r="F844" s="200">
        <f t="shared" si="741"/>
        <v>0</v>
      </c>
      <c r="G844" s="200">
        <f t="shared" si="742"/>
        <v>260</v>
      </c>
      <c r="H844" s="201">
        <f t="shared" si="743"/>
        <v>330</v>
      </c>
      <c r="I844" s="132"/>
      <c r="J844" s="131"/>
      <c r="K844" s="131"/>
      <c r="L844" s="131"/>
      <c r="M844" s="11"/>
      <c r="N844" s="171">
        <v>321210</v>
      </c>
      <c r="O844" s="172" t="s">
        <v>39</v>
      </c>
      <c r="P844" s="173" t="s">
        <v>147</v>
      </c>
      <c r="Q844" s="174">
        <v>0</v>
      </c>
      <c r="R844" s="174">
        <v>0</v>
      </c>
      <c r="S844" s="174">
        <f>Q844+R844</f>
        <v>0</v>
      </c>
      <c r="T844" s="174"/>
      <c r="U844" s="174">
        <v>260</v>
      </c>
      <c r="V844" s="174">
        <v>0</v>
      </c>
      <c r="W844" s="174">
        <v>0</v>
      </c>
      <c r="X844" s="174"/>
      <c r="Y844" s="309"/>
      <c r="Z844" s="174">
        <v>330</v>
      </c>
      <c r="AA844" s="174">
        <f>+Q844</f>
        <v>0</v>
      </c>
      <c r="AB844" s="174"/>
      <c r="AC844" s="174"/>
      <c r="AD844" s="174"/>
    </row>
    <row r="845" spans="1:30" s="114" customFormat="1" ht="20.25" customHeight="1" x14ac:dyDescent="0.25">
      <c r="A845" s="182" t="s">
        <v>339</v>
      </c>
      <c r="B845" s="182"/>
      <c r="C845" s="182"/>
      <c r="D845" s="198" t="s">
        <v>387</v>
      </c>
      <c r="E845" s="198" t="s">
        <v>388</v>
      </c>
      <c r="F845" s="200">
        <f t="shared" si="741"/>
        <v>0</v>
      </c>
      <c r="G845" s="200">
        <f t="shared" si="742"/>
        <v>200</v>
      </c>
      <c r="H845" s="201">
        <f t="shared" si="743"/>
        <v>0</v>
      </c>
      <c r="I845" s="124"/>
      <c r="J845" s="131"/>
      <c r="K845" s="131"/>
      <c r="L845" s="131">
        <v>3213</v>
      </c>
      <c r="M845" s="11"/>
      <c r="N845" s="127"/>
      <c r="O845" s="12" t="s">
        <v>39</v>
      </c>
      <c r="P845" s="127" t="s">
        <v>149</v>
      </c>
      <c r="Q845" s="133">
        <f>Q846+Q849</f>
        <v>0</v>
      </c>
      <c r="R845" s="133">
        <f t="shared" ref="R845:AB845" si="755">R846+R849</f>
        <v>0</v>
      </c>
      <c r="S845" s="133">
        <f t="shared" si="755"/>
        <v>0</v>
      </c>
      <c r="T845" s="133">
        <f t="shared" si="755"/>
        <v>0</v>
      </c>
      <c r="U845" s="133">
        <f t="shared" si="755"/>
        <v>200</v>
      </c>
      <c r="V845" s="133">
        <f t="shared" si="755"/>
        <v>0</v>
      </c>
      <c r="W845" s="133">
        <f t="shared" si="755"/>
        <v>0</v>
      </c>
      <c r="X845" s="133"/>
      <c r="Y845" s="307"/>
      <c r="Z845" s="133">
        <f t="shared" si="755"/>
        <v>0</v>
      </c>
      <c r="AA845" s="133">
        <f t="shared" si="755"/>
        <v>0</v>
      </c>
      <c r="AB845" s="133">
        <f t="shared" si="755"/>
        <v>0</v>
      </c>
      <c r="AC845" s="133">
        <f t="shared" ref="AC845:AD845" si="756">AC846+AC849</f>
        <v>0</v>
      </c>
      <c r="AD845" s="133">
        <f t="shared" si="756"/>
        <v>0</v>
      </c>
    </row>
    <row r="846" spans="1:30" s="114" customFormat="1" ht="20.25" customHeight="1" x14ac:dyDescent="0.25">
      <c r="A846" s="183" t="s">
        <v>339</v>
      </c>
      <c r="B846" s="183"/>
      <c r="C846" s="183"/>
      <c r="D846" s="183"/>
      <c r="E846" s="198" t="s">
        <v>388</v>
      </c>
      <c r="F846" s="200">
        <f t="shared" si="741"/>
        <v>0</v>
      </c>
      <c r="G846" s="200">
        <f t="shared" si="742"/>
        <v>200</v>
      </c>
      <c r="H846" s="201">
        <f t="shared" si="743"/>
        <v>0</v>
      </c>
      <c r="I846" s="124"/>
      <c r="J846" s="131"/>
      <c r="K846" s="131"/>
      <c r="L846" s="131"/>
      <c r="M846" s="194">
        <v>32131</v>
      </c>
      <c r="N846" s="195"/>
      <c r="O846" s="196" t="s">
        <v>39</v>
      </c>
      <c r="P846" s="195" t="s">
        <v>150</v>
      </c>
      <c r="Q846" s="197">
        <f t="shared" ref="Q846:AD846" si="757">Q847</f>
        <v>0</v>
      </c>
      <c r="R846" s="197">
        <f t="shared" si="757"/>
        <v>0</v>
      </c>
      <c r="S846" s="197">
        <f t="shared" si="757"/>
        <v>0</v>
      </c>
      <c r="T846" s="197">
        <f t="shared" si="757"/>
        <v>0</v>
      </c>
      <c r="U846" s="197">
        <f t="shared" si="757"/>
        <v>200</v>
      </c>
      <c r="V846" s="197">
        <f t="shared" si="757"/>
        <v>0</v>
      </c>
      <c r="W846" s="197">
        <f t="shared" si="757"/>
        <v>0</v>
      </c>
      <c r="X846" s="197"/>
      <c r="Y846" s="308"/>
      <c r="Z846" s="197">
        <f t="shared" si="757"/>
        <v>0</v>
      </c>
      <c r="AA846" s="197">
        <f t="shared" si="757"/>
        <v>0</v>
      </c>
      <c r="AB846" s="197">
        <f t="shared" si="757"/>
        <v>0</v>
      </c>
      <c r="AC846" s="197">
        <f t="shared" si="757"/>
        <v>0</v>
      </c>
      <c r="AD846" s="197">
        <f t="shared" si="757"/>
        <v>0</v>
      </c>
    </row>
    <row r="847" spans="1:30" s="114" customFormat="1" ht="20.25" customHeight="1" x14ac:dyDescent="0.25">
      <c r="A847" s="182" t="s">
        <v>339</v>
      </c>
      <c r="B847" s="182"/>
      <c r="C847" s="182"/>
      <c r="D847" s="182"/>
      <c r="E847" s="182"/>
      <c r="F847" s="200">
        <f t="shared" si="741"/>
        <v>0</v>
      </c>
      <c r="G847" s="200">
        <f t="shared" si="742"/>
        <v>200</v>
      </c>
      <c r="H847" s="201">
        <f t="shared" si="743"/>
        <v>0</v>
      </c>
      <c r="I847" s="124"/>
      <c r="J847" s="131"/>
      <c r="K847" s="131"/>
      <c r="L847" s="131"/>
      <c r="M847" s="11"/>
      <c r="N847" s="171">
        <v>321310</v>
      </c>
      <c r="O847" s="172" t="s">
        <v>39</v>
      </c>
      <c r="P847" s="173" t="s">
        <v>151</v>
      </c>
      <c r="Q847" s="174">
        <v>0</v>
      </c>
      <c r="R847" s="174">
        <v>0</v>
      </c>
      <c r="S847" s="174">
        <v>0</v>
      </c>
      <c r="T847" s="174"/>
      <c r="U847" s="174">
        <v>200</v>
      </c>
      <c r="V847" s="174">
        <v>0</v>
      </c>
      <c r="W847" s="174">
        <v>0</v>
      </c>
      <c r="X847" s="174"/>
      <c r="Y847" s="309"/>
      <c r="Z847" s="174"/>
      <c r="AA847" s="174">
        <f t="shared" ref="AA847:AA848" si="758">+Q847</f>
        <v>0</v>
      </c>
      <c r="AB847" s="174"/>
      <c r="AC847" s="174"/>
      <c r="AD847" s="174"/>
    </row>
    <row r="848" spans="1:30" s="114" customFormat="1" ht="20.25" hidden="1" customHeight="1" x14ac:dyDescent="0.25">
      <c r="A848" s="182" t="s">
        <v>339</v>
      </c>
      <c r="B848" s="182"/>
      <c r="C848" s="182"/>
      <c r="D848" s="182"/>
      <c r="E848" s="182"/>
      <c r="F848" s="200">
        <f t="shared" si="741"/>
        <v>0</v>
      </c>
      <c r="G848" s="200">
        <f t="shared" si="742"/>
        <v>0</v>
      </c>
      <c r="H848" s="201">
        <f t="shared" si="743"/>
        <v>0</v>
      </c>
      <c r="I848" s="124"/>
      <c r="J848" s="131"/>
      <c r="K848" s="131"/>
      <c r="L848" s="131"/>
      <c r="M848" s="11"/>
      <c r="N848" s="171">
        <v>321311</v>
      </c>
      <c r="O848" s="172" t="s">
        <v>39</v>
      </c>
      <c r="P848" s="173" t="s">
        <v>152</v>
      </c>
      <c r="Q848" s="174">
        <v>0</v>
      </c>
      <c r="R848" s="174">
        <f>S848-Q848</f>
        <v>0</v>
      </c>
      <c r="S848" s="174">
        <v>0</v>
      </c>
      <c r="T848" s="174"/>
      <c r="U848" s="174">
        <v>0</v>
      </c>
      <c r="V848" s="174">
        <v>0</v>
      </c>
      <c r="W848" s="174">
        <v>0</v>
      </c>
      <c r="X848" s="174"/>
      <c r="Y848" s="309"/>
      <c r="Z848" s="174"/>
      <c r="AA848" s="174">
        <f t="shared" si="758"/>
        <v>0</v>
      </c>
      <c r="AB848" s="174"/>
      <c r="AC848" s="174"/>
      <c r="AD848" s="174"/>
    </row>
    <row r="849" spans="1:30" s="114" customFormat="1" ht="20.25" hidden="1" customHeight="1" x14ac:dyDescent="0.25">
      <c r="A849" s="183" t="s">
        <v>339</v>
      </c>
      <c r="B849" s="183"/>
      <c r="C849" s="183"/>
      <c r="D849" s="183"/>
      <c r="E849" s="198" t="s">
        <v>388</v>
      </c>
      <c r="F849" s="200">
        <f t="shared" si="741"/>
        <v>0</v>
      </c>
      <c r="G849" s="200">
        <f t="shared" si="742"/>
        <v>0</v>
      </c>
      <c r="H849" s="201">
        <f t="shared" si="743"/>
        <v>0</v>
      </c>
      <c r="I849" s="124"/>
      <c r="J849" s="131"/>
      <c r="K849" s="131"/>
      <c r="L849" s="131"/>
      <c r="M849" s="194">
        <v>32132</v>
      </c>
      <c r="N849" s="195"/>
      <c r="O849" s="196" t="s">
        <v>39</v>
      </c>
      <c r="P849" s="195" t="s">
        <v>153</v>
      </c>
      <c r="Q849" s="197">
        <v>0</v>
      </c>
      <c r="R849" s="197">
        <v>0</v>
      </c>
      <c r="S849" s="197">
        <v>0</v>
      </c>
      <c r="T849" s="197">
        <v>0</v>
      </c>
      <c r="U849" s="197">
        <v>0</v>
      </c>
      <c r="V849" s="197">
        <v>0</v>
      </c>
      <c r="W849" s="197">
        <v>0</v>
      </c>
      <c r="X849" s="197"/>
      <c r="Y849" s="308"/>
      <c r="Z849" s="197">
        <v>0</v>
      </c>
      <c r="AA849" s="197">
        <v>0</v>
      </c>
      <c r="AB849" s="197">
        <v>0</v>
      </c>
      <c r="AC849" s="197">
        <v>0</v>
      </c>
      <c r="AD849" s="197">
        <v>0</v>
      </c>
    </row>
    <row r="850" spans="1:30" s="114" customFormat="1" ht="20.25" hidden="1" customHeight="1" x14ac:dyDescent="0.25">
      <c r="A850" s="182" t="s">
        <v>339</v>
      </c>
      <c r="B850" s="182"/>
      <c r="C850" s="182"/>
      <c r="D850" s="182"/>
      <c r="E850" s="182"/>
      <c r="F850" s="200">
        <f t="shared" si="741"/>
        <v>0</v>
      </c>
      <c r="G850" s="200">
        <f t="shared" si="742"/>
        <v>0</v>
      </c>
      <c r="H850" s="201">
        <f t="shared" si="743"/>
        <v>0</v>
      </c>
      <c r="I850" s="124"/>
      <c r="J850" s="131"/>
      <c r="K850" s="131"/>
      <c r="L850" s="131"/>
      <c r="M850" s="11"/>
      <c r="N850" s="171">
        <v>321320</v>
      </c>
      <c r="O850" s="172" t="s">
        <v>39</v>
      </c>
      <c r="P850" s="173" t="s">
        <v>153</v>
      </c>
      <c r="Q850" s="174">
        <v>0</v>
      </c>
      <c r="R850" s="174">
        <f>S850-Q850</f>
        <v>0</v>
      </c>
      <c r="S850" s="174">
        <v>0</v>
      </c>
      <c r="T850" s="174"/>
      <c r="U850" s="174">
        <v>0</v>
      </c>
      <c r="V850" s="174">
        <v>0</v>
      </c>
      <c r="W850" s="174">
        <v>0</v>
      </c>
      <c r="X850" s="174"/>
      <c r="Y850" s="309"/>
      <c r="Z850" s="174"/>
      <c r="AA850" s="174">
        <f>+Q850</f>
        <v>0</v>
      </c>
      <c r="AB850" s="174"/>
      <c r="AC850" s="174"/>
      <c r="AD850" s="174"/>
    </row>
    <row r="851" spans="1:30" s="214" customFormat="1" ht="20.25" customHeight="1" x14ac:dyDescent="0.25">
      <c r="A851" s="188" t="s">
        <v>339</v>
      </c>
      <c r="B851" s="188"/>
      <c r="C851" s="215" t="s">
        <v>384</v>
      </c>
      <c r="D851" s="215" t="s">
        <v>387</v>
      </c>
      <c r="E851" s="215" t="s">
        <v>388</v>
      </c>
      <c r="F851" s="207">
        <f t="shared" si="741"/>
        <v>8314</v>
      </c>
      <c r="G851" s="207">
        <f t="shared" si="742"/>
        <v>12628.85</v>
      </c>
      <c r="H851" s="208">
        <f t="shared" si="743"/>
        <v>18867.93</v>
      </c>
      <c r="I851" s="209"/>
      <c r="J851" s="210"/>
      <c r="K851" s="210">
        <v>322</v>
      </c>
      <c r="L851" s="210"/>
      <c r="M851" s="210"/>
      <c r="N851" s="211"/>
      <c r="O851" s="216" t="s">
        <v>39</v>
      </c>
      <c r="P851" s="212" t="s">
        <v>154</v>
      </c>
      <c r="Q851" s="213">
        <f>Q852+Q862+Q867</f>
        <v>0</v>
      </c>
      <c r="R851" s="213">
        <f t="shared" ref="R851:AB851" si="759">R852+R862+R867</f>
        <v>4157</v>
      </c>
      <c r="S851" s="213">
        <f t="shared" si="759"/>
        <v>4157</v>
      </c>
      <c r="T851" s="213">
        <f t="shared" si="759"/>
        <v>4222</v>
      </c>
      <c r="U851" s="213">
        <f t="shared" si="759"/>
        <v>4250</v>
      </c>
      <c r="V851" s="213">
        <f t="shared" si="759"/>
        <v>0</v>
      </c>
      <c r="W851" s="213">
        <f t="shared" si="759"/>
        <v>4156.8500000000004</v>
      </c>
      <c r="X851" s="213"/>
      <c r="Y851" s="306"/>
      <c r="Z851" s="213">
        <f t="shared" si="759"/>
        <v>4221.93</v>
      </c>
      <c r="AA851" s="213">
        <f t="shared" si="759"/>
        <v>0</v>
      </c>
      <c r="AB851" s="213">
        <f t="shared" si="759"/>
        <v>4882</v>
      </c>
      <c r="AC851" s="213">
        <f t="shared" ref="AC851:AD851" si="760">AC852+AC862+AC867</f>
        <v>4882</v>
      </c>
      <c r="AD851" s="213">
        <f t="shared" si="760"/>
        <v>4882</v>
      </c>
    </row>
    <row r="852" spans="1:30" s="114" customFormat="1" ht="20.25" customHeight="1" x14ac:dyDescent="0.25">
      <c r="A852" s="182" t="s">
        <v>339</v>
      </c>
      <c r="B852" s="182"/>
      <c r="C852" s="182"/>
      <c r="D852" s="198" t="s">
        <v>387</v>
      </c>
      <c r="E852" s="198" t="s">
        <v>388</v>
      </c>
      <c r="F852" s="200">
        <f t="shared" si="741"/>
        <v>610</v>
      </c>
      <c r="G852" s="200">
        <f t="shared" si="742"/>
        <v>1373</v>
      </c>
      <c r="H852" s="201">
        <f t="shared" si="743"/>
        <v>1758.18</v>
      </c>
      <c r="I852" s="124"/>
      <c r="J852" s="131"/>
      <c r="K852" s="131"/>
      <c r="L852" s="131">
        <v>3221</v>
      </c>
      <c r="M852" s="11"/>
      <c r="N852" s="127"/>
      <c r="O852" s="12" t="s">
        <v>39</v>
      </c>
      <c r="P852" s="127" t="s">
        <v>155</v>
      </c>
      <c r="Q852" s="133">
        <f>Q853+Q858+Q860+Q856</f>
        <v>0</v>
      </c>
      <c r="R852" s="133">
        <f t="shared" ref="R852:AB852" si="761">R853+R858+R860+R856</f>
        <v>305</v>
      </c>
      <c r="S852" s="133">
        <f t="shared" si="761"/>
        <v>305</v>
      </c>
      <c r="T852" s="133">
        <v>618</v>
      </c>
      <c r="U852" s="133">
        <f t="shared" si="761"/>
        <v>450</v>
      </c>
      <c r="V852" s="133">
        <f t="shared" si="761"/>
        <v>0</v>
      </c>
      <c r="W852" s="133">
        <f t="shared" si="761"/>
        <v>305</v>
      </c>
      <c r="X852" s="133"/>
      <c r="Y852" s="307"/>
      <c r="Z852" s="133">
        <f>Z853+Z858+Z860+Z856</f>
        <v>618.18000000000006</v>
      </c>
      <c r="AA852" s="133">
        <f t="shared" si="761"/>
        <v>0</v>
      </c>
      <c r="AB852" s="133">
        <f t="shared" si="761"/>
        <v>380</v>
      </c>
      <c r="AC852" s="133">
        <f t="shared" ref="AC852:AD852" si="762">AC853+AC858+AC860+AC856</f>
        <v>380</v>
      </c>
      <c r="AD852" s="133">
        <f t="shared" si="762"/>
        <v>380</v>
      </c>
    </row>
    <row r="853" spans="1:30" s="114" customFormat="1" ht="20.25" customHeight="1" x14ac:dyDescent="0.25">
      <c r="A853" s="183" t="s">
        <v>339</v>
      </c>
      <c r="B853" s="183"/>
      <c r="C853" s="183"/>
      <c r="D853" s="183"/>
      <c r="E853" s="198" t="s">
        <v>388</v>
      </c>
      <c r="F853" s="200">
        <f t="shared" si="741"/>
        <v>610</v>
      </c>
      <c r="G853" s="200">
        <f t="shared" si="742"/>
        <v>425</v>
      </c>
      <c r="H853" s="201">
        <f t="shared" si="743"/>
        <v>1478.18</v>
      </c>
      <c r="I853" s="124"/>
      <c r="J853" s="131"/>
      <c r="K853" s="131"/>
      <c r="L853" s="131"/>
      <c r="M853" s="194">
        <v>32211</v>
      </c>
      <c r="N853" s="195"/>
      <c r="O853" s="196" t="s">
        <v>39</v>
      </c>
      <c r="P853" s="195" t="s">
        <v>156</v>
      </c>
      <c r="Q853" s="197">
        <f>Q855+Q854</f>
        <v>0</v>
      </c>
      <c r="R853" s="197">
        <f t="shared" ref="R853:AB853" si="763">R855+R854</f>
        <v>305</v>
      </c>
      <c r="S853" s="197">
        <f t="shared" si="763"/>
        <v>305</v>
      </c>
      <c r="T853" s="197">
        <f t="shared" si="763"/>
        <v>0</v>
      </c>
      <c r="U853" s="197">
        <f t="shared" si="763"/>
        <v>120</v>
      </c>
      <c r="V853" s="197">
        <f t="shared" si="763"/>
        <v>0</v>
      </c>
      <c r="W853" s="197">
        <f t="shared" si="763"/>
        <v>305</v>
      </c>
      <c r="X853" s="197"/>
      <c r="Y853" s="308"/>
      <c r="Z853" s="197">
        <f t="shared" si="763"/>
        <v>338.18</v>
      </c>
      <c r="AA853" s="197">
        <f t="shared" si="763"/>
        <v>0</v>
      </c>
      <c r="AB853" s="197">
        <f t="shared" si="763"/>
        <v>380</v>
      </c>
      <c r="AC853" s="197">
        <f t="shared" ref="AC853:AD853" si="764">AC855+AC854</f>
        <v>380</v>
      </c>
      <c r="AD853" s="197">
        <f t="shared" si="764"/>
        <v>380</v>
      </c>
    </row>
    <row r="854" spans="1:30" s="114" customFormat="1" ht="20.25" customHeight="1" x14ac:dyDescent="0.25">
      <c r="A854" s="182" t="s">
        <v>339</v>
      </c>
      <c r="B854" s="182"/>
      <c r="C854" s="182"/>
      <c r="D854" s="182"/>
      <c r="E854" s="182"/>
      <c r="F854" s="200">
        <f t="shared" si="741"/>
        <v>302</v>
      </c>
      <c r="G854" s="200">
        <f t="shared" si="742"/>
        <v>250.22</v>
      </c>
      <c r="H854" s="201">
        <f t="shared" si="743"/>
        <v>1157.8699999999999</v>
      </c>
      <c r="I854" s="124"/>
      <c r="J854" s="131"/>
      <c r="K854" s="131"/>
      <c r="L854" s="131"/>
      <c r="M854" s="11"/>
      <c r="N854" s="171">
        <v>322110</v>
      </c>
      <c r="O854" s="172" t="s">
        <v>39</v>
      </c>
      <c r="P854" s="173" t="s">
        <v>156</v>
      </c>
      <c r="Q854" s="174">
        <v>0</v>
      </c>
      <c r="R854" s="174">
        <f>S854-Q854</f>
        <v>151</v>
      </c>
      <c r="S854" s="174">
        <v>151</v>
      </c>
      <c r="T854" s="174"/>
      <c r="U854" s="174">
        <v>100</v>
      </c>
      <c r="V854" s="174">
        <v>0</v>
      </c>
      <c r="W854" s="174">
        <v>150.22</v>
      </c>
      <c r="X854" s="174"/>
      <c r="Y854" s="309"/>
      <c r="Z854" s="174">
        <v>317.87</v>
      </c>
      <c r="AA854" s="174">
        <f t="shared" ref="AA854:AA855" si="765">+Q854</f>
        <v>0</v>
      </c>
      <c r="AB854" s="174">
        <v>280</v>
      </c>
      <c r="AC854" s="174">
        <v>280</v>
      </c>
      <c r="AD854" s="174">
        <v>280</v>
      </c>
    </row>
    <row r="855" spans="1:30" s="114" customFormat="1" ht="20.25" customHeight="1" x14ac:dyDescent="0.25">
      <c r="A855" s="182" t="s">
        <v>339</v>
      </c>
      <c r="B855" s="182"/>
      <c r="C855" s="182"/>
      <c r="D855" s="182"/>
      <c r="E855" s="182"/>
      <c r="F855" s="200">
        <f t="shared" si="741"/>
        <v>308</v>
      </c>
      <c r="G855" s="200">
        <f t="shared" si="742"/>
        <v>174.78</v>
      </c>
      <c r="H855" s="201">
        <f t="shared" si="743"/>
        <v>320.31</v>
      </c>
      <c r="I855" s="124"/>
      <c r="J855" s="131"/>
      <c r="K855" s="131"/>
      <c r="L855" s="131"/>
      <c r="M855" s="11"/>
      <c r="N855" s="171">
        <v>322111</v>
      </c>
      <c r="O855" s="172" t="s">
        <v>39</v>
      </c>
      <c r="P855" s="173" t="s">
        <v>158</v>
      </c>
      <c r="Q855" s="174">
        <v>0</v>
      </c>
      <c r="R855" s="174">
        <f>S855-Q855</f>
        <v>154</v>
      </c>
      <c r="S855" s="174">
        <v>154</v>
      </c>
      <c r="T855" s="174"/>
      <c r="U855" s="174">
        <v>20</v>
      </c>
      <c r="V855" s="174">
        <v>0</v>
      </c>
      <c r="W855" s="174">
        <v>154.78</v>
      </c>
      <c r="X855" s="174"/>
      <c r="Y855" s="309"/>
      <c r="Z855" s="174">
        <v>20.309999999999999</v>
      </c>
      <c r="AA855" s="174">
        <f t="shared" si="765"/>
        <v>0</v>
      </c>
      <c r="AB855" s="174">
        <v>100</v>
      </c>
      <c r="AC855" s="174">
        <v>100</v>
      </c>
      <c r="AD855" s="174">
        <v>100</v>
      </c>
    </row>
    <row r="856" spans="1:30" s="114" customFormat="1" ht="20.25" customHeight="1" x14ac:dyDescent="0.25">
      <c r="A856" s="183" t="s">
        <v>339</v>
      </c>
      <c r="B856" s="183"/>
      <c r="C856" s="183"/>
      <c r="D856" s="183"/>
      <c r="E856" s="198" t="s">
        <v>388</v>
      </c>
      <c r="F856" s="200">
        <f t="shared" si="741"/>
        <v>0</v>
      </c>
      <c r="G856" s="200">
        <f t="shared" si="742"/>
        <v>130</v>
      </c>
      <c r="H856" s="201">
        <f t="shared" si="743"/>
        <v>130</v>
      </c>
      <c r="I856" s="124"/>
      <c r="J856" s="131"/>
      <c r="K856" s="131"/>
      <c r="L856" s="131"/>
      <c r="M856" s="194">
        <v>32212</v>
      </c>
      <c r="N856" s="195"/>
      <c r="O856" s="196" t="s">
        <v>39</v>
      </c>
      <c r="P856" s="195" t="s">
        <v>163</v>
      </c>
      <c r="Q856" s="197">
        <f t="shared" ref="Q856:AC856" si="766">+Q857</f>
        <v>0</v>
      </c>
      <c r="R856" s="197">
        <f t="shared" si="766"/>
        <v>0</v>
      </c>
      <c r="S856" s="197">
        <f t="shared" si="766"/>
        <v>0</v>
      </c>
      <c r="T856" s="197">
        <f t="shared" si="766"/>
        <v>0</v>
      </c>
      <c r="U856" s="197">
        <f t="shared" si="766"/>
        <v>130</v>
      </c>
      <c r="V856" s="197">
        <f t="shared" si="766"/>
        <v>0</v>
      </c>
      <c r="W856" s="197">
        <f t="shared" si="766"/>
        <v>0</v>
      </c>
      <c r="X856" s="197"/>
      <c r="Y856" s="308"/>
      <c r="Z856" s="197">
        <f t="shared" si="766"/>
        <v>130</v>
      </c>
      <c r="AA856" s="197">
        <f t="shared" si="766"/>
        <v>0</v>
      </c>
      <c r="AB856" s="197">
        <f t="shared" si="766"/>
        <v>0</v>
      </c>
      <c r="AC856" s="197">
        <f t="shared" si="766"/>
        <v>0</v>
      </c>
      <c r="AD856" s="197">
        <f>+AD857</f>
        <v>0</v>
      </c>
    </row>
    <row r="857" spans="1:30" s="114" customFormat="1" ht="20.25" customHeight="1" x14ac:dyDescent="0.25">
      <c r="A857" s="182" t="s">
        <v>339</v>
      </c>
      <c r="B857" s="182"/>
      <c r="C857" s="182"/>
      <c r="D857" s="182"/>
      <c r="E857" s="182"/>
      <c r="F857" s="200">
        <f t="shared" si="741"/>
        <v>0</v>
      </c>
      <c r="G857" s="200">
        <f t="shared" si="742"/>
        <v>130</v>
      </c>
      <c r="H857" s="201">
        <f t="shared" si="743"/>
        <v>130</v>
      </c>
      <c r="I857" s="124"/>
      <c r="J857" s="131"/>
      <c r="K857" s="131"/>
      <c r="L857" s="131"/>
      <c r="M857" s="11"/>
      <c r="N857" s="171">
        <v>322120</v>
      </c>
      <c r="O857" s="172" t="s">
        <v>39</v>
      </c>
      <c r="P857" s="173" t="s">
        <v>163</v>
      </c>
      <c r="Q857" s="174">
        <v>0</v>
      </c>
      <c r="R857" s="174">
        <v>0</v>
      </c>
      <c r="S857" s="174">
        <f>Q857+R857</f>
        <v>0</v>
      </c>
      <c r="T857" s="174"/>
      <c r="U857" s="174">
        <v>130</v>
      </c>
      <c r="V857" s="174">
        <v>0</v>
      </c>
      <c r="W857" s="174">
        <v>0</v>
      </c>
      <c r="X857" s="174"/>
      <c r="Y857" s="309"/>
      <c r="Z857" s="174">
        <v>130</v>
      </c>
      <c r="AA857" s="174">
        <f>+Q857</f>
        <v>0</v>
      </c>
      <c r="AB857" s="174"/>
      <c r="AC857" s="174"/>
      <c r="AD857" s="174"/>
    </row>
    <row r="858" spans="1:30" s="114" customFormat="1" ht="20.25" customHeight="1" x14ac:dyDescent="0.25">
      <c r="A858" s="183" t="s">
        <v>339</v>
      </c>
      <c r="B858" s="183"/>
      <c r="C858" s="183"/>
      <c r="D858" s="183"/>
      <c r="E858" s="198" t="s">
        <v>388</v>
      </c>
      <c r="F858" s="200">
        <f t="shared" si="741"/>
        <v>0</v>
      </c>
      <c r="G858" s="200">
        <f t="shared" si="742"/>
        <v>100</v>
      </c>
      <c r="H858" s="201">
        <f t="shared" si="743"/>
        <v>50</v>
      </c>
      <c r="I858" s="124"/>
      <c r="J858" s="131"/>
      <c r="K858" s="131"/>
      <c r="L858" s="131"/>
      <c r="M858" s="194">
        <v>32214</v>
      </c>
      <c r="N858" s="195"/>
      <c r="O858" s="196" t="s">
        <v>39</v>
      </c>
      <c r="P858" s="195" t="s">
        <v>164</v>
      </c>
      <c r="Q858" s="197">
        <f>Q859</f>
        <v>0</v>
      </c>
      <c r="R858" s="197">
        <f t="shared" ref="R858:AD858" si="767">R859</f>
        <v>0</v>
      </c>
      <c r="S858" s="197">
        <f t="shared" si="767"/>
        <v>0</v>
      </c>
      <c r="T858" s="197">
        <f t="shared" si="767"/>
        <v>0</v>
      </c>
      <c r="U858" s="197">
        <f t="shared" si="767"/>
        <v>100</v>
      </c>
      <c r="V858" s="197">
        <f t="shared" si="767"/>
        <v>0</v>
      </c>
      <c r="W858" s="197">
        <f t="shared" si="767"/>
        <v>0</v>
      </c>
      <c r="X858" s="197"/>
      <c r="Y858" s="308"/>
      <c r="Z858" s="197">
        <f t="shared" si="767"/>
        <v>50</v>
      </c>
      <c r="AA858" s="197">
        <f t="shared" si="767"/>
        <v>0</v>
      </c>
      <c r="AB858" s="197">
        <f t="shared" si="767"/>
        <v>0</v>
      </c>
      <c r="AC858" s="197">
        <f t="shared" si="767"/>
        <v>0</v>
      </c>
      <c r="AD858" s="197">
        <f t="shared" si="767"/>
        <v>0</v>
      </c>
    </row>
    <row r="859" spans="1:30" s="114" customFormat="1" ht="20.25" customHeight="1" x14ac:dyDescent="0.25">
      <c r="A859" s="182" t="s">
        <v>339</v>
      </c>
      <c r="B859" s="182"/>
      <c r="C859" s="182"/>
      <c r="D859" s="182"/>
      <c r="E859" s="182"/>
      <c r="F859" s="200">
        <f t="shared" si="741"/>
        <v>0</v>
      </c>
      <c r="G859" s="200">
        <f t="shared" si="742"/>
        <v>100</v>
      </c>
      <c r="H859" s="201">
        <f t="shared" si="743"/>
        <v>50</v>
      </c>
      <c r="I859" s="124"/>
      <c r="J859" s="131"/>
      <c r="K859" s="131"/>
      <c r="L859" s="131"/>
      <c r="M859" s="11"/>
      <c r="N859" s="171">
        <v>322140</v>
      </c>
      <c r="O859" s="172" t="s">
        <v>39</v>
      </c>
      <c r="P859" s="173" t="s">
        <v>164</v>
      </c>
      <c r="Q859" s="174">
        <v>0</v>
      </c>
      <c r="R859" s="174">
        <f>S859-Q859</f>
        <v>0</v>
      </c>
      <c r="S859" s="174">
        <v>0</v>
      </c>
      <c r="T859" s="174"/>
      <c r="U859" s="174">
        <v>100</v>
      </c>
      <c r="V859" s="174">
        <v>0</v>
      </c>
      <c r="W859" s="174">
        <v>0</v>
      </c>
      <c r="X859" s="174"/>
      <c r="Y859" s="309"/>
      <c r="Z859" s="174">
        <v>50</v>
      </c>
      <c r="AA859" s="174">
        <f>+Q859</f>
        <v>0</v>
      </c>
      <c r="AB859" s="174"/>
      <c r="AC859" s="174"/>
      <c r="AD859" s="174"/>
    </row>
    <row r="860" spans="1:30" s="114" customFormat="1" ht="20.25" customHeight="1" x14ac:dyDescent="0.25">
      <c r="A860" s="183" t="s">
        <v>339</v>
      </c>
      <c r="B860" s="183"/>
      <c r="C860" s="183"/>
      <c r="D860" s="183"/>
      <c r="E860" s="198" t="s">
        <v>388</v>
      </c>
      <c r="F860" s="200">
        <f t="shared" si="741"/>
        <v>0</v>
      </c>
      <c r="G860" s="200">
        <f t="shared" si="742"/>
        <v>100</v>
      </c>
      <c r="H860" s="201">
        <f t="shared" si="743"/>
        <v>100</v>
      </c>
      <c r="I860" s="124"/>
      <c r="J860" s="131"/>
      <c r="K860" s="131"/>
      <c r="L860" s="131"/>
      <c r="M860" s="194">
        <v>32216</v>
      </c>
      <c r="N860" s="195"/>
      <c r="O860" s="196" t="s">
        <v>39</v>
      </c>
      <c r="P860" s="195" t="s">
        <v>165</v>
      </c>
      <c r="Q860" s="197">
        <f>Q861</f>
        <v>0</v>
      </c>
      <c r="R860" s="197">
        <f t="shared" ref="R860:AD860" si="768">R861</f>
        <v>0</v>
      </c>
      <c r="S860" s="197">
        <f t="shared" si="768"/>
        <v>0</v>
      </c>
      <c r="T860" s="197">
        <f t="shared" si="768"/>
        <v>0</v>
      </c>
      <c r="U860" s="197">
        <f t="shared" si="768"/>
        <v>100</v>
      </c>
      <c r="V860" s="197">
        <f t="shared" si="768"/>
        <v>0</v>
      </c>
      <c r="W860" s="197">
        <f t="shared" si="768"/>
        <v>0</v>
      </c>
      <c r="X860" s="197"/>
      <c r="Y860" s="308"/>
      <c r="Z860" s="197">
        <f t="shared" si="768"/>
        <v>100</v>
      </c>
      <c r="AA860" s="197">
        <f t="shared" si="768"/>
        <v>0</v>
      </c>
      <c r="AB860" s="197">
        <f t="shared" si="768"/>
        <v>0</v>
      </c>
      <c r="AC860" s="197">
        <f t="shared" si="768"/>
        <v>0</v>
      </c>
      <c r="AD860" s="197">
        <f t="shared" si="768"/>
        <v>0</v>
      </c>
    </row>
    <row r="861" spans="1:30" s="114" customFormat="1" ht="20.25" customHeight="1" x14ac:dyDescent="0.25">
      <c r="A861" s="182" t="s">
        <v>339</v>
      </c>
      <c r="B861" s="182"/>
      <c r="C861" s="182"/>
      <c r="D861" s="182"/>
      <c r="E861" s="182"/>
      <c r="F861" s="200">
        <f t="shared" si="741"/>
        <v>0</v>
      </c>
      <c r="G861" s="200">
        <f t="shared" si="742"/>
        <v>100</v>
      </c>
      <c r="H861" s="201">
        <f t="shared" si="743"/>
        <v>100</v>
      </c>
      <c r="I861" s="124"/>
      <c r="J861" s="131"/>
      <c r="K861" s="131"/>
      <c r="L861" s="131"/>
      <c r="M861" s="11"/>
      <c r="N861" s="171">
        <v>322160</v>
      </c>
      <c r="O861" s="172" t="s">
        <v>39</v>
      </c>
      <c r="P861" s="173" t="s">
        <v>165</v>
      </c>
      <c r="Q861" s="174">
        <v>0</v>
      </c>
      <c r="R861" s="174">
        <f>S861-Q861</f>
        <v>0</v>
      </c>
      <c r="S861" s="174">
        <v>0</v>
      </c>
      <c r="T861" s="174"/>
      <c r="U861" s="174">
        <v>100</v>
      </c>
      <c r="V861" s="174">
        <v>0</v>
      </c>
      <c r="W861" s="174">
        <v>0</v>
      </c>
      <c r="X861" s="174"/>
      <c r="Y861" s="309"/>
      <c r="Z861" s="174">
        <v>100</v>
      </c>
      <c r="AA861" s="174">
        <f>+Q861</f>
        <v>0</v>
      </c>
      <c r="AB861" s="174"/>
      <c r="AC861" s="174"/>
      <c r="AD861" s="174"/>
    </row>
    <row r="862" spans="1:30" s="114" customFormat="1" ht="20.25" customHeight="1" x14ac:dyDescent="0.25">
      <c r="A862" s="182" t="s">
        <v>339</v>
      </c>
      <c r="B862" s="182"/>
      <c r="C862" s="182"/>
      <c r="D862" s="198" t="s">
        <v>387</v>
      </c>
      <c r="E862" s="198" t="s">
        <v>388</v>
      </c>
      <c r="F862" s="200">
        <f t="shared" si="741"/>
        <v>4380</v>
      </c>
      <c r="G862" s="200">
        <f t="shared" si="742"/>
        <v>6183.85</v>
      </c>
      <c r="H862" s="201">
        <f t="shared" si="743"/>
        <v>7693.75</v>
      </c>
      <c r="I862" s="124"/>
      <c r="J862" s="131"/>
      <c r="K862" s="131"/>
      <c r="L862" s="131">
        <v>3222</v>
      </c>
      <c r="M862" s="11"/>
      <c r="N862" s="127"/>
      <c r="O862" s="12" t="s">
        <v>39</v>
      </c>
      <c r="P862" s="127" t="s">
        <v>167</v>
      </c>
      <c r="Q862" s="133">
        <f>Q863+Q865</f>
        <v>0</v>
      </c>
      <c r="R862" s="133">
        <f t="shared" ref="R862:AB862" si="769">R863+R865</f>
        <v>2190</v>
      </c>
      <c r="S862" s="133">
        <f t="shared" si="769"/>
        <v>2190</v>
      </c>
      <c r="T862" s="133">
        <v>2294</v>
      </c>
      <c r="U862" s="133">
        <f t="shared" si="769"/>
        <v>1700</v>
      </c>
      <c r="V862" s="133">
        <f t="shared" si="769"/>
        <v>0</v>
      </c>
      <c r="W862" s="133">
        <f t="shared" si="769"/>
        <v>2189.85</v>
      </c>
      <c r="X862" s="133"/>
      <c r="Y862" s="307"/>
      <c r="Z862" s="133">
        <f t="shared" si="769"/>
        <v>2293.75</v>
      </c>
      <c r="AA862" s="133">
        <f t="shared" si="769"/>
        <v>0</v>
      </c>
      <c r="AB862" s="133">
        <f t="shared" si="769"/>
        <v>1800</v>
      </c>
      <c r="AC862" s="133">
        <f t="shared" ref="AC862:AD862" si="770">AC863+AC865</f>
        <v>1800</v>
      </c>
      <c r="AD862" s="133">
        <f t="shared" si="770"/>
        <v>1800</v>
      </c>
    </row>
    <row r="863" spans="1:30" s="114" customFormat="1" ht="20.25" hidden="1" customHeight="1" x14ac:dyDescent="0.25">
      <c r="A863" s="183" t="s">
        <v>339</v>
      </c>
      <c r="B863" s="183"/>
      <c r="C863" s="183"/>
      <c r="D863" s="183"/>
      <c r="E863" s="198" t="s">
        <v>388</v>
      </c>
      <c r="F863" s="200">
        <f t="shared" si="741"/>
        <v>0</v>
      </c>
      <c r="G863" s="200">
        <f t="shared" si="742"/>
        <v>0</v>
      </c>
      <c r="H863" s="201">
        <f t="shared" si="743"/>
        <v>0</v>
      </c>
      <c r="I863" s="124"/>
      <c r="J863" s="131"/>
      <c r="K863" s="131"/>
      <c r="L863" s="131"/>
      <c r="M863" s="194">
        <v>32221</v>
      </c>
      <c r="N863" s="195"/>
      <c r="O863" s="196" t="s">
        <v>39</v>
      </c>
      <c r="P863" s="195" t="s">
        <v>168</v>
      </c>
      <c r="Q863" s="197">
        <f>Q864</f>
        <v>0</v>
      </c>
      <c r="R863" s="197">
        <f t="shared" ref="R863:AD863" si="771">R864</f>
        <v>0</v>
      </c>
      <c r="S863" s="197">
        <f t="shared" si="771"/>
        <v>0</v>
      </c>
      <c r="T863" s="197">
        <f t="shared" si="771"/>
        <v>0</v>
      </c>
      <c r="U863" s="197">
        <f t="shared" si="771"/>
        <v>0</v>
      </c>
      <c r="V863" s="197">
        <f t="shared" si="771"/>
        <v>0</v>
      </c>
      <c r="W863" s="197">
        <f t="shared" si="771"/>
        <v>0</v>
      </c>
      <c r="X863" s="197"/>
      <c r="Y863" s="308"/>
      <c r="Z863" s="197">
        <f t="shared" si="771"/>
        <v>0</v>
      </c>
      <c r="AA863" s="197">
        <f t="shared" si="771"/>
        <v>0</v>
      </c>
      <c r="AB863" s="197">
        <f t="shared" si="771"/>
        <v>0</v>
      </c>
      <c r="AC863" s="197">
        <f t="shared" si="771"/>
        <v>0</v>
      </c>
      <c r="AD863" s="197">
        <f t="shared" si="771"/>
        <v>0</v>
      </c>
    </row>
    <row r="864" spans="1:30" s="114" customFormat="1" ht="20.25" hidden="1" customHeight="1" x14ac:dyDescent="0.25">
      <c r="A864" s="182" t="s">
        <v>339</v>
      </c>
      <c r="B864" s="182"/>
      <c r="C864" s="182"/>
      <c r="D864" s="182"/>
      <c r="E864" s="182"/>
      <c r="F864" s="200">
        <f t="shared" si="741"/>
        <v>0</v>
      </c>
      <c r="G864" s="200">
        <f t="shared" si="742"/>
        <v>0</v>
      </c>
      <c r="H864" s="201">
        <f t="shared" si="743"/>
        <v>0</v>
      </c>
      <c r="I864" s="124"/>
      <c r="J864" s="131"/>
      <c r="K864" s="131"/>
      <c r="L864" s="131"/>
      <c r="M864" s="11"/>
      <c r="N864" s="171">
        <v>322210</v>
      </c>
      <c r="O864" s="172" t="s">
        <v>39</v>
      </c>
      <c r="P864" s="173" t="s">
        <v>168</v>
      </c>
      <c r="Q864" s="174">
        <v>0</v>
      </c>
      <c r="R864" s="174">
        <v>0</v>
      </c>
      <c r="S864" s="174">
        <f>Q864+R864</f>
        <v>0</v>
      </c>
      <c r="T864" s="174"/>
      <c r="U864" s="174">
        <v>0</v>
      </c>
      <c r="V864" s="174">
        <v>0</v>
      </c>
      <c r="W864" s="174">
        <v>0</v>
      </c>
      <c r="X864" s="174"/>
      <c r="Y864" s="309"/>
      <c r="Z864" s="174"/>
      <c r="AA864" s="174">
        <f>+Q864</f>
        <v>0</v>
      </c>
      <c r="AB864" s="174"/>
      <c r="AC864" s="174"/>
      <c r="AD864" s="174"/>
    </row>
    <row r="865" spans="1:30" s="114" customFormat="1" ht="20.25" customHeight="1" x14ac:dyDescent="0.25">
      <c r="A865" s="183" t="s">
        <v>339</v>
      </c>
      <c r="B865" s="183"/>
      <c r="C865" s="183"/>
      <c r="D865" s="183"/>
      <c r="E865" s="198" t="s">
        <v>388</v>
      </c>
      <c r="F865" s="200">
        <f t="shared" si="741"/>
        <v>4380</v>
      </c>
      <c r="G865" s="200">
        <f t="shared" si="742"/>
        <v>3889.85</v>
      </c>
      <c r="H865" s="201">
        <f t="shared" si="743"/>
        <v>7693.75</v>
      </c>
      <c r="I865" s="124"/>
      <c r="J865" s="131"/>
      <c r="K865" s="131"/>
      <c r="L865" s="131"/>
      <c r="M865" s="194">
        <v>32222</v>
      </c>
      <c r="N865" s="195"/>
      <c r="O865" s="196" t="s">
        <v>39</v>
      </c>
      <c r="P865" s="195" t="s">
        <v>170</v>
      </c>
      <c r="Q865" s="197">
        <f>Q866</f>
        <v>0</v>
      </c>
      <c r="R865" s="197">
        <f t="shared" ref="R865:AD865" si="772">R866</f>
        <v>2190</v>
      </c>
      <c r="S865" s="197">
        <f t="shared" si="772"/>
        <v>2190</v>
      </c>
      <c r="T865" s="197">
        <f t="shared" si="772"/>
        <v>0</v>
      </c>
      <c r="U865" s="197">
        <f t="shared" si="772"/>
        <v>1700</v>
      </c>
      <c r="V865" s="197">
        <f t="shared" si="772"/>
        <v>0</v>
      </c>
      <c r="W865" s="197">
        <f t="shared" si="772"/>
        <v>2189.85</v>
      </c>
      <c r="X865" s="197"/>
      <c r="Y865" s="308"/>
      <c r="Z865" s="197">
        <f t="shared" si="772"/>
        <v>2293.75</v>
      </c>
      <c r="AA865" s="197">
        <f t="shared" si="772"/>
        <v>0</v>
      </c>
      <c r="AB865" s="197">
        <f t="shared" si="772"/>
        <v>1800</v>
      </c>
      <c r="AC865" s="197">
        <f t="shared" si="772"/>
        <v>1800</v>
      </c>
      <c r="AD865" s="197">
        <f t="shared" si="772"/>
        <v>1800</v>
      </c>
    </row>
    <row r="866" spans="1:30" s="114" customFormat="1" ht="20.25" customHeight="1" x14ac:dyDescent="0.25">
      <c r="A866" s="182" t="s">
        <v>339</v>
      </c>
      <c r="B866" s="182"/>
      <c r="C866" s="182"/>
      <c r="D866" s="182"/>
      <c r="E866" s="182"/>
      <c r="F866" s="200">
        <f t="shared" si="741"/>
        <v>4380</v>
      </c>
      <c r="G866" s="200">
        <f t="shared" si="742"/>
        <v>3889.85</v>
      </c>
      <c r="H866" s="201">
        <f t="shared" si="743"/>
        <v>7693.75</v>
      </c>
      <c r="I866" s="124"/>
      <c r="J866" s="131"/>
      <c r="K866" s="131"/>
      <c r="L866" s="131"/>
      <c r="M866" s="11"/>
      <c r="N866" s="171">
        <v>322220</v>
      </c>
      <c r="O866" s="172" t="s">
        <v>39</v>
      </c>
      <c r="P866" s="173" t="s">
        <v>170</v>
      </c>
      <c r="Q866" s="174">
        <v>0</v>
      </c>
      <c r="R866" s="174">
        <f>S866-Q866</f>
        <v>2190</v>
      </c>
      <c r="S866" s="174">
        <v>2190</v>
      </c>
      <c r="T866" s="174"/>
      <c r="U866" s="174">
        <v>1700</v>
      </c>
      <c r="V866" s="174">
        <v>0</v>
      </c>
      <c r="W866" s="174">
        <v>2189.85</v>
      </c>
      <c r="X866" s="174"/>
      <c r="Y866" s="309"/>
      <c r="Z866" s="174">
        <v>2293.75</v>
      </c>
      <c r="AA866" s="174">
        <f>+Q866</f>
        <v>0</v>
      </c>
      <c r="AB866" s="174">
        <v>1800</v>
      </c>
      <c r="AC866" s="174">
        <v>1800</v>
      </c>
      <c r="AD866" s="174">
        <v>1800</v>
      </c>
    </row>
    <row r="867" spans="1:30" s="114" customFormat="1" ht="20.25" customHeight="1" x14ac:dyDescent="0.25">
      <c r="A867" s="182" t="s">
        <v>339</v>
      </c>
      <c r="B867" s="182"/>
      <c r="C867" s="182"/>
      <c r="D867" s="198" t="s">
        <v>387</v>
      </c>
      <c r="E867" s="198" t="s">
        <v>388</v>
      </c>
      <c r="F867" s="200">
        <f t="shared" si="741"/>
        <v>3324</v>
      </c>
      <c r="G867" s="200">
        <f t="shared" si="742"/>
        <v>5072</v>
      </c>
      <c r="H867" s="201">
        <f t="shared" si="743"/>
        <v>9416</v>
      </c>
      <c r="I867" s="124"/>
      <c r="J867" s="131"/>
      <c r="K867" s="131"/>
      <c r="L867" s="131">
        <v>3223</v>
      </c>
      <c r="M867" s="11"/>
      <c r="N867" s="127"/>
      <c r="O867" s="12" t="s">
        <v>39</v>
      </c>
      <c r="P867" s="127" t="s">
        <v>173</v>
      </c>
      <c r="Q867" s="133">
        <f>Q868+Q871+Q873</f>
        <v>0</v>
      </c>
      <c r="R867" s="133">
        <f t="shared" ref="R867:AB867" si="773">R868+R871+R873</f>
        <v>1662</v>
      </c>
      <c r="S867" s="133">
        <f t="shared" si="773"/>
        <v>1662</v>
      </c>
      <c r="T867" s="133">
        <v>1310</v>
      </c>
      <c r="U867" s="133">
        <f>U868+U871+U873</f>
        <v>2100</v>
      </c>
      <c r="V867" s="133">
        <f t="shared" ref="V867:W867" si="774">V868+V871+V873</f>
        <v>0</v>
      </c>
      <c r="W867" s="133">
        <f t="shared" si="774"/>
        <v>1662</v>
      </c>
      <c r="X867" s="133"/>
      <c r="Y867" s="307"/>
      <c r="Z867" s="133">
        <f t="shared" si="773"/>
        <v>1310</v>
      </c>
      <c r="AA867" s="133">
        <f t="shared" si="773"/>
        <v>0</v>
      </c>
      <c r="AB867" s="133">
        <f t="shared" si="773"/>
        <v>2702</v>
      </c>
      <c r="AC867" s="133">
        <f t="shared" ref="AC867:AD867" si="775">AC868+AC871+AC873</f>
        <v>2702</v>
      </c>
      <c r="AD867" s="133">
        <f t="shared" si="775"/>
        <v>2702</v>
      </c>
    </row>
    <row r="868" spans="1:30" s="114" customFormat="1" ht="20.25" customHeight="1" x14ac:dyDescent="0.25">
      <c r="A868" s="183" t="s">
        <v>339</v>
      </c>
      <c r="B868" s="183"/>
      <c r="C868" s="183"/>
      <c r="D868" s="183"/>
      <c r="E868" s="198" t="s">
        <v>388</v>
      </c>
      <c r="F868" s="200">
        <f t="shared" si="741"/>
        <v>2400</v>
      </c>
      <c r="G868" s="200">
        <f t="shared" si="742"/>
        <v>2250</v>
      </c>
      <c r="H868" s="201">
        <f t="shared" si="743"/>
        <v>5016</v>
      </c>
      <c r="I868" s="124"/>
      <c r="J868" s="131"/>
      <c r="K868" s="131"/>
      <c r="L868" s="131"/>
      <c r="M868" s="194">
        <v>32231</v>
      </c>
      <c r="N868" s="195"/>
      <c r="O868" s="196" t="s">
        <v>39</v>
      </c>
      <c r="P868" s="195" t="s">
        <v>174</v>
      </c>
      <c r="Q868" s="197">
        <f>Q869+Q870</f>
        <v>0</v>
      </c>
      <c r="R868" s="197">
        <f t="shared" ref="R868:AB868" si="776">R869+R870</f>
        <v>1200</v>
      </c>
      <c r="S868" s="197">
        <f t="shared" si="776"/>
        <v>1200</v>
      </c>
      <c r="T868" s="197">
        <f t="shared" si="776"/>
        <v>0</v>
      </c>
      <c r="U868" s="197">
        <f t="shared" si="776"/>
        <v>1050</v>
      </c>
      <c r="V868" s="197">
        <f t="shared" si="776"/>
        <v>0</v>
      </c>
      <c r="W868" s="197">
        <f t="shared" si="776"/>
        <v>1200</v>
      </c>
      <c r="X868" s="197"/>
      <c r="Y868" s="308"/>
      <c r="Z868" s="197">
        <f t="shared" si="776"/>
        <v>660</v>
      </c>
      <c r="AA868" s="197">
        <f t="shared" si="776"/>
        <v>0</v>
      </c>
      <c r="AB868" s="197">
        <f t="shared" si="776"/>
        <v>1452</v>
      </c>
      <c r="AC868" s="197">
        <f t="shared" ref="AC868:AD868" si="777">AC869+AC870</f>
        <v>1452</v>
      </c>
      <c r="AD868" s="197">
        <f t="shared" si="777"/>
        <v>1452</v>
      </c>
    </row>
    <row r="869" spans="1:30" s="114" customFormat="1" ht="20.25" customHeight="1" x14ac:dyDescent="0.25">
      <c r="A869" s="182" t="s">
        <v>339</v>
      </c>
      <c r="B869" s="182"/>
      <c r="C869" s="182"/>
      <c r="D869" s="182"/>
      <c r="E869" s="182"/>
      <c r="F869" s="200">
        <f t="shared" si="741"/>
        <v>600</v>
      </c>
      <c r="G869" s="200">
        <f t="shared" si="742"/>
        <v>1000</v>
      </c>
      <c r="H869" s="201">
        <f t="shared" si="743"/>
        <v>2256</v>
      </c>
      <c r="I869" s="124"/>
      <c r="J869" s="131"/>
      <c r="K869" s="131"/>
      <c r="L869" s="131"/>
      <c r="M869" s="11"/>
      <c r="N869" s="171">
        <v>322310</v>
      </c>
      <c r="O869" s="172" t="s">
        <v>39</v>
      </c>
      <c r="P869" s="173" t="s">
        <v>174</v>
      </c>
      <c r="Q869" s="174">
        <v>0</v>
      </c>
      <c r="R869" s="174">
        <f>S869-Q869</f>
        <v>300</v>
      </c>
      <c r="S869" s="174">
        <v>300</v>
      </c>
      <c r="T869" s="174"/>
      <c r="U869" s="174">
        <v>500</v>
      </c>
      <c r="V869" s="174">
        <v>0</v>
      </c>
      <c r="W869" s="174">
        <v>500</v>
      </c>
      <c r="X869" s="174"/>
      <c r="Y869" s="309"/>
      <c r="Z869" s="174">
        <v>300</v>
      </c>
      <c r="AA869" s="174">
        <f t="shared" ref="AA869:AA870" si="778">+Q869</f>
        <v>0</v>
      </c>
      <c r="AB869" s="174">
        <v>652</v>
      </c>
      <c r="AC869" s="174">
        <v>652</v>
      </c>
      <c r="AD869" s="174">
        <v>652</v>
      </c>
    </row>
    <row r="870" spans="1:30" s="114" customFormat="1" ht="20.25" customHeight="1" x14ac:dyDescent="0.25">
      <c r="A870" s="182" t="s">
        <v>339</v>
      </c>
      <c r="B870" s="182"/>
      <c r="C870" s="182"/>
      <c r="D870" s="182"/>
      <c r="E870" s="182"/>
      <c r="F870" s="200">
        <f t="shared" si="741"/>
        <v>1800</v>
      </c>
      <c r="G870" s="200">
        <f t="shared" si="742"/>
        <v>1250</v>
      </c>
      <c r="H870" s="201">
        <f t="shared" si="743"/>
        <v>2760</v>
      </c>
      <c r="I870" s="124"/>
      <c r="J870" s="131"/>
      <c r="K870" s="131"/>
      <c r="L870" s="131"/>
      <c r="M870" s="11"/>
      <c r="N870" s="171">
        <v>322311</v>
      </c>
      <c r="O870" s="172" t="s">
        <v>39</v>
      </c>
      <c r="P870" s="173" t="s">
        <v>265</v>
      </c>
      <c r="Q870" s="174">
        <v>0</v>
      </c>
      <c r="R870" s="174">
        <f>S870-Q870</f>
        <v>900</v>
      </c>
      <c r="S870" s="174">
        <v>900</v>
      </c>
      <c r="T870" s="174"/>
      <c r="U870" s="174">
        <v>550</v>
      </c>
      <c r="V870" s="174">
        <v>0</v>
      </c>
      <c r="W870" s="174">
        <v>700</v>
      </c>
      <c r="X870" s="174"/>
      <c r="Y870" s="309"/>
      <c r="Z870" s="174">
        <v>360</v>
      </c>
      <c r="AA870" s="174">
        <f t="shared" si="778"/>
        <v>0</v>
      </c>
      <c r="AB870" s="174">
        <v>800</v>
      </c>
      <c r="AC870" s="174">
        <v>800</v>
      </c>
      <c r="AD870" s="174">
        <v>800</v>
      </c>
    </row>
    <row r="871" spans="1:30" s="114" customFormat="1" ht="20.25" customHeight="1" x14ac:dyDescent="0.25">
      <c r="A871" s="183" t="s">
        <v>339</v>
      </c>
      <c r="B871" s="183"/>
      <c r="C871" s="183"/>
      <c r="D871" s="183"/>
      <c r="E871" s="198" t="s">
        <v>388</v>
      </c>
      <c r="F871" s="200">
        <f t="shared" si="741"/>
        <v>924</v>
      </c>
      <c r="G871" s="200">
        <f t="shared" si="742"/>
        <v>1262</v>
      </c>
      <c r="H871" s="201">
        <f t="shared" si="743"/>
        <v>4400</v>
      </c>
      <c r="I871" s="124"/>
      <c r="J871" s="131"/>
      <c r="K871" s="131"/>
      <c r="L871" s="131"/>
      <c r="M871" s="194">
        <v>32233</v>
      </c>
      <c r="N871" s="195"/>
      <c r="O871" s="196" t="s">
        <v>39</v>
      </c>
      <c r="P871" s="195" t="s">
        <v>176</v>
      </c>
      <c r="Q871" s="197">
        <f>Q872</f>
        <v>0</v>
      </c>
      <c r="R871" s="197">
        <f t="shared" ref="R871:AD871" si="779">R872</f>
        <v>462</v>
      </c>
      <c r="S871" s="197">
        <f t="shared" si="779"/>
        <v>462</v>
      </c>
      <c r="T871" s="197">
        <f t="shared" si="779"/>
        <v>0</v>
      </c>
      <c r="U871" s="197">
        <f t="shared" si="779"/>
        <v>800</v>
      </c>
      <c r="V871" s="197">
        <f t="shared" si="779"/>
        <v>0</v>
      </c>
      <c r="W871" s="197">
        <f t="shared" si="779"/>
        <v>462</v>
      </c>
      <c r="X871" s="197"/>
      <c r="Y871" s="308"/>
      <c r="Z871" s="197">
        <f t="shared" si="779"/>
        <v>650</v>
      </c>
      <c r="AA871" s="197">
        <f t="shared" si="779"/>
        <v>0</v>
      </c>
      <c r="AB871" s="197">
        <f t="shared" si="779"/>
        <v>1250</v>
      </c>
      <c r="AC871" s="197">
        <f t="shared" si="779"/>
        <v>1250</v>
      </c>
      <c r="AD871" s="197">
        <f t="shared" si="779"/>
        <v>1250</v>
      </c>
    </row>
    <row r="872" spans="1:30" s="114" customFormat="1" ht="20.25" customHeight="1" x14ac:dyDescent="0.25">
      <c r="A872" s="182" t="s">
        <v>339</v>
      </c>
      <c r="B872" s="182"/>
      <c r="C872" s="182"/>
      <c r="D872" s="182"/>
      <c r="E872" s="182"/>
      <c r="F872" s="200">
        <f t="shared" si="741"/>
        <v>924</v>
      </c>
      <c r="G872" s="200">
        <f t="shared" si="742"/>
        <v>1262</v>
      </c>
      <c r="H872" s="201">
        <f t="shared" si="743"/>
        <v>4400</v>
      </c>
      <c r="I872" s="124"/>
      <c r="J872" s="131"/>
      <c r="K872" s="131"/>
      <c r="L872" s="131"/>
      <c r="M872" s="11"/>
      <c r="N872" s="171">
        <v>322330</v>
      </c>
      <c r="O872" s="172" t="s">
        <v>39</v>
      </c>
      <c r="P872" s="173" t="s">
        <v>176</v>
      </c>
      <c r="Q872" s="174">
        <v>0</v>
      </c>
      <c r="R872" s="174">
        <f>S872-Q872</f>
        <v>462</v>
      </c>
      <c r="S872" s="174">
        <f>445+17</f>
        <v>462</v>
      </c>
      <c r="T872" s="174"/>
      <c r="U872" s="174">
        <v>800</v>
      </c>
      <c r="V872" s="174">
        <v>0</v>
      </c>
      <c r="W872" s="174">
        <v>462</v>
      </c>
      <c r="X872" s="174"/>
      <c r="Y872" s="309"/>
      <c r="Z872" s="174">
        <v>650</v>
      </c>
      <c r="AA872" s="174">
        <f>+Q872</f>
        <v>0</v>
      </c>
      <c r="AB872" s="174">
        <v>1250</v>
      </c>
      <c r="AC872" s="174">
        <v>1250</v>
      </c>
      <c r="AD872" s="174">
        <v>1250</v>
      </c>
    </row>
    <row r="873" spans="1:30" s="114" customFormat="1" ht="20.25" customHeight="1" x14ac:dyDescent="0.25">
      <c r="A873" s="183" t="s">
        <v>339</v>
      </c>
      <c r="B873" s="183"/>
      <c r="C873" s="183"/>
      <c r="D873" s="183"/>
      <c r="E873" s="198" t="s">
        <v>388</v>
      </c>
      <c r="F873" s="200">
        <f t="shared" si="741"/>
        <v>0</v>
      </c>
      <c r="G873" s="200">
        <f t="shared" si="742"/>
        <v>250</v>
      </c>
      <c r="H873" s="201">
        <f t="shared" si="743"/>
        <v>0</v>
      </c>
      <c r="I873" s="124"/>
      <c r="J873" s="131"/>
      <c r="K873" s="131"/>
      <c r="L873" s="131"/>
      <c r="M873" s="194">
        <v>32234</v>
      </c>
      <c r="N873" s="195"/>
      <c r="O873" s="196" t="s">
        <v>39</v>
      </c>
      <c r="P873" s="195" t="s">
        <v>177</v>
      </c>
      <c r="Q873" s="197">
        <v>0</v>
      </c>
      <c r="R873" s="197">
        <v>0</v>
      </c>
      <c r="S873" s="197">
        <v>0</v>
      </c>
      <c r="T873" s="197">
        <f>T874</f>
        <v>0</v>
      </c>
      <c r="U873" s="197">
        <f>U874</f>
        <v>250</v>
      </c>
      <c r="V873" s="197">
        <f>V874</f>
        <v>0</v>
      </c>
      <c r="W873" s="197">
        <f>W874</f>
        <v>0</v>
      </c>
      <c r="X873" s="197"/>
      <c r="Y873" s="308"/>
      <c r="Z873" s="197">
        <v>0</v>
      </c>
      <c r="AA873" s="197">
        <v>0</v>
      </c>
      <c r="AB873" s="197">
        <v>0</v>
      </c>
      <c r="AC873" s="197">
        <v>0</v>
      </c>
      <c r="AD873" s="197">
        <v>0</v>
      </c>
    </row>
    <row r="874" spans="1:30" s="114" customFormat="1" ht="20.25" customHeight="1" x14ac:dyDescent="0.25">
      <c r="A874" s="183"/>
      <c r="B874" s="183"/>
      <c r="C874" s="183"/>
      <c r="D874" s="183"/>
      <c r="E874" s="198"/>
      <c r="F874" s="200"/>
      <c r="G874" s="200"/>
      <c r="H874" s="201"/>
      <c r="I874" s="124"/>
      <c r="J874" s="131"/>
      <c r="K874" s="131"/>
      <c r="L874" s="131"/>
      <c r="M874" s="194"/>
      <c r="N874" s="173" t="s">
        <v>464</v>
      </c>
      <c r="O874" s="172" t="s">
        <v>39</v>
      </c>
      <c r="P874" s="173" t="s">
        <v>177</v>
      </c>
      <c r="Q874" s="174"/>
      <c r="R874" s="174"/>
      <c r="S874" s="174"/>
      <c r="T874" s="174"/>
      <c r="U874" s="174">
        <v>250</v>
      </c>
      <c r="V874" s="174">
        <v>0</v>
      </c>
      <c r="W874" s="174"/>
      <c r="X874" s="174"/>
      <c r="Y874" s="309"/>
      <c r="Z874" s="197"/>
      <c r="AA874" s="197"/>
      <c r="AB874" s="197"/>
      <c r="AC874" s="197"/>
      <c r="AD874" s="197"/>
    </row>
    <row r="875" spans="1:30" s="214" customFormat="1" ht="20.25" customHeight="1" x14ac:dyDescent="0.25">
      <c r="A875" s="188" t="s">
        <v>339</v>
      </c>
      <c r="B875" s="188"/>
      <c r="C875" s="215" t="s">
        <v>384</v>
      </c>
      <c r="D875" s="215" t="s">
        <v>387</v>
      </c>
      <c r="E875" s="215" t="s">
        <v>388</v>
      </c>
      <c r="F875" s="207">
        <f t="shared" si="741"/>
        <v>28180</v>
      </c>
      <c r="G875" s="207">
        <f t="shared" si="742"/>
        <v>22879.440000000002</v>
      </c>
      <c r="H875" s="208">
        <f t="shared" si="743"/>
        <v>34980.839999999997</v>
      </c>
      <c r="I875" s="209"/>
      <c r="J875" s="210"/>
      <c r="K875" s="210">
        <v>323</v>
      </c>
      <c r="L875" s="210"/>
      <c r="M875" s="210"/>
      <c r="N875" s="211"/>
      <c r="O875" s="216" t="s">
        <v>39</v>
      </c>
      <c r="P875" s="212" t="s">
        <v>185</v>
      </c>
      <c r="Q875" s="213">
        <f t="shared" ref="Q875" si="780">+Q876+Q885+Q888+Q899+Q904+Q914+Q891</f>
        <v>0</v>
      </c>
      <c r="R875" s="213">
        <f t="shared" ref="R875" si="781">+R876+R885+R888+R899+R904+R914+R891</f>
        <v>14090</v>
      </c>
      <c r="S875" s="213">
        <f t="shared" ref="S875" si="782">+S876+S885+S888+S899+S904+S914+S891</f>
        <v>14090</v>
      </c>
      <c r="T875" s="213">
        <f>+T876+T885+T888+T899+T904+T914+T891+T911</f>
        <v>3991</v>
      </c>
      <c r="U875" s="213">
        <f t="shared" ref="U875:W875" si="783">+U876+U885+U888+U899+U904+U914+U891+U911</f>
        <v>4800</v>
      </c>
      <c r="V875" s="213">
        <f t="shared" si="783"/>
        <v>0</v>
      </c>
      <c r="W875" s="213">
        <f t="shared" si="783"/>
        <v>14088.44</v>
      </c>
      <c r="X875" s="213"/>
      <c r="Y875" s="306"/>
      <c r="Z875" s="213">
        <f>+Z876+Z885+Z888+Z899+Z904+Z914+Z891</f>
        <v>3990.84</v>
      </c>
      <c r="AA875" s="213">
        <f t="shared" ref="AA875:AD875" si="784">+AA876+AA885+AA888+AA899+AA904+AA914+AA891</f>
        <v>0</v>
      </c>
      <c r="AB875" s="213">
        <f t="shared" si="784"/>
        <v>10790</v>
      </c>
      <c r="AC875" s="213">
        <f t="shared" si="784"/>
        <v>10300</v>
      </c>
      <c r="AD875" s="213">
        <f t="shared" si="784"/>
        <v>9900</v>
      </c>
    </row>
    <row r="876" spans="1:30" s="114" customFormat="1" ht="20.25" customHeight="1" x14ac:dyDescent="0.25">
      <c r="A876" s="182" t="s">
        <v>339</v>
      </c>
      <c r="B876" s="182"/>
      <c r="C876" s="182"/>
      <c r="D876" s="198" t="s">
        <v>387</v>
      </c>
      <c r="E876" s="198" t="s">
        <v>388</v>
      </c>
      <c r="F876" s="200">
        <f t="shared" si="741"/>
        <v>0</v>
      </c>
      <c r="G876" s="200">
        <f t="shared" si="742"/>
        <v>1620</v>
      </c>
      <c r="H876" s="201">
        <f t="shared" si="743"/>
        <v>400</v>
      </c>
      <c r="I876" s="124"/>
      <c r="J876" s="131"/>
      <c r="K876" s="131"/>
      <c r="L876" s="131">
        <v>3231</v>
      </c>
      <c r="M876" s="11"/>
      <c r="N876" s="127"/>
      <c r="O876" s="12" t="s">
        <v>39</v>
      </c>
      <c r="P876" s="127" t="s">
        <v>186</v>
      </c>
      <c r="Q876" s="133">
        <f>Q877+Q879+Q881+Q883</f>
        <v>0</v>
      </c>
      <c r="R876" s="133">
        <f t="shared" ref="R876:AB876" si="785">R877+R879+R881+R883</f>
        <v>0</v>
      </c>
      <c r="S876" s="133">
        <f t="shared" si="785"/>
        <v>0</v>
      </c>
      <c r="T876" s="133">
        <v>400</v>
      </c>
      <c r="U876" s="133">
        <f>U877+U879+U881+U883</f>
        <v>1220</v>
      </c>
      <c r="V876" s="133">
        <f t="shared" si="785"/>
        <v>0</v>
      </c>
      <c r="W876" s="133">
        <f t="shared" si="785"/>
        <v>0</v>
      </c>
      <c r="X876" s="133"/>
      <c r="Y876" s="307"/>
      <c r="Z876" s="133">
        <f t="shared" si="785"/>
        <v>400</v>
      </c>
      <c r="AA876" s="133">
        <f t="shared" si="785"/>
        <v>0</v>
      </c>
      <c r="AB876" s="133">
        <f t="shared" si="785"/>
        <v>0</v>
      </c>
      <c r="AC876" s="133">
        <f t="shared" ref="AC876:AD876" si="786">AC877+AC879+AC881+AC883</f>
        <v>0</v>
      </c>
      <c r="AD876" s="133">
        <f t="shared" si="786"/>
        <v>0</v>
      </c>
    </row>
    <row r="877" spans="1:30" s="114" customFormat="1" ht="20.25" customHeight="1" x14ac:dyDescent="0.25">
      <c r="A877" s="183" t="s">
        <v>339</v>
      </c>
      <c r="B877" s="183"/>
      <c r="C877" s="183"/>
      <c r="D877" s="183"/>
      <c r="E877" s="198" t="s">
        <v>388</v>
      </c>
      <c r="F877" s="200">
        <f t="shared" si="741"/>
        <v>0</v>
      </c>
      <c r="G877" s="200">
        <f t="shared" si="742"/>
        <v>610</v>
      </c>
      <c r="H877" s="201">
        <f t="shared" si="743"/>
        <v>400</v>
      </c>
      <c r="I877" s="124"/>
      <c r="J877" s="131"/>
      <c r="K877" s="131"/>
      <c r="L877" s="131"/>
      <c r="M877" s="194">
        <v>32311</v>
      </c>
      <c r="N877" s="195"/>
      <c r="O877" s="196" t="s">
        <v>39</v>
      </c>
      <c r="P877" s="195" t="s">
        <v>187</v>
      </c>
      <c r="Q877" s="197">
        <f t="shared" ref="Q877:AD877" si="787">Q878</f>
        <v>0</v>
      </c>
      <c r="R877" s="197">
        <f t="shared" si="787"/>
        <v>0</v>
      </c>
      <c r="S877" s="197">
        <f t="shared" si="787"/>
        <v>0</v>
      </c>
      <c r="T877" s="197">
        <f t="shared" si="787"/>
        <v>0</v>
      </c>
      <c r="U877" s="197">
        <f t="shared" si="787"/>
        <v>610</v>
      </c>
      <c r="V877" s="197">
        <f t="shared" si="787"/>
        <v>0</v>
      </c>
      <c r="W877" s="197">
        <f t="shared" si="787"/>
        <v>0</v>
      </c>
      <c r="X877" s="197"/>
      <c r="Y877" s="308"/>
      <c r="Z877" s="197">
        <f t="shared" si="787"/>
        <v>400</v>
      </c>
      <c r="AA877" s="197">
        <f t="shared" si="787"/>
        <v>0</v>
      </c>
      <c r="AB877" s="197">
        <f t="shared" si="787"/>
        <v>0</v>
      </c>
      <c r="AC877" s="197">
        <f t="shared" si="787"/>
        <v>0</v>
      </c>
      <c r="AD877" s="197">
        <f t="shared" si="787"/>
        <v>0</v>
      </c>
    </row>
    <row r="878" spans="1:30" s="114" customFormat="1" ht="20.25" customHeight="1" x14ac:dyDescent="0.25">
      <c r="A878" s="182" t="s">
        <v>339</v>
      </c>
      <c r="B878" s="182"/>
      <c r="C878" s="182"/>
      <c r="D878" s="182"/>
      <c r="E878" s="182"/>
      <c r="F878" s="200">
        <f t="shared" si="741"/>
        <v>0</v>
      </c>
      <c r="G878" s="200">
        <f t="shared" si="742"/>
        <v>610</v>
      </c>
      <c r="H878" s="201">
        <f t="shared" si="743"/>
        <v>400</v>
      </c>
      <c r="I878" s="124"/>
      <c r="J878" s="131"/>
      <c r="K878" s="131"/>
      <c r="L878" s="131"/>
      <c r="M878" s="11"/>
      <c r="N878" s="171">
        <v>323110</v>
      </c>
      <c r="O878" s="172" t="s">
        <v>39</v>
      </c>
      <c r="P878" s="173" t="s">
        <v>187</v>
      </c>
      <c r="Q878" s="174">
        <v>0</v>
      </c>
      <c r="R878" s="174">
        <v>0</v>
      </c>
      <c r="S878" s="174">
        <f>Q878+R878</f>
        <v>0</v>
      </c>
      <c r="T878" s="174"/>
      <c r="U878" s="174">
        <v>610</v>
      </c>
      <c r="V878" s="174">
        <v>0</v>
      </c>
      <c r="W878" s="174">
        <v>0</v>
      </c>
      <c r="X878" s="174"/>
      <c r="Y878" s="309"/>
      <c r="Z878" s="174">
        <v>400</v>
      </c>
      <c r="AA878" s="174">
        <f>+Q878</f>
        <v>0</v>
      </c>
      <c r="AB878" s="174"/>
      <c r="AC878" s="174"/>
      <c r="AD878" s="174"/>
    </row>
    <row r="879" spans="1:30" s="114" customFormat="1" ht="20.25" hidden="1" customHeight="1" x14ac:dyDescent="0.25">
      <c r="A879" s="183" t="s">
        <v>339</v>
      </c>
      <c r="B879" s="183"/>
      <c r="C879" s="183"/>
      <c r="D879" s="183"/>
      <c r="E879" s="198" t="s">
        <v>388</v>
      </c>
      <c r="F879" s="200">
        <f t="shared" si="741"/>
        <v>0</v>
      </c>
      <c r="G879" s="200">
        <f t="shared" si="742"/>
        <v>0</v>
      </c>
      <c r="H879" s="201">
        <f t="shared" si="743"/>
        <v>0</v>
      </c>
      <c r="I879" s="124"/>
      <c r="J879" s="131"/>
      <c r="K879" s="131"/>
      <c r="L879" s="131"/>
      <c r="M879" s="194">
        <v>32312</v>
      </c>
      <c r="N879" s="195"/>
      <c r="O879" s="196" t="s">
        <v>39</v>
      </c>
      <c r="P879" s="195" t="s">
        <v>188</v>
      </c>
      <c r="Q879" s="197">
        <v>0</v>
      </c>
      <c r="R879" s="197">
        <v>0</v>
      </c>
      <c r="S879" s="197">
        <v>0</v>
      </c>
      <c r="T879" s="197">
        <v>0</v>
      </c>
      <c r="U879" s="197">
        <f>U880</f>
        <v>0</v>
      </c>
      <c r="V879" s="197">
        <f t="shared" ref="V879:W879" si="788">V880</f>
        <v>0</v>
      </c>
      <c r="W879" s="197">
        <f t="shared" si="788"/>
        <v>0</v>
      </c>
      <c r="X879" s="197"/>
      <c r="Y879" s="308"/>
      <c r="Z879" s="197">
        <v>0</v>
      </c>
      <c r="AA879" s="197">
        <v>0</v>
      </c>
      <c r="AB879" s="197">
        <v>0</v>
      </c>
      <c r="AC879" s="197">
        <v>0</v>
      </c>
      <c r="AD879" s="197">
        <v>0</v>
      </c>
    </row>
    <row r="880" spans="1:30" s="114" customFormat="1" ht="20.25" hidden="1" customHeight="1" x14ac:dyDescent="0.25">
      <c r="A880" s="182" t="s">
        <v>339</v>
      </c>
      <c r="B880" s="182"/>
      <c r="C880" s="182"/>
      <c r="D880" s="182"/>
      <c r="E880" s="182"/>
      <c r="F880" s="200">
        <f t="shared" si="741"/>
        <v>0</v>
      </c>
      <c r="G880" s="200">
        <f t="shared" si="742"/>
        <v>0</v>
      </c>
      <c r="H880" s="201">
        <f t="shared" si="743"/>
        <v>0</v>
      </c>
      <c r="I880" s="124"/>
      <c r="J880" s="131"/>
      <c r="K880" s="131"/>
      <c r="L880" s="131"/>
      <c r="M880" s="11"/>
      <c r="N880" s="171">
        <v>323120</v>
      </c>
      <c r="O880" s="172" t="s">
        <v>39</v>
      </c>
      <c r="P880" s="173" t="s">
        <v>188</v>
      </c>
      <c r="Q880" s="174">
        <v>0</v>
      </c>
      <c r="R880" s="174">
        <v>0</v>
      </c>
      <c r="S880" s="174">
        <f>Q880+R880</f>
        <v>0</v>
      </c>
      <c r="T880" s="174"/>
      <c r="U880" s="174">
        <v>0</v>
      </c>
      <c r="V880" s="174">
        <v>0</v>
      </c>
      <c r="W880" s="174">
        <v>0</v>
      </c>
      <c r="X880" s="174"/>
      <c r="Y880" s="309"/>
      <c r="Z880" s="174"/>
      <c r="AA880" s="174">
        <f>+Q880</f>
        <v>0</v>
      </c>
      <c r="AB880" s="174"/>
      <c r="AC880" s="174"/>
      <c r="AD880" s="174"/>
    </row>
    <row r="881" spans="1:30" s="114" customFormat="1" ht="20.25" customHeight="1" x14ac:dyDescent="0.25">
      <c r="A881" s="183" t="s">
        <v>339</v>
      </c>
      <c r="B881" s="183"/>
      <c r="C881" s="183"/>
      <c r="D881" s="183"/>
      <c r="E881" s="198" t="s">
        <v>388</v>
      </c>
      <c r="F881" s="200">
        <f t="shared" si="741"/>
        <v>0</v>
      </c>
      <c r="G881" s="200">
        <f t="shared" si="742"/>
        <v>610</v>
      </c>
      <c r="H881" s="201">
        <f t="shared" si="743"/>
        <v>0</v>
      </c>
      <c r="I881" s="124"/>
      <c r="J881" s="131"/>
      <c r="K881" s="131"/>
      <c r="L881" s="131"/>
      <c r="M881" s="194">
        <v>32313</v>
      </c>
      <c r="N881" s="195"/>
      <c r="O881" s="196" t="s">
        <v>39</v>
      </c>
      <c r="P881" s="195" t="s">
        <v>189</v>
      </c>
      <c r="Q881" s="197">
        <v>0</v>
      </c>
      <c r="R881" s="197">
        <v>0</v>
      </c>
      <c r="S881" s="197">
        <v>0</v>
      </c>
      <c r="T881" s="197">
        <v>0</v>
      </c>
      <c r="U881" s="197">
        <f>U882</f>
        <v>610</v>
      </c>
      <c r="V881" s="197">
        <f t="shared" ref="V881:W881" si="789">V882</f>
        <v>0</v>
      </c>
      <c r="W881" s="197">
        <f t="shared" si="789"/>
        <v>0</v>
      </c>
      <c r="X881" s="197"/>
      <c r="Y881" s="308"/>
      <c r="Z881" s="197">
        <v>0</v>
      </c>
      <c r="AA881" s="197">
        <v>0</v>
      </c>
      <c r="AB881" s="197">
        <v>0</v>
      </c>
      <c r="AC881" s="197">
        <v>0</v>
      </c>
      <c r="AD881" s="197">
        <v>0</v>
      </c>
    </row>
    <row r="882" spans="1:30" s="114" customFormat="1" ht="20.25" customHeight="1" x14ac:dyDescent="0.25">
      <c r="A882" s="182" t="s">
        <v>339</v>
      </c>
      <c r="B882" s="182"/>
      <c r="C882" s="182"/>
      <c r="D882" s="182"/>
      <c r="E882" s="182"/>
      <c r="F882" s="200">
        <f t="shared" si="741"/>
        <v>0</v>
      </c>
      <c r="G882" s="200">
        <f t="shared" si="742"/>
        <v>610</v>
      </c>
      <c r="H882" s="201">
        <f t="shared" si="743"/>
        <v>0</v>
      </c>
      <c r="I882" s="124"/>
      <c r="J882" s="131"/>
      <c r="K882" s="131"/>
      <c r="L882" s="131"/>
      <c r="M882" s="11"/>
      <c r="N882" s="171">
        <v>323130</v>
      </c>
      <c r="O882" s="172" t="s">
        <v>39</v>
      </c>
      <c r="P882" s="173" t="s">
        <v>189</v>
      </c>
      <c r="Q882" s="174">
        <v>0</v>
      </c>
      <c r="R882" s="174">
        <v>0</v>
      </c>
      <c r="S882" s="174">
        <f>Q882+R882</f>
        <v>0</v>
      </c>
      <c r="T882" s="174"/>
      <c r="U882" s="174">
        <v>610</v>
      </c>
      <c r="V882" s="174">
        <v>0</v>
      </c>
      <c r="W882" s="174">
        <v>0</v>
      </c>
      <c r="X882" s="174"/>
      <c r="Y882" s="309"/>
      <c r="Z882" s="174"/>
      <c r="AA882" s="174">
        <f>+Q882</f>
        <v>0</v>
      </c>
      <c r="AB882" s="174"/>
      <c r="AC882" s="174"/>
      <c r="AD882" s="174"/>
    </row>
    <row r="883" spans="1:30" s="114" customFormat="1" ht="20.25" hidden="1" customHeight="1" x14ac:dyDescent="0.25">
      <c r="A883" s="183" t="s">
        <v>339</v>
      </c>
      <c r="B883" s="183"/>
      <c r="C883" s="183"/>
      <c r="D883" s="183"/>
      <c r="E883" s="198" t="s">
        <v>388</v>
      </c>
      <c r="F883" s="200">
        <f t="shared" si="741"/>
        <v>0</v>
      </c>
      <c r="G883" s="200">
        <f t="shared" si="742"/>
        <v>0</v>
      </c>
      <c r="H883" s="201">
        <f t="shared" si="743"/>
        <v>0</v>
      </c>
      <c r="I883" s="124"/>
      <c r="J883" s="131"/>
      <c r="K883" s="131"/>
      <c r="L883" s="131"/>
      <c r="M883" s="194">
        <v>32319</v>
      </c>
      <c r="N883" s="195"/>
      <c r="O883" s="196" t="s">
        <v>39</v>
      </c>
      <c r="P883" s="195" t="s">
        <v>190</v>
      </c>
      <c r="Q883" s="197">
        <v>0</v>
      </c>
      <c r="R883" s="197">
        <v>0</v>
      </c>
      <c r="S883" s="197">
        <v>0</v>
      </c>
      <c r="T883" s="197">
        <v>0</v>
      </c>
      <c r="U883" s="197">
        <f>U884</f>
        <v>0</v>
      </c>
      <c r="V883" s="197">
        <f t="shared" ref="V883:W883" si="790">V884</f>
        <v>0</v>
      </c>
      <c r="W883" s="197">
        <f t="shared" si="790"/>
        <v>0</v>
      </c>
      <c r="X883" s="197"/>
      <c r="Y883" s="308"/>
      <c r="Z883" s="197">
        <v>0</v>
      </c>
      <c r="AA883" s="197">
        <v>0</v>
      </c>
      <c r="AB883" s="197">
        <v>0</v>
      </c>
      <c r="AC883" s="197">
        <v>0</v>
      </c>
      <c r="AD883" s="197">
        <v>0</v>
      </c>
    </row>
    <row r="884" spans="1:30" s="114" customFormat="1" ht="20.25" hidden="1" customHeight="1" x14ac:dyDescent="0.25">
      <c r="A884" s="182" t="s">
        <v>339</v>
      </c>
      <c r="B884" s="182"/>
      <c r="C884" s="182"/>
      <c r="D884" s="182"/>
      <c r="E884" s="182"/>
      <c r="F884" s="200">
        <f t="shared" si="741"/>
        <v>0</v>
      </c>
      <c r="G884" s="200">
        <f t="shared" si="742"/>
        <v>0</v>
      </c>
      <c r="H884" s="201">
        <f t="shared" si="743"/>
        <v>0</v>
      </c>
      <c r="I884" s="124"/>
      <c r="J884" s="131"/>
      <c r="K884" s="131"/>
      <c r="L884" s="131"/>
      <c r="M884" s="11"/>
      <c r="N884" s="171">
        <v>323190</v>
      </c>
      <c r="O884" s="172" t="s">
        <v>39</v>
      </c>
      <c r="P884" s="173" t="s">
        <v>190</v>
      </c>
      <c r="Q884" s="174">
        <v>0</v>
      </c>
      <c r="R884" s="174">
        <v>0</v>
      </c>
      <c r="S884" s="174">
        <f>Q884+R884</f>
        <v>0</v>
      </c>
      <c r="T884" s="174"/>
      <c r="U884" s="174">
        <v>0</v>
      </c>
      <c r="V884" s="174">
        <v>0</v>
      </c>
      <c r="W884" s="174">
        <v>0</v>
      </c>
      <c r="X884" s="174"/>
      <c r="Y884" s="309"/>
      <c r="Z884" s="174"/>
      <c r="AA884" s="174">
        <f>+Q884</f>
        <v>0</v>
      </c>
      <c r="AB884" s="174"/>
      <c r="AC884" s="174"/>
      <c r="AD884" s="174"/>
    </row>
    <row r="885" spans="1:30" s="114" customFormat="1" ht="20.25" customHeight="1" x14ac:dyDescent="0.25">
      <c r="A885" s="182" t="s">
        <v>339</v>
      </c>
      <c r="B885" s="182"/>
      <c r="C885" s="182"/>
      <c r="D885" s="198" t="s">
        <v>387</v>
      </c>
      <c r="E885" s="198" t="s">
        <v>388</v>
      </c>
      <c r="F885" s="200">
        <f t="shared" si="741"/>
        <v>0</v>
      </c>
      <c r="G885" s="200">
        <f t="shared" si="742"/>
        <v>770</v>
      </c>
      <c r="H885" s="201">
        <f t="shared" si="743"/>
        <v>300</v>
      </c>
      <c r="I885" s="124"/>
      <c r="J885" s="131"/>
      <c r="K885" s="131"/>
      <c r="L885" s="131">
        <v>3232</v>
      </c>
      <c r="M885" s="11"/>
      <c r="N885" s="127"/>
      <c r="O885" s="12" t="s">
        <v>39</v>
      </c>
      <c r="P885" s="127" t="s">
        <v>192</v>
      </c>
      <c r="Q885" s="133">
        <f t="shared" ref="Q885:AD886" si="791">Q886</f>
        <v>0</v>
      </c>
      <c r="R885" s="133">
        <f t="shared" si="791"/>
        <v>0</v>
      </c>
      <c r="S885" s="133">
        <f t="shared" si="791"/>
        <v>0</v>
      </c>
      <c r="T885" s="133">
        <v>300</v>
      </c>
      <c r="U885" s="133">
        <f t="shared" si="791"/>
        <v>470</v>
      </c>
      <c r="V885" s="133">
        <f t="shared" si="791"/>
        <v>0</v>
      </c>
      <c r="W885" s="133">
        <f t="shared" si="791"/>
        <v>0</v>
      </c>
      <c r="X885" s="133"/>
      <c r="Y885" s="307"/>
      <c r="Z885" s="133">
        <f t="shared" si="791"/>
        <v>300</v>
      </c>
      <c r="AA885" s="133">
        <f t="shared" si="791"/>
        <v>0</v>
      </c>
      <c r="AB885" s="133">
        <f t="shared" si="791"/>
        <v>0</v>
      </c>
      <c r="AC885" s="133">
        <f t="shared" si="791"/>
        <v>0</v>
      </c>
      <c r="AD885" s="133">
        <f t="shared" si="791"/>
        <v>0</v>
      </c>
    </row>
    <row r="886" spans="1:30" s="114" customFormat="1" ht="32.25" customHeight="1" x14ac:dyDescent="0.25">
      <c r="A886" s="183" t="s">
        <v>339</v>
      </c>
      <c r="B886" s="183"/>
      <c r="C886" s="183"/>
      <c r="D886" s="183"/>
      <c r="E886" s="198" t="s">
        <v>388</v>
      </c>
      <c r="F886" s="200">
        <f t="shared" si="741"/>
        <v>0</v>
      </c>
      <c r="G886" s="200">
        <f t="shared" si="742"/>
        <v>470</v>
      </c>
      <c r="H886" s="201">
        <f t="shared" si="743"/>
        <v>300</v>
      </c>
      <c r="I886" s="124"/>
      <c r="J886" s="131"/>
      <c r="K886" s="131"/>
      <c r="L886" s="131"/>
      <c r="M886" s="194">
        <v>32322</v>
      </c>
      <c r="N886" s="195"/>
      <c r="O886" s="196" t="s">
        <v>39</v>
      </c>
      <c r="P886" s="195" t="s">
        <v>193</v>
      </c>
      <c r="Q886" s="197">
        <f t="shared" si="791"/>
        <v>0</v>
      </c>
      <c r="R886" s="197">
        <f t="shared" si="791"/>
        <v>0</v>
      </c>
      <c r="S886" s="197">
        <f t="shared" si="791"/>
        <v>0</v>
      </c>
      <c r="T886" s="197">
        <f t="shared" si="791"/>
        <v>0</v>
      </c>
      <c r="U886" s="197">
        <f t="shared" si="791"/>
        <v>470</v>
      </c>
      <c r="V886" s="197">
        <f t="shared" si="791"/>
        <v>0</v>
      </c>
      <c r="W886" s="197">
        <f t="shared" si="791"/>
        <v>0</v>
      </c>
      <c r="X886" s="197"/>
      <c r="Y886" s="308"/>
      <c r="Z886" s="197">
        <f t="shared" si="791"/>
        <v>300</v>
      </c>
      <c r="AA886" s="197">
        <f t="shared" si="791"/>
        <v>0</v>
      </c>
      <c r="AB886" s="197">
        <f t="shared" si="791"/>
        <v>0</v>
      </c>
      <c r="AC886" s="197">
        <f t="shared" si="791"/>
        <v>0</v>
      </c>
      <c r="AD886" s="197">
        <f t="shared" si="791"/>
        <v>0</v>
      </c>
    </row>
    <row r="887" spans="1:30" s="114" customFormat="1" ht="30" customHeight="1" x14ac:dyDescent="0.25">
      <c r="A887" s="182" t="s">
        <v>339</v>
      </c>
      <c r="B887" s="182"/>
      <c r="C887" s="182"/>
      <c r="D887" s="182"/>
      <c r="E887" s="182"/>
      <c r="F887" s="200">
        <f t="shared" si="741"/>
        <v>0</v>
      </c>
      <c r="G887" s="200">
        <f t="shared" si="742"/>
        <v>470</v>
      </c>
      <c r="H887" s="201">
        <f t="shared" si="743"/>
        <v>300</v>
      </c>
      <c r="I887" s="124"/>
      <c r="J887" s="131"/>
      <c r="K887" s="131"/>
      <c r="L887" s="131"/>
      <c r="M887" s="11"/>
      <c r="N887" s="171">
        <v>323220</v>
      </c>
      <c r="O887" s="172" t="s">
        <v>39</v>
      </c>
      <c r="P887" s="173" t="s">
        <v>193</v>
      </c>
      <c r="Q887" s="174">
        <v>0</v>
      </c>
      <c r="R887" s="174">
        <f>S887-Q887</f>
        <v>0</v>
      </c>
      <c r="S887" s="174">
        <v>0</v>
      </c>
      <c r="T887" s="174"/>
      <c r="U887" s="174">
        <v>470</v>
      </c>
      <c r="V887" s="174">
        <v>0</v>
      </c>
      <c r="W887" s="174">
        <v>0</v>
      </c>
      <c r="X887" s="174"/>
      <c r="Y887" s="309"/>
      <c r="Z887" s="174">
        <v>300</v>
      </c>
      <c r="AA887" s="174">
        <f>+Q887</f>
        <v>0</v>
      </c>
      <c r="AB887" s="174"/>
      <c r="AC887" s="174"/>
      <c r="AD887" s="174"/>
    </row>
    <row r="888" spans="1:30" s="114" customFormat="1" ht="20.25" customHeight="1" x14ac:dyDescent="0.25">
      <c r="A888" s="182" t="s">
        <v>339</v>
      </c>
      <c r="B888" s="182"/>
      <c r="C888" s="182"/>
      <c r="D888" s="198" t="s">
        <v>387</v>
      </c>
      <c r="E888" s="198" t="s">
        <v>388</v>
      </c>
      <c r="F888" s="200">
        <f t="shared" si="741"/>
        <v>0</v>
      </c>
      <c r="G888" s="200">
        <f t="shared" si="742"/>
        <v>990</v>
      </c>
      <c r="H888" s="201">
        <f t="shared" si="743"/>
        <v>730</v>
      </c>
      <c r="I888" s="124"/>
      <c r="J888" s="131"/>
      <c r="K888" s="131"/>
      <c r="L888" s="131">
        <v>3233</v>
      </c>
      <c r="M888" s="11"/>
      <c r="N888" s="127"/>
      <c r="O888" s="12" t="s">
        <v>39</v>
      </c>
      <c r="P888" s="127" t="s">
        <v>195</v>
      </c>
      <c r="Q888" s="133">
        <f t="shared" ref="Q888:AD889" si="792">Q889</f>
        <v>0</v>
      </c>
      <c r="R888" s="133">
        <f t="shared" si="792"/>
        <v>0</v>
      </c>
      <c r="S888" s="133">
        <f t="shared" si="792"/>
        <v>0</v>
      </c>
      <c r="T888" s="133">
        <v>730</v>
      </c>
      <c r="U888" s="133">
        <f t="shared" si="792"/>
        <v>260</v>
      </c>
      <c r="V888" s="133">
        <f t="shared" si="792"/>
        <v>0</v>
      </c>
      <c r="W888" s="133">
        <f t="shared" si="792"/>
        <v>0</v>
      </c>
      <c r="X888" s="133"/>
      <c r="Y888" s="307"/>
      <c r="Z888" s="133">
        <f t="shared" si="792"/>
        <v>730</v>
      </c>
      <c r="AA888" s="133">
        <f t="shared" si="792"/>
        <v>0</v>
      </c>
      <c r="AB888" s="133">
        <f t="shared" si="792"/>
        <v>0</v>
      </c>
      <c r="AC888" s="133">
        <f t="shared" si="792"/>
        <v>0</v>
      </c>
      <c r="AD888" s="133">
        <f t="shared" si="792"/>
        <v>0</v>
      </c>
    </row>
    <row r="889" spans="1:30" s="114" customFormat="1" ht="20.25" customHeight="1" x14ac:dyDescent="0.25">
      <c r="A889" s="183" t="s">
        <v>339</v>
      </c>
      <c r="B889" s="183"/>
      <c r="C889" s="183"/>
      <c r="D889" s="183"/>
      <c r="E889" s="198" t="s">
        <v>388</v>
      </c>
      <c r="F889" s="200">
        <f t="shared" si="741"/>
        <v>0</v>
      </c>
      <c r="G889" s="200">
        <f t="shared" si="742"/>
        <v>260</v>
      </c>
      <c r="H889" s="201">
        <f t="shared" si="743"/>
        <v>730</v>
      </c>
      <c r="I889" s="124"/>
      <c r="J889" s="131"/>
      <c r="K889" s="131"/>
      <c r="L889" s="131"/>
      <c r="M889" s="194">
        <v>32339</v>
      </c>
      <c r="N889" s="195"/>
      <c r="O889" s="196" t="s">
        <v>39</v>
      </c>
      <c r="P889" s="195" t="s">
        <v>196</v>
      </c>
      <c r="Q889" s="197">
        <f t="shared" si="792"/>
        <v>0</v>
      </c>
      <c r="R889" s="197">
        <f t="shared" si="792"/>
        <v>0</v>
      </c>
      <c r="S889" s="197">
        <f t="shared" si="792"/>
        <v>0</v>
      </c>
      <c r="T889" s="197">
        <f t="shared" si="792"/>
        <v>0</v>
      </c>
      <c r="U889" s="197">
        <f t="shared" si="792"/>
        <v>260</v>
      </c>
      <c r="V889" s="197">
        <f t="shared" si="792"/>
        <v>0</v>
      </c>
      <c r="W889" s="197">
        <f t="shared" si="792"/>
        <v>0</v>
      </c>
      <c r="X889" s="197"/>
      <c r="Y889" s="308"/>
      <c r="Z889" s="197">
        <f t="shared" si="792"/>
        <v>730</v>
      </c>
      <c r="AA889" s="197">
        <f t="shared" si="792"/>
        <v>0</v>
      </c>
      <c r="AB889" s="197">
        <f t="shared" si="792"/>
        <v>0</v>
      </c>
      <c r="AC889" s="197">
        <f t="shared" si="792"/>
        <v>0</v>
      </c>
      <c r="AD889" s="197">
        <f t="shared" si="792"/>
        <v>0</v>
      </c>
    </row>
    <row r="890" spans="1:30" s="114" customFormat="1" ht="20.25" customHeight="1" x14ac:dyDescent="0.25">
      <c r="A890" s="182" t="s">
        <v>339</v>
      </c>
      <c r="B890" s="182"/>
      <c r="C890" s="182"/>
      <c r="D890" s="182"/>
      <c r="E890" s="182"/>
      <c r="F890" s="200">
        <f t="shared" si="741"/>
        <v>0</v>
      </c>
      <c r="G890" s="200">
        <f t="shared" si="742"/>
        <v>260</v>
      </c>
      <c r="H890" s="201">
        <f t="shared" si="743"/>
        <v>730</v>
      </c>
      <c r="I890" s="124"/>
      <c r="J890" s="131"/>
      <c r="K890" s="131"/>
      <c r="L890" s="131"/>
      <c r="M890" s="11"/>
      <c r="N890" s="171">
        <v>323390</v>
      </c>
      <c r="O890" s="172" t="s">
        <v>39</v>
      </c>
      <c r="P890" s="173" t="s">
        <v>196</v>
      </c>
      <c r="Q890" s="174">
        <v>0</v>
      </c>
      <c r="R890" s="174">
        <f>S890-Q890</f>
        <v>0</v>
      </c>
      <c r="S890" s="174">
        <v>0</v>
      </c>
      <c r="T890" s="174"/>
      <c r="U890" s="174">
        <v>260</v>
      </c>
      <c r="V890" s="174">
        <v>0</v>
      </c>
      <c r="W890" s="174">
        <v>0</v>
      </c>
      <c r="X890" s="174"/>
      <c r="Y890" s="309"/>
      <c r="Z890" s="174">
        <v>730</v>
      </c>
      <c r="AA890" s="174">
        <f>+Q890</f>
        <v>0</v>
      </c>
      <c r="AB890" s="174"/>
      <c r="AC890" s="174"/>
      <c r="AD890" s="174"/>
    </row>
    <row r="891" spans="1:30" s="114" customFormat="1" ht="20.25" customHeight="1" x14ac:dyDescent="0.25">
      <c r="A891" s="182" t="s">
        <v>339</v>
      </c>
      <c r="B891" s="182"/>
      <c r="C891" s="182"/>
      <c r="D891" s="198" t="s">
        <v>387</v>
      </c>
      <c r="E891" s="198" t="s">
        <v>388</v>
      </c>
      <c r="F891" s="200">
        <f t="shared" si="741"/>
        <v>0</v>
      </c>
      <c r="G891" s="200">
        <f t="shared" si="742"/>
        <v>1600</v>
      </c>
      <c r="H891" s="201">
        <f t="shared" si="743"/>
        <v>480</v>
      </c>
      <c r="I891" s="124"/>
      <c r="J891" s="131"/>
      <c r="K891" s="131"/>
      <c r="L891" s="131">
        <v>3234</v>
      </c>
      <c r="M891" s="11"/>
      <c r="N891" s="127"/>
      <c r="O891" s="12" t="s">
        <v>39</v>
      </c>
      <c r="P891" s="127" t="s">
        <v>197</v>
      </c>
      <c r="Q891" s="133">
        <f t="shared" ref="Q891:AD891" si="793">Q896+Q894+Q892</f>
        <v>0</v>
      </c>
      <c r="R891" s="133">
        <f t="shared" si="793"/>
        <v>0</v>
      </c>
      <c r="S891" s="133">
        <f t="shared" si="793"/>
        <v>0</v>
      </c>
      <c r="T891" s="133">
        <v>480</v>
      </c>
      <c r="U891" s="133">
        <f t="shared" si="793"/>
        <v>1120</v>
      </c>
      <c r="V891" s="133">
        <f t="shared" si="793"/>
        <v>0</v>
      </c>
      <c r="W891" s="133">
        <f t="shared" si="793"/>
        <v>0</v>
      </c>
      <c r="X891" s="133"/>
      <c r="Y891" s="307"/>
      <c r="Z891" s="133">
        <f t="shared" si="793"/>
        <v>480</v>
      </c>
      <c r="AA891" s="133">
        <f t="shared" si="793"/>
        <v>0</v>
      </c>
      <c r="AB891" s="133">
        <f t="shared" si="793"/>
        <v>0</v>
      </c>
      <c r="AC891" s="133">
        <f t="shared" si="793"/>
        <v>0</v>
      </c>
      <c r="AD891" s="133">
        <f t="shared" si="793"/>
        <v>0</v>
      </c>
    </row>
    <row r="892" spans="1:30" s="114" customFormat="1" ht="20.25" customHeight="1" x14ac:dyDescent="0.25">
      <c r="A892" s="182" t="s">
        <v>339</v>
      </c>
      <c r="B892" s="183"/>
      <c r="C892" s="183"/>
      <c r="D892" s="183"/>
      <c r="E892" s="198" t="s">
        <v>388</v>
      </c>
      <c r="F892" s="200">
        <f t="shared" si="741"/>
        <v>0</v>
      </c>
      <c r="G892" s="200">
        <f t="shared" si="742"/>
        <v>200</v>
      </c>
      <c r="H892" s="201">
        <f t="shared" si="743"/>
        <v>130</v>
      </c>
      <c r="I892" s="124"/>
      <c r="J892" s="131"/>
      <c r="K892" s="131"/>
      <c r="L892" s="131"/>
      <c r="M892" s="194">
        <v>32341</v>
      </c>
      <c r="N892" s="195"/>
      <c r="O892" s="196" t="s">
        <v>39</v>
      </c>
      <c r="P892" s="195" t="s">
        <v>198</v>
      </c>
      <c r="Q892" s="197">
        <f>Q893</f>
        <v>0</v>
      </c>
      <c r="R892" s="197">
        <f t="shared" ref="R892" si="794">R893</f>
        <v>0</v>
      </c>
      <c r="S892" s="197">
        <f>S893</f>
        <v>0</v>
      </c>
      <c r="T892" s="197">
        <f t="shared" ref="T892:AD892" si="795">T893</f>
        <v>0</v>
      </c>
      <c r="U892" s="197">
        <f t="shared" si="795"/>
        <v>200</v>
      </c>
      <c r="V892" s="197">
        <f t="shared" si="795"/>
        <v>0</v>
      </c>
      <c r="W892" s="197">
        <f t="shared" si="795"/>
        <v>0</v>
      </c>
      <c r="X892" s="197"/>
      <c r="Y892" s="308"/>
      <c r="Z892" s="197">
        <f t="shared" si="795"/>
        <v>130</v>
      </c>
      <c r="AA892" s="197">
        <f t="shared" si="795"/>
        <v>0</v>
      </c>
      <c r="AB892" s="197">
        <f t="shared" si="795"/>
        <v>0</v>
      </c>
      <c r="AC892" s="197">
        <f t="shared" si="795"/>
        <v>0</v>
      </c>
      <c r="AD892" s="197">
        <f t="shared" si="795"/>
        <v>0</v>
      </c>
    </row>
    <row r="893" spans="1:30" s="114" customFormat="1" ht="20.25" customHeight="1" x14ac:dyDescent="0.25">
      <c r="A893" s="182" t="s">
        <v>339</v>
      </c>
      <c r="B893" s="182"/>
      <c r="C893" s="182"/>
      <c r="D893" s="182"/>
      <c r="E893" s="182"/>
      <c r="F893" s="200">
        <f t="shared" si="741"/>
        <v>0</v>
      </c>
      <c r="G893" s="200">
        <f t="shared" si="742"/>
        <v>200</v>
      </c>
      <c r="H893" s="201">
        <f t="shared" si="743"/>
        <v>130</v>
      </c>
      <c r="I893" s="124"/>
      <c r="J893" s="131"/>
      <c r="K893" s="131"/>
      <c r="L893" s="131"/>
      <c r="M893" s="11"/>
      <c r="N893" s="171">
        <v>323410</v>
      </c>
      <c r="O893" s="172" t="s">
        <v>39</v>
      </c>
      <c r="P893" s="173" t="s">
        <v>198</v>
      </c>
      <c r="Q893" s="174">
        <v>0</v>
      </c>
      <c r="R893" s="174">
        <f>S893-Q893</f>
        <v>0</v>
      </c>
      <c r="S893" s="174">
        <v>0</v>
      </c>
      <c r="T893" s="174"/>
      <c r="U893" s="174">
        <v>200</v>
      </c>
      <c r="V893" s="174">
        <v>0</v>
      </c>
      <c r="W893" s="174">
        <v>0</v>
      </c>
      <c r="X893" s="174"/>
      <c r="Y893" s="309"/>
      <c r="Z893" s="174">
        <v>130</v>
      </c>
      <c r="AA893" s="174">
        <f>+Q893</f>
        <v>0</v>
      </c>
      <c r="AB893" s="174">
        <v>0</v>
      </c>
      <c r="AC893" s="174">
        <v>0</v>
      </c>
      <c r="AD893" s="174">
        <v>0</v>
      </c>
    </row>
    <row r="894" spans="1:30" s="114" customFormat="1" ht="20.25" customHeight="1" x14ac:dyDescent="0.25">
      <c r="A894" s="182" t="s">
        <v>339</v>
      </c>
      <c r="B894" s="183"/>
      <c r="C894" s="183"/>
      <c r="D894" s="183"/>
      <c r="E894" s="198" t="s">
        <v>388</v>
      </c>
      <c r="F894" s="200">
        <f t="shared" si="741"/>
        <v>0</v>
      </c>
      <c r="G894" s="200">
        <f t="shared" si="742"/>
        <v>520</v>
      </c>
      <c r="H894" s="201">
        <f t="shared" si="743"/>
        <v>150</v>
      </c>
      <c r="I894" s="124"/>
      <c r="J894" s="131"/>
      <c r="K894" s="131"/>
      <c r="L894" s="131"/>
      <c r="M894" s="194">
        <v>32342</v>
      </c>
      <c r="N894" s="195"/>
      <c r="O894" s="196" t="s">
        <v>39</v>
      </c>
      <c r="P894" s="195" t="s">
        <v>199</v>
      </c>
      <c r="Q894" s="197">
        <f t="shared" ref="Q894:AD894" si="796">Q895</f>
        <v>0</v>
      </c>
      <c r="R894" s="197">
        <f t="shared" si="796"/>
        <v>0</v>
      </c>
      <c r="S894" s="197">
        <f t="shared" si="796"/>
        <v>0</v>
      </c>
      <c r="T894" s="197">
        <f t="shared" si="796"/>
        <v>0</v>
      </c>
      <c r="U894" s="197">
        <f t="shared" si="796"/>
        <v>520</v>
      </c>
      <c r="V894" s="197">
        <f t="shared" si="796"/>
        <v>0</v>
      </c>
      <c r="W894" s="197">
        <f t="shared" si="796"/>
        <v>0</v>
      </c>
      <c r="X894" s="197"/>
      <c r="Y894" s="308"/>
      <c r="Z894" s="197">
        <f t="shared" si="796"/>
        <v>150</v>
      </c>
      <c r="AA894" s="197">
        <f t="shared" si="796"/>
        <v>0</v>
      </c>
      <c r="AB894" s="197">
        <f t="shared" si="796"/>
        <v>0</v>
      </c>
      <c r="AC894" s="197">
        <f t="shared" si="796"/>
        <v>0</v>
      </c>
      <c r="AD894" s="197">
        <f t="shared" si="796"/>
        <v>0</v>
      </c>
    </row>
    <row r="895" spans="1:30" s="114" customFormat="1" ht="20.25" customHeight="1" x14ac:dyDescent="0.25">
      <c r="A895" s="182" t="s">
        <v>339</v>
      </c>
      <c r="B895" s="182"/>
      <c r="C895" s="182"/>
      <c r="D895" s="182"/>
      <c r="E895" s="182"/>
      <c r="F895" s="200">
        <f t="shared" si="741"/>
        <v>0</v>
      </c>
      <c r="G895" s="200">
        <f t="shared" si="742"/>
        <v>520</v>
      </c>
      <c r="H895" s="201">
        <f t="shared" si="743"/>
        <v>150</v>
      </c>
      <c r="I895" s="124"/>
      <c r="J895" s="131"/>
      <c r="K895" s="131"/>
      <c r="L895" s="131"/>
      <c r="M895" s="11"/>
      <c r="N895" s="171">
        <v>323420</v>
      </c>
      <c r="O895" s="172" t="s">
        <v>39</v>
      </c>
      <c r="P895" s="173" t="s">
        <v>199</v>
      </c>
      <c r="Q895" s="174">
        <v>0</v>
      </c>
      <c r="R895" s="174">
        <f>S895-Q895</f>
        <v>0</v>
      </c>
      <c r="S895" s="174">
        <v>0</v>
      </c>
      <c r="T895" s="174"/>
      <c r="U895" s="174">
        <v>520</v>
      </c>
      <c r="V895" s="174">
        <v>0</v>
      </c>
      <c r="W895" s="174">
        <v>0</v>
      </c>
      <c r="X895" s="174"/>
      <c r="Y895" s="309"/>
      <c r="Z895" s="174">
        <v>150</v>
      </c>
      <c r="AA895" s="174">
        <f>+Q895</f>
        <v>0</v>
      </c>
      <c r="AB895" s="174">
        <v>0</v>
      </c>
      <c r="AC895" s="174">
        <v>0</v>
      </c>
      <c r="AD895" s="174">
        <v>0</v>
      </c>
    </row>
    <row r="896" spans="1:30" s="114" customFormat="1" ht="20.25" customHeight="1" x14ac:dyDescent="0.25">
      <c r="A896" s="182" t="s">
        <v>339</v>
      </c>
      <c r="B896" s="183"/>
      <c r="C896" s="183"/>
      <c r="D896" s="183"/>
      <c r="E896" s="198" t="s">
        <v>388</v>
      </c>
      <c r="F896" s="200">
        <f t="shared" si="741"/>
        <v>0</v>
      </c>
      <c r="G896" s="200">
        <f t="shared" si="742"/>
        <v>400</v>
      </c>
      <c r="H896" s="201">
        <f t="shared" si="743"/>
        <v>200</v>
      </c>
      <c r="I896" s="124"/>
      <c r="J896" s="131"/>
      <c r="K896" s="131"/>
      <c r="L896" s="131"/>
      <c r="M896" s="194">
        <v>32349</v>
      </c>
      <c r="N896" s="195"/>
      <c r="O896" s="196" t="s">
        <v>39</v>
      </c>
      <c r="P896" s="195" t="s">
        <v>200</v>
      </c>
      <c r="Q896" s="197">
        <f t="shared" ref="Q896:AD896" si="797">Q898+Q897</f>
        <v>0</v>
      </c>
      <c r="R896" s="197">
        <f t="shared" si="797"/>
        <v>0</v>
      </c>
      <c r="S896" s="197">
        <f t="shared" si="797"/>
        <v>0</v>
      </c>
      <c r="T896" s="197">
        <f t="shared" si="797"/>
        <v>0</v>
      </c>
      <c r="U896" s="197">
        <f t="shared" si="797"/>
        <v>400</v>
      </c>
      <c r="V896" s="197">
        <f t="shared" si="797"/>
        <v>0</v>
      </c>
      <c r="W896" s="197">
        <f t="shared" si="797"/>
        <v>0</v>
      </c>
      <c r="X896" s="197"/>
      <c r="Y896" s="308"/>
      <c r="Z896" s="197">
        <f t="shared" si="797"/>
        <v>200</v>
      </c>
      <c r="AA896" s="197">
        <f t="shared" si="797"/>
        <v>0</v>
      </c>
      <c r="AB896" s="197">
        <f t="shared" si="797"/>
        <v>0</v>
      </c>
      <c r="AC896" s="197">
        <f t="shared" si="797"/>
        <v>0</v>
      </c>
      <c r="AD896" s="197">
        <f t="shared" si="797"/>
        <v>0</v>
      </c>
    </row>
    <row r="897" spans="1:30" s="114" customFormat="1" ht="20.25" hidden="1" customHeight="1" x14ac:dyDescent="0.25">
      <c r="A897" s="182" t="s">
        <v>339</v>
      </c>
      <c r="B897" s="182"/>
      <c r="C897" s="182"/>
      <c r="D897" s="182"/>
      <c r="E897" s="182"/>
      <c r="F897" s="200">
        <f t="shared" si="741"/>
        <v>0</v>
      </c>
      <c r="G897" s="200">
        <f t="shared" si="742"/>
        <v>0</v>
      </c>
      <c r="H897" s="201">
        <f t="shared" si="743"/>
        <v>0</v>
      </c>
      <c r="I897" s="124"/>
      <c r="J897" s="131"/>
      <c r="K897" s="131"/>
      <c r="L897" s="131"/>
      <c r="M897" s="11"/>
      <c r="N897" s="171">
        <v>323490</v>
      </c>
      <c r="O897" s="172" t="s">
        <v>39</v>
      </c>
      <c r="P897" s="173" t="s">
        <v>200</v>
      </c>
      <c r="Q897" s="174">
        <v>0</v>
      </c>
      <c r="R897" s="174">
        <f>S897-Q897</f>
        <v>0</v>
      </c>
      <c r="S897" s="174">
        <v>0</v>
      </c>
      <c r="T897" s="174"/>
      <c r="U897" s="174">
        <v>0</v>
      </c>
      <c r="V897" s="174">
        <v>0</v>
      </c>
      <c r="W897" s="174">
        <v>0</v>
      </c>
      <c r="X897" s="174"/>
      <c r="Y897" s="309"/>
      <c r="Z897" s="174"/>
      <c r="AA897" s="174">
        <f t="shared" ref="AA897:AA898" si="798">+Q897</f>
        <v>0</v>
      </c>
      <c r="AB897" s="174">
        <v>0</v>
      </c>
      <c r="AC897" s="174">
        <v>0</v>
      </c>
      <c r="AD897" s="174">
        <v>0</v>
      </c>
    </row>
    <row r="898" spans="1:30" s="114" customFormat="1" ht="20.25" customHeight="1" x14ac:dyDescent="0.25">
      <c r="A898" s="182" t="s">
        <v>339</v>
      </c>
      <c r="B898" s="182"/>
      <c r="C898" s="182"/>
      <c r="D898" s="182"/>
      <c r="E898" s="182"/>
      <c r="F898" s="200">
        <f t="shared" si="741"/>
        <v>0</v>
      </c>
      <c r="G898" s="200">
        <f t="shared" si="742"/>
        <v>400</v>
      </c>
      <c r="H898" s="201">
        <f t="shared" si="743"/>
        <v>200</v>
      </c>
      <c r="I898" s="124"/>
      <c r="J898" s="131"/>
      <c r="K898" s="131"/>
      <c r="L898" s="131"/>
      <c r="M898" s="11"/>
      <c r="N898" s="171">
        <v>323491</v>
      </c>
      <c r="O898" s="172" t="s">
        <v>39</v>
      </c>
      <c r="P898" s="173" t="s">
        <v>201</v>
      </c>
      <c r="Q898" s="174">
        <v>0</v>
      </c>
      <c r="R898" s="174">
        <f>S898-Q898</f>
        <v>0</v>
      </c>
      <c r="S898" s="174">
        <v>0</v>
      </c>
      <c r="T898" s="174"/>
      <c r="U898" s="174">
        <v>400</v>
      </c>
      <c r="V898" s="174">
        <v>0</v>
      </c>
      <c r="W898" s="174">
        <v>0</v>
      </c>
      <c r="X898" s="174"/>
      <c r="Y898" s="309"/>
      <c r="Z898" s="174">
        <v>200</v>
      </c>
      <c r="AA898" s="174">
        <f t="shared" si="798"/>
        <v>0</v>
      </c>
      <c r="AB898" s="174">
        <v>0</v>
      </c>
      <c r="AC898" s="174">
        <v>0</v>
      </c>
      <c r="AD898" s="174">
        <v>0</v>
      </c>
    </row>
    <row r="899" spans="1:30" s="114" customFormat="1" ht="20.25" customHeight="1" x14ac:dyDescent="0.25">
      <c r="A899" s="182" t="s">
        <v>339</v>
      </c>
      <c r="B899" s="182"/>
      <c r="C899" s="182"/>
      <c r="D899" s="198" t="s">
        <v>387</v>
      </c>
      <c r="E899" s="198" t="s">
        <v>388</v>
      </c>
      <c r="F899" s="200">
        <f t="shared" ref="F899:F908" si="799">+Q899+R899+S899</f>
        <v>250</v>
      </c>
      <c r="G899" s="200">
        <f t="shared" ref="G899:G908" si="800">+T899+U899+V899+W899+X899+Y899</f>
        <v>125</v>
      </c>
      <c r="H899" s="201">
        <f t="shared" ref="H899:H908" si="801">+Z899+AA899+AB899+AC899+AD899</f>
        <v>375</v>
      </c>
      <c r="I899" s="124"/>
      <c r="J899" s="131"/>
      <c r="K899" s="131"/>
      <c r="L899" s="131">
        <v>3235</v>
      </c>
      <c r="M899" s="131"/>
      <c r="N899" s="132"/>
      <c r="O899" s="12" t="s">
        <v>39</v>
      </c>
      <c r="P899" s="127" t="s">
        <v>202</v>
      </c>
      <c r="Q899" s="133">
        <f>+Q900+Q902</f>
        <v>0</v>
      </c>
      <c r="R899" s="133">
        <f t="shared" ref="R899:AB899" si="802">+R900+R902</f>
        <v>125</v>
      </c>
      <c r="S899" s="133">
        <f t="shared" si="802"/>
        <v>125</v>
      </c>
      <c r="T899" s="133">
        <f t="shared" si="802"/>
        <v>0</v>
      </c>
      <c r="U899" s="133">
        <f t="shared" si="802"/>
        <v>0</v>
      </c>
      <c r="V899" s="133">
        <f t="shared" si="802"/>
        <v>0</v>
      </c>
      <c r="W899" s="133">
        <f t="shared" si="802"/>
        <v>125</v>
      </c>
      <c r="X899" s="133"/>
      <c r="Y899" s="307"/>
      <c r="Z899" s="133">
        <f t="shared" si="802"/>
        <v>0</v>
      </c>
      <c r="AA899" s="133">
        <f t="shared" si="802"/>
        <v>0</v>
      </c>
      <c r="AB899" s="133">
        <f t="shared" si="802"/>
        <v>125</v>
      </c>
      <c r="AC899" s="133">
        <f t="shared" ref="AC899:AD899" si="803">+AC900+AC902</f>
        <v>125</v>
      </c>
      <c r="AD899" s="133">
        <f t="shared" si="803"/>
        <v>125</v>
      </c>
    </row>
    <row r="900" spans="1:30" s="114" customFormat="1" ht="20.25" customHeight="1" x14ac:dyDescent="0.25">
      <c r="A900" s="182" t="s">
        <v>339</v>
      </c>
      <c r="B900" s="183"/>
      <c r="C900" s="183"/>
      <c r="D900" s="183"/>
      <c r="E900" s="198" t="s">
        <v>388</v>
      </c>
      <c r="F900" s="200">
        <f t="shared" si="799"/>
        <v>250</v>
      </c>
      <c r="G900" s="200">
        <f t="shared" si="800"/>
        <v>125</v>
      </c>
      <c r="H900" s="201">
        <f t="shared" si="801"/>
        <v>375</v>
      </c>
      <c r="I900" s="124"/>
      <c r="J900" s="131"/>
      <c r="K900" s="131"/>
      <c r="L900" s="131"/>
      <c r="M900" s="194">
        <v>32352</v>
      </c>
      <c r="N900" s="195"/>
      <c r="O900" s="196" t="s">
        <v>39</v>
      </c>
      <c r="P900" s="195" t="s">
        <v>203</v>
      </c>
      <c r="Q900" s="197">
        <f>Q901</f>
        <v>0</v>
      </c>
      <c r="R900" s="197">
        <f t="shared" ref="R900:AD900" si="804">R901</f>
        <v>125</v>
      </c>
      <c r="S900" s="197">
        <f t="shared" si="804"/>
        <v>125</v>
      </c>
      <c r="T900" s="197">
        <f t="shared" si="804"/>
        <v>0</v>
      </c>
      <c r="U900" s="197">
        <f t="shared" si="804"/>
        <v>0</v>
      </c>
      <c r="V900" s="197">
        <f t="shared" si="804"/>
        <v>0</v>
      </c>
      <c r="W900" s="197">
        <f t="shared" si="804"/>
        <v>125</v>
      </c>
      <c r="X900" s="197"/>
      <c r="Y900" s="308"/>
      <c r="Z900" s="197">
        <f t="shared" si="804"/>
        <v>0</v>
      </c>
      <c r="AA900" s="197">
        <f t="shared" si="804"/>
        <v>0</v>
      </c>
      <c r="AB900" s="197">
        <f t="shared" si="804"/>
        <v>125</v>
      </c>
      <c r="AC900" s="197">
        <f t="shared" si="804"/>
        <v>125</v>
      </c>
      <c r="AD900" s="197">
        <f t="shared" si="804"/>
        <v>125</v>
      </c>
    </row>
    <row r="901" spans="1:30" s="114" customFormat="1" ht="20.25" customHeight="1" x14ac:dyDescent="0.25">
      <c r="A901" s="182" t="s">
        <v>339</v>
      </c>
      <c r="B901" s="182"/>
      <c r="C901" s="182"/>
      <c r="D901" s="182"/>
      <c r="E901" s="182"/>
      <c r="F901" s="200">
        <f t="shared" si="799"/>
        <v>250</v>
      </c>
      <c r="G901" s="200">
        <f t="shared" si="800"/>
        <v>125</v>
      </c>
      <c r="H901" s="201">
        <f t="shared" si="801"/>
        <v>375</v>
      </c>
      <c r="I901" s="124"/>
      <c r="J901" s="131"/>
      <c r="K901" s="131"/>
      <c r="L901" s="131"/>
      <c r="M901" s="11"/>
      <c r="N901" s="171">
        <v>323520</v>
      </c>
      <c r="O901" s="172" t="s">
        <v>39</v>
      </c>
      <c r="P901" s="173" t="s">
        <v>203</v>
      </c>
      <c r="Q901" s="174">
        <v>0</v>
      </c>
      <c r="R901" s="174">
        <f>S901-Q901</f>
        <v>125</v>
      </c>
      <c r="S901" s="174">
        <v>125</v>
      </c>
      <c r="T901" s="174"/>
      <c r="U901" s="174">
        <v>0</v>
      </c>
      <c r="V901" s="174">
        <v>0</v>
      </c>
      <c r="W901" s="174">
        <v>125</v>
      </c>
      <c r="X901" s="174"/>
      <c r="Y901" s="309"/>
      <c r="Z901" s="174"/>
      <c r="AA901" s="174">
        <f>+Q901</f>
        <v>0</v>
      </c>
      <c r="AB901" s="174">
        <v>125</v>
      </c>
      <c r="AC901" s="174">
        <v>125</v>
      </c>
      <c r="AD901" s="174">
        <v>125</v>
      </c>
    </row>
    <row r="902" spans="1:30" s="114" customFormat="1" ht="20.25" hidden="1" customHeight="1" x14ac:dyDescent="0.25">
      <c r="A902" s="182" t="s">
        <v>339</v>
      </c>
      <c r="B902" s="183"/>
      <c r="C902" s="183"/>
      <c r="D902" s="183"/>
      <c r="E902" s="198" t="s">
        <v>388</v>
      </c>
      <c r="F902" s="200">
        <f t="shared" si="799"/>
        <v>0</v>
      </c>
      <c r="G902" s="200">
        <f t="shared" si="800"/>
        <v>0</v>
      </c>
      <c r="H902" s="201">
        <f t="shared" si="801"/>
        <v>0</v>
      </c>
      <c r="I902" s="124"/>
      <c r="J902" s="131"/>
      <c r="K902" s="131"/>
      <c r="L902" s="131"/>
      <c r="M902" s="194" t="s">
        <v>318</v>
      </c>
      <c r="N902" s="195"/>
      <c r="O902" s="196" t="s">
        <v>39</v>
      </c>
      <c r="P902" s="195" t="s">
        <v>205</v>
      </c>
      <c r="Q902" s="197">
        <f>Q903</f>
        <v>0</v>
      </c>
      <c r="R902" s="197">
        <f t="shared" ref="R902:AD902" si="805">R903</f>
        <v>0</v>
      </c>
      <c r="S902" s="197">
        <f t="shared" si="805"/>
        <v>0</v>
      </c>
      <c r="T902" s="197">
        <f t="shared" si="805"/>
        <v>0</v>
      </c>
      <c r="U902" s="197">
        <f t="shared" si="805"/>
        <v>0</v>
      </c>
      <c r="V902" s="197">
        <f t="shared" si="805"/>
        <v>0</v>
      </c>
      <c r="W902" s="197">
        <f t="shared" si="805"/>
        <v>0</v>
      </c>
      <c r="X902" s="197"/>
      <c r="Y902" s="308"/>
      <c r="Z902" s="197">
        <f t="shared" si="805"/>
        <v>0</v>
      </c>
      <c r="AA902" s="197">
        <f t="shared" si="805"/>
        <v>0</v>
      </c>
      <c r="AB902" s="197">
        <f t="shared" si="805"/>
        <v>0</v>
      </c>
      <c r="AC902" s="197">
        <f t="shared" si="805"/>
        <v>0</v>
      </c>
      <c r="AD902" s="197">
        <f t="shared" si="805"/>
        <v>0</v>
      </c>
    </row>
    <row r="903" spans="1:30" s="114" customFormat="1" ht="20.25" hidden="1" customHeight="1" x14ac:dyDescent="0.25">
      <c r="A903" s="182" t="s">
        <v>339</v>
      </c>
      <c r="B903" s="182"/>
      <c r="C903" s="182"/>
      <c r="D903" s="182"/>
      <c r="E903" s="182"/>
      <c r="F903" s="200">
        <f t="shared" si="799"/>
        <v>0</v>
      </c>
      <c r="G903" s="200">
        <f t="shared" si="800"/>
        <v>0</v>
      </c>
      <c r="H903" s="201">
        <f t="shared" si="801"/>
        <v>0</v>
      </c>
      <c r="I903" s="124"/>
      <c r="J903" s="131"/>
      <c r="K903" s="131"/>
      <c r="L903" s="131"/>
      <c r="M903" s="11"/>
      <c r="N903" s="171">
        <v>323590</v>
      </c>
      <c r="O903" s="172" t="s">
        <v>39</v>
      </c>
      <c r="P903" s="173" t="s">
        <v>205</v>
      </c>
      <c r="Q903" s="174">
        <v>0</v>
      </c>
      <c r="R903" s="174">
        <f>S903-Q903</f>
        <v>0</v>
      </c>
      <c r="S903" s="174">
        <v>0</v>
      </c>
      <c r="T903" s="174"/>
      <c r="U903" s="174">
        <v>0</v>
      </c>
      <c r="V903" s="174">
        <v>0</v>
      </c>
      <c r="W903" s="174">
        <v>0</v>
      </c>
      <c r="X903" s="174"/>
      <c r="Y903" s="309"/>
      <c r="Z903" s="174"/>
      <c r="AA903" s="174">
        <f>+Q903</f>
        <v>0</v>
      </c>
      <c r="AB903" s="174"/>
      <c r="AC903" s="174"/>
      <c r="AD903" s="174"/>
    </row>
    <row r="904" spans="1:30" s="114" customFormat="1" ht="20.25" customHeight="1" x14ac:dyDescent="0.25">
      <c r="A904" s="182" t="s">
        <v>339</v>
      </c>
      <c r="B904" s="182"/>
      <c r="C904" s="182"/>
      <c r="D904" s="198" t="s">
        <v>387</v>
      </c>
      <c r="E904" s="198" t="s">
        <v>388</v>
      </c>
      <c r="F904" s="200">
        <f t="shared" si="799"/>
        <v>10900</v>
      </c>
      <c r="G904" s="200">
        <f t="shared" si="800"/>
        <v>8939.33</v>
      </c>
      <c r="H904" s="201">
        <f t="shared" si="801"/>
        <v>17690.84</v>
      </c>
      <c r="I904" s="124"/>
      <c r="J904" s="131"/>
      <c r="K904" s="131"/>
      <c r="L904" s="131">
        <v>3237</v>
      </c>
      <c r="M904" s="131"/>
      <c r="N904" s="132"/>
      <c r="O904" s="12" t="s">
        <v>39</v>
      </c>
      <c r="P904" s="127" t="s">
        <v>209</v>
      </c>
      <c r="Q904" s="133">
        <f t="shared" ref="Q904:W904" si="806">Q905+Q909</f>
        <v>0</v>
      </c>
      <c r="R904" s="133">
        <f t="shared" si="806"/>
        <v>5450</v>
      </c>
      <c r="S904" s="133">
        <f t="shared" si="806"/>
        <v>5450</v>
      </c>
      <c r="T904" s="133">
        <v>2031</v>
      </c>
      <c r="U904" s="133">
        <f t="shared" si="806"/>
        <v>1460</v>
      </c>
      <c r="V904" s="133">
        <f t="shared" si="806"/>
        <v>0</v>
      </c>
      <c r="W904" s="133">
        <f t="shared" si="806"/>
        <v>5448.33</v>
      </c>
      <c r="X904" s="133"/>
      <c r="Y904" s="307"/>
      <c r="Z904" s="133">
        <f>Z905+Z909</f>
        <v>2030.84</v>
      </c>
      <c r="AA904" s="133">
        <f t="shared" ref="AA904:AD904" si="807">AA905+AA909</f>
        <v>0</v>
      </c>
      <c r="AB904" s="133">
        <f t="shared" si="807"/>
        <v>5220</v>
      </c>
      <c r="AC904" s="133">
        <f t="shared" si="807"/>
        <v>5220</v>
      </c>
      <c r="AD904" s="133">
        <f t="shared" si="807"/>
        <v>5220</v>
      </c>
    </row>
    <row r="905" spans="1:30" s="114" customFormat="1" ht="20.25" customHeight="1" x14ac:dyDescent="0.25">
      <c r="A905" s="182" t="s">
        <v>339</v>
      </c>
      <c r="B905" s="183"/>
      <c r="C905" s="183"/>
      <c r="D905" s="183"/>
      <c r="E905" s="198" t="s">
        <v>388</v>
      </c>
      <c r="F905" s="200">
        <f t="shared" si="799"/>
        <v>10900</v>
      </c>
      <c r="G905" s="200">
        <f t="shared" si="800"/>
        <v>6788.33</v>
      </c>
      <c r="H905" s="201">
        <f t="shared" si="801"/>
        <v>17650.84</v>
      </c>
      <c r="I905" s="124"/>
      <c r="J905" s="131"/>
      <c r="K905" s="131"/>
      <c r="L905" s="131"/>
      <c r="M905" s="194">
        <v>32372</v>
      </c>
      <c r="N905" s="195"/>
      <c r="O905" s="196" t="s">
        <v>39</v>
      </c>
      <c r="P905" s="195" t="s">
        <v>210</v>
      </c>
      <c r="Q905" s="197">
        <f>+Q906+Q907+Q908</f>
        <v>0</v>
      </c>
      <c r="R905" s="197">
        <f t="shared" ref="R905:AB905" si="808">+R906+R907+R908</f>
        <v>5450</v>
      </c>
      <c r="S905" s="197">
        <f t="shared" si="808"/>
        <v>5450</v>
      </c>
      <c r="T905" s="197">
        <f t="shared" si="808"/>
        <v>0</v>
      </c>
      <c r="U905" s="197">
        <f t="shared" si="808"/>
        <v>1400</v>
      </c>
      <c r="V905" s="197">
        <f t="shared" si="808"/>
        <v>0</v>
      </c>
      <c r="W905" s="197">
        <f t="shared" si="808"/>
        <v>5388.33</v>
      </c>
      <c r="X905" s="197"/>
      <c r="Y905" s="308"/>
      <c r="Z905" s="197">
        <f t="shared" si="808"/>
        <v>1990.84</v>
      </c>
      <c r="AA905" s="197">
        <f t="shared" si="808"/>
        <v>0</v>
      </c>
      <c r="AB905" s="197">
        <f t="shared" si="808"/>
        <v>5220</v>
      </c>
      <c r="AC905" s="197">
        <f t="shared" ref="AC905:AD905" si="809">+AC906+AC907+AC908</f>
        <v>5220</v>
      </c>
      <c r="AD905" s="197">
        <f t="shared" si="809"/>
        <v>5220</v>
      </c>
    </row>
    <row r="906" spans="1:30" s="114" customFormat="1" ht="20.25" customHeight="1" x14ac:dyDescent="0.25">
      <c r="A906" s="182" t="s">
        <v>339</v>
      </c>
      <c r="B906" s="182"/>
      <c r="C906" s="182"/>
      <c r="D906" s="182"/>
      <c r="E906" s="182"/>
      <c r="F906" s="200">
        <f t="shared" si="799"/>
        <v>4720</v>
      </c>
      <c r="G906" s="200">
        <f t="shared" si="800"/>
        <v>3758.33</v>
      </c>
      <c r="H906" s="201">
        <f t="shared" si="801"/>
        <v>17470.84</v>
      </c>
      <c r="I906" s="124"/>
      <c r="J906" s="131"/>
      <c r="K906" s="131"/>
      <c r="L906" s="131"/>
      <c r="M906" s="11"/>
      <c r="N906" s="171">
        <v>323720</v>
      </c>
      <c r="O906" s="172" t="s">
        <v>39</v>
      </c>
      <c r="P906" s="173" t="s">
        <v>210</v>
      </c>
      <c r="Q906" s="174">
        <v>0</v>
      </c>
      <c r="R906" s="174">
        <f>S906-Q906</f>
        <v>2360</v>
      </c>
      <c r="S906" s="174">
        <f>360+2000</f>
        <v>2360</v>
      </c>
      <c r="T906" s="174"/>
      <c r="U906" s="174">
        <v>1400</v>
      </c>
      <c r="V906" s="174">
        <v>0</v>
      </c>
      <c r="W906" s="174">
        <v>2358.33</v>
      </c>
      <c r="X906" s="174"/>
      <c r="Y906" s="309"/>
      <c r="Z906" s="174">
        <v>1990.84</v>
      </c>
      <c r="AA906" s="174">
        <f t="shared" ref="AA906:AA908" si="810">+Q906</f>
        <v>0</v>
      </c>
      <c r="AB906" s="174">
        <v>5160</v>
      </c>
      <c r="AC906" s="174">
        <v>5160</v>
      </c>
      <c r="AD906" s="174">
        <v>5160</v>
      </c>
    </row>
    <row r="907" spans="1:30" s="114" customFormat="1" ht="20.25" hidden="1" customHeight="1" x14ac:dyDescent="0.25">
      <c r="A907" s="182" t="s">
        <v>339</v>
      </c>
      <c r="B907" s="182"/>
      <c r="C907" s="182"/>
      <c r="D907" s="182"/>
      <c r="E907" s="182"/>
      <c r="F907" s="200">
        <f t="shared" si="799"/>
        <v>120</v>
      </c>
      <c r="G907" s="200">
        <f t="shared" si="800"/>
        <v>0</v>
      </c>
      <c r="H907" s="201">
        <f t="shared" si="801"/>
        <v>180</v>
      </c>
      <c r="I907" s="124"/>
      <c r="J907" s="131"/>
      <c r="K907" s="131"/>
      <c r="L907" s="131"/>
      <c r="M907" s="11"/>
      <c r="N907" s="171">
        <v>323730</v>
      </c>
      <c r="O907" s="172" t="s">
        <v>39</v>
      </c>
      <c r="P907" s="173" t="s">
        <v>211</v>
      </c>
      <c r="Q907" s="174">
        <v>0</v>
      </c>
      <c r="R907" s="174">
        <f t="shared" ref="R907:R908" si="811">S907-Q907</f>
        <v>60</v>
      </c>
      <c r="S907" s="174">
        <v>60</v>
      </c>
      <c r="T907" s="174"/>
      <c r="U907" s="174">
        <v>0</v>
      </c>
      <c r="V907" s="174">
        <v>0</v>
      </c>
      <c r="W907" s="174">
        <v>0</v>
      </c>
      <c r="X907" s="174"/>
      <c r="Y907" s="309"/>
      <c r="Z907" s="174"/>
      <c r="AA907" s="174">
        <f t="shared" si="810"/>
        <v>0</v>
      </c>
      <c r="AB907" s="174">
        <v>60</v>
      </c>
      <c r="AC907" s="174">
        <v>60</v>
      </c>
      <c r="AD907" s="174">
        <v>60</v>
      </c>
    </row>
    <row r="908" spans="1:30" s="114" customFormat="1" ht="20.25" customHeight="1" x14ac:dyDescent="0.25">
      <c r="A908" s="182" t="s">
        <v>339</v>
      </c>
      <c r="B908" s="182"/>
      <c r="C908" s="182"/>
      <c r="D908" s="182"/>
      <c r="E908" s="182"/>
      <c r="F908" s="200">
        <f t="shared" si="799"/>
        <v>6060</v>
      </c>
      <c r="G908" s="200">
        <f t="shared" si="800"/>
        <v>3030</v>
      </c>
      <c r="H908" s="201">
        <f t="shared" si="801"/>
        <v>0</v>
      </c>
      <c r="I908" s="124"/>
      <c r="J908" s="131"/>
      <c r="K908" s="131"/>
      <c r="L908" s="131"/>
      <c r="M908" s="11"/>
      <c r="N908" s="171">
        <v>323790</v>
      </c>
      <c r="O908" s="172" t="s">
        <v>39</v>
      </c>
      <c r="P908" s="173" t="s">
        <v>212</v>
      </c>
      <c r="Q908" s="174">
        <v>0</v>
      </c>
      <c r="R908" s="174">
        <f t="shared" si="811"/>
        <v>3030</v>
      </c>
      <c r="S908" s="174">
        <f>1470+230+1330</f>
        <v>3030</v>
      </c>
      <c r="T908" s="174"/>
      <c r="U908" s="174">
        <v>0</v>
      </c>
      <c r="V908" s="174">
        <v>0</v>
      </c>
      <c r="W908" s="174">
        <v>3030</v>
      </c>
      <c r="X908" s="174"/>
      <c r="Y908" s="309"/>
      <c r="Z908" s="174"/>
      <c r="AA908" s="174">
        <f t="shared" si="810"/>
        <v>0</v>
      </c>
      <c r="AB908" s="174"/>
      <c r="AC908" s="174"/>
      <c r="AD908" s="174"/>
    </row>
    <row r="909" spans="1:30" s="114" customFormat="1" ht="20.25" customHeight="1" x14ac:dyDescent="0.25">
      <c r="A909" s="182" t="s">
        <v>339</v>
      </c>
      <c r="B909" s="183"/>
      <c r="C909" s="183"/>
      <c r="D909" s="183"/>
      <c r="E909" s="198" t="s">
        <v>388</v>
      </c>
      <c r="F909" s="200">
        <f t="shared" si="741"/>
        <v>0</v>
      </c>
      <c r="G909" s="200">
        <f t="shared" si="742"/>
        <v>120</v>
      </c>
      <c r="H909" s="201">
        <f t="shared" si="743"/>
        <v>40</v>
      </c>
      <c r="I909" s="124"/>
      <c r="J909" s="131"/>
      <c r="K909" s="131"/>
      <c r="L909" s="131"/>
      <c r="M909" s="194">
        <v>32373</v>
      </c>
      <c r="N909" s="195"/>
      <c r="O909" s="196" t="s">
        <v>39</v>
      </c>
      <c r="P909" s="195" t="s">
        <v>211</v>
      </c>
      <c r="Q909" s="197">
        <f>+Q910</f>
        <v>0</v>
      </c>
      <c r="R909" s="197">
        <f t="shared" ref="R909:AD909" si="812">+R910</f>
        <v>0</v>
      </c>
      <c r="S909" s="197">
        <f t="shared" si="812"/>
        <v>0</v>
      </c>
      <c r="T909" s="197">
        <f t="shared" si="812"/>
        <v>0</v>
      </c>
      <c r="U909" s="197">
        <f t="shared" si="812"/>
        <v>60</v>
      </c>
      <c r="V909" s="197">
        <f t="shared" si="812"/>
        <v>0</v>
      </c>
      <c r="W909" s="197">
        <f t="shared" si="812"/>
        <v>60</v>
      </c>
      <c r="X909" s="197"/>
      <c r="Y909" s="308"/>
      <c r="Z909" s="197">
        <f t="shared" si="812"/>
        <v>40</v>
      </c>
      <c r="AA909" s="197">
        <f t="shared" si="812"/>
        <v>0</v>
      </c>
      <c r="AB909" s="197">
        <f t="shared" si="812"/>
        <v>0</v>
      </c>
      <c r="AC909" s="197">
        <f t="shared" si="812"/>
        <v>0</v>
      </c>
      <c r="AD909" s="197">
        <f t="shared" si="812"/>
        <v>0</v>
      </c>
    </row>
    <row r="910" spans="1:30" s="114" customFormat="1" ht="20.25" customHeight="1" x14ac:dyDescent="0.25">
      <c r="A910" s="182" t="s">
        <v>339</v>
      </c>
      <c r="B910" s="182"/>
      <c r="C910" s="182"/>
      <c r="D910" s="182"/>
      <c r="E910" s="182"/>
      <c r="F910" s="200">
        <f t="shared" si="741"/>
        <v>0</v>
      </c>
      <c r="G910" s="200">
        <f t="shared" si="742"/>
        <v>120</v>
      </c>
      <c r="H910" s="201">
        <f t="shared" si="743"/>
        <v>40</v>
      </c>
      <c r="I910" s="124"/>
      <c r="J910" s="131"/>
      <c r="K910" s="131"/>
      <c r="L910" s="131"/>
      <c r="M910" s="11"/>
      <c r="N910" s="171">
        <v>323730</v>
      </c>
      <c r="O910" s="172" t="s">
        <v>39</v>
      </c>
      <c r="P910" s="173" t="s">
        <v>211</v>
      </c>
      <c r="Q910" s="174"/>
      <c r="R910" s="174"/>
      <c r="S910" s="174"/>
      <c r="T910" s="174"/>
      <c r="U910" s="174">
        <v>60</v>
      </c>
      <c r="V910" s="174">
        <v>0</v>
      </c>
      <c r="W910" s="174">
        <v>60</v>
      </c>
      <c r="X910" s="174"/>
      <c r="Y910" s="309"/>
      <c r="Z910" s="174">
        <v>40</v>
      </c>
      <c r="AA910" s="174">
        <f>+Q910</f>
        <v>0</v>
      </c>
      <c r="AB910" s="174"/>
      <c r="AC910" s="174"/>
      <c r="AD910" s="174"/>
    </row>
    <row r="911" spans="1:30" s="114" customFormat="1" ht="20.25" customHeight="1" x14ac:dyDescent="0.25">
      <c r="A911" s="182"/>
      <c r="B911" s="182"/>
      <c r="C911" s="182"/>
      <c r="D911" s="182"/>
      <c r="E911" s="182"/>
      <c r="F911" s="200"/>
      <c r="G911" s="200"/>
      <c r="H911" s="201"/>
      <c r="I911" s="124"/>
      <c r="J911" s="131"/>
      <c r="K911" s="131"/>
      <c r="L911" s="131">
        <v>3238</v>
      </c>
      <c r="M911" s="11"/>
      <c r="N911" s="243"/>
      <c r="O911" s="244" t="s">
        <v>39</v>
      </c>
      <c r="P911" s="245" t="s">
        <v>213</v>
      </c>
      <c r="Q911" s="246"/>
      <c r="R911" s="246"/>
      <c r="S911" s="246"/>
      <c r="T911" s="246">
        <f t="shared" ref="T911:W912" si="813">T912</f>
        <v>0</v>
      </c>
      <c r="U911" s="246">
        <f t="shared" si="813"/>
        <v>150</v>
      </c>
      <c r="V911" s="246">
        <f t="shared" si="813"/>
        <v>0</v>
      </c>
      <c r="W911" s="246">
        <f t="shared" si="813"/>
        <v>0</v>
      </c>
      <c r="X911" s="246"/>
      <c r="Y911" s="310"/>
      <c r="Z911" s="174"/>
      <c r="AA911" s="174"/>
      <c r="AB911" s="174"/>
      <c r="AC911" s="174"/>
      <c r="AD911" s="174"/>
    </row>
    <row r="912" spans="1:30" s="114" customFormat="1" ht="20.25" customHeight="1" x14ac:dyDescent="0.25">
      <c r="A912" s="182"/>
      <c r="B912" s="182"/>
      <c r="C912" s="182"/>
      <c r="D912" s="182"/>
      <c r="E912" s="182"/>
      <c r="F912" s="200"/>
      <c r="G912" s="200"/>
      <c r="H912" s="201"/>
      <c r="I912" s="124"/>
      <c r="J912" s="131"/>
      <c r="K912" s="131"/>
      <c r="L912" s="131"/>
      <c r="M912" s="247" t="s">
        <v>463</v>
      </c>
      <c r="N912" s="248"/>
      <c r="O912" s="196" t="s">
        <v>39</v>
      </c>
      <c r="P912" s="195" t="s">
        <v>214</v>
      </c>
      <c r="Q912" s="197"/>
      <c r="R912" s="197"/>
      <c r="S912" s="197"/>
      <c r="T912" s="197">
        <f t="shared" si="813"/>
        <v>0</v>
      </c>
      <c r="U912" s="197">
        <f t="shared" si="813"/>
        <v>150</v>
      </c>
      <c r="V912" s="197">
        <f t="shared" si="813"/>
        <v>0</v>
      </c>
      <c r="W912" s="197">
        <f t="shared" si="813"/>
        <v>0</v>
      </c>
      <c r="X912" s="197"/>
      <c r="Y912" s="308"/>
      <c r="Z912" s="174"/>
      <c r="AA912" s="174"/>
      <c r="AB912" s="174"/>
      <c r="AC912" s="174"/>
      <c r="AD912" s="174"/>
    </row>
    <row r="913" spans="1:30" s="114" customFormat="1" ht="20.25" customHeight="1" x14ac:dyDescent="0.25">
      <c r="A913" s="182"/>
      <c r="B913" s="182"/>
      <c r="C913" s="182"/>
      <c r="D913" s="182"/>
      <c r="E913" s="182"/>
      <c r="F913" s="200"/>
      <c r="G913" s="200"/>
      <c r="H913" s="201"/>
      <c r="I913" s="124"/>
      <c r="J913" s="131"/>
      <c r="K913" s="131"/>
      <c r="L913" s="131"/>
      <c r="M913" s="11"/>
      <c r="N913" s="171">
        <v>323890</v>
      </c>
      <c r="O913" s="172" t="s">
        <v>39</v>
      </c>
      <c r="P913" s="173" t="s">
        <v>214</v>
      </c>
      <c r="Q913" s="174"/>
      <c r="R913" s="174"/>
      <c r="S913" s="174"/>
      <c r="T913" s="249"/>
      <c r="U913" s="174">
        <v>150</v>
      </c>
      <c r="V913" s="174">
        <v>0</v>
      </c>
      <c r="W913" s="174">
        <v>0</v>
      </c>
      <c r="X913" s="174"/>
      <c r="Y913" s="309"/>
      <c r="Z913" s="174"/>
      <c r="AA913" s="174"/>
      <c r="AB913" s="174"/>
      <c r="AC913" s="174"/>
      <c r="AD913" s="174"/>
    </row>
    <row r="914" spans="1:30" s="114" customFormat="1" ht="21" customHeight="1" x14ac:dyDescent="0.25">
      <c r="A914" s="182" t="s">
        <v>339</v>
      </c>
      <c r="B914" s="182"/>
      <c r="C914" s="182"/>
      <c r="D914" s="198" t="s">
        <v>387</v>
      </c>
      <c r="E914" s="198" t="s">
        <v>388</v>
      </c>
      <c r="F914" s="200">
        <f>+Q914+R914+S914</f>
        <v>17030</v>
      </c>
      <c r="G914" s="200">
        <f>+T914+U914+V914+W914+X914+Y914</f>
        <v>8685.11</v>
      </c>
      <c r="H914" s="201">
        <f>+Z914+AA914+AB914+AC914+AD914</f>
        <v>15005</v>
      </c>
      <c r="I914" s="124"/>
      <c r="J914" s="131"/>
      <c r="K914" s="131"/>
      <c r="L914" s="131">
        <v>3239</v>
      </c>
      <c r="M914" s="131"/>
      <c r="N914" s="132"/>
      <c r="O914" s="12" t="s">
        <v>39</v>
      </c>
      <c r="P914" s="127" t="s">
        <v>215</v>
      </c>
      <c r="Q914" s="133">
        <f t="shared" ref="Q914:W914" si="814">+Q915+Q917</f>
        <v>0</v>
      </c>
      <c r="R914" s="133">
        <f t="shared" si="814"/>
        <v>8515</v>
      </c>
      <c r="S914" s="133">
        <f t="shared" si="814"/>
        <v>8515</v>
      </c>
      <c r="T914" s="133">
        <v>50</v>
      </c>
      <c r="U914" s="133">
        <f t="shared" si="814"/>
        <v>120</v>
      </c>
      <c r="V914" s="133">
        <f t="shared" si="814"/>
        <v>0</v>
      </c>
      <c r="W914" s="133">
        <f t="shared" si="814"/>
        <v>8515.11</v>
      </c>
      <c r="X914" s="133"/>
      <c r="Y914" s="307"/>
      <c r="Z914" s="133">
        <f>+Z915+Z917</f>
        <v>50</v>
      </c>
      <c r="AA914" s="133">
        <f t="shared" ref="AA914:AC914" si="815">+AA915+AA917</f>
        <v>0</v>
      </c>
      <c r="AB914" s="133">
        <f t="shared" si="815"/>
        <v>5445</v>
      </c>
      <c r="AC914" s="133">
        <f t="shared" si="815"/>
        <v>4955</v>
      </c>
      <c r="AD914" s="133">
        <f t="shared" ref="AD914" si="816">+AD915+AD917</f>
        <v>4555</v>
      </c>
    </row>
    <row r="915" spans="1:30" s="114" customFormat="1" ht="20.25" customHeight="1" x14ac:dyDescent="0.25">
      <c r="A915" s="182" t="s">
        <v>339</v>
      </c>
      <c r="B915" s="183"/>
      <c r="C915" s="183"/>
      <c r="D915" s="183"/>
      <c r="E915" s="198" t="s">
        <v>388</v>
      </c>
      <c r="F915" s="200">
        <f>+Q915+R915+S915</f>
        <v>17030</v>
      </c>
      <c r="G915" s="200">
        <f>+T915+U915+V915+W915+X915+Y915</f>
        <v>8515.11</v>
      </c>
      <c r="H915" s="201">
        <f>+Z915+AA915+AB915+AC915+AD915</f>
        <v>14955</v>
      </c>
      <c r="I915" s="124"/>
      <c r="J915" s="131"/>
      <c r="K915" s="131"/>
      <c r="L915" s="131"/>
      <c r="M915" s="194">
        <v>32391</v>
      </c>
      <c r="N915" s="195"/>
      <c r="O915" s="196" t="s">
        <v>39</v>
      </c>
      <c r="P915" s="195" t="s">
        <v>216</v>
      </c>
      <c r="Q915" s="197">
        <f>+Q916</f>
        <v>0</v>
      </c>
      <c r="R915" s="197">
        <f t="shared" ref="R915:AD915" si="817">+R916</f>
        <v>8515</v>
      </c>
      <c r="S915" s="197">
        <f t="shared" si="817"/>
        <v>8515</v>
      </c>
      <c r="T915" s="197">
        <f t="shared" si="817"/>
        <v>0</v>
      </c>
      <c r="U915" s="197">
        <f t="shared" si="817"/>
        <v>0</v>
      </c>
      <c r="V915" s="197">
        <f t="shared" si="817"/>
        <v>0</v>
      </c>
      <c r="W915" s="197">
        <f t="shared" si="817"/>
        <v>8515.11</v>
      </c>
      <c r="X915" s="197"/>
      <c r="Y915" s="308"/>
      <c r="Z915" s="197">
        <f t="shared" si="817"/>
        <v>0</v>
      </c>
      <c r="AA915" s="197">
        <f t="shared" si="817"/>
        <v>0</v>
      </c>
      <c r="AB915" s="197">
        <f t="shared" si="817"/>
        <v>5445</v>
      </c>
      <c r="AC915" s="197">
        <f t="shared" si="817"/>
        <v>4955</v>
      </c>
      <c r="AD915" s="197">
        <f t="shared" si="817"/>
        <v>4555</v>
      </c>
    </row>
    <row r="916" spans="1:30" s="114" customFormat="1" ht="20.25" customHeight="1" x14ac:dyDescent="0.25">
      <c r="A916" s="182" t="s">
        <v>339</v>
      </c>
      <c r="B916" s="182"/>
      <c r="C916" s="182"/>
      <c r="D916" s="182"/>
      <c r="E916" s="182"/>
      <c r="F916" s="200">
        <f>+Q916+R916+S916</f>
        <v>17030</v>
      </c>
      <c r="G916" s="200">
        <f>+T916+U916+V916+W916+X916+Y916</f>
        <v>8515.11</v>
      </c>
      <c r="H916" s="201">
        <f>+Z916+AA916+AB916+AC916+AD916</f>
        <v>14955</v>
      </c>
      <c r="I916" s="124"/>
      <c r="J916" s="131"/>
      <c r="K916" s="131"/>
      <c r="L916" s="131"/>
      <c r="M916" s="11"/>
      <c r="N916" s="171">
        <v>323910</v>
      </c>
      <c r="O916" s="172" t="s">
        <v>39</v>
      </c>
      <c r="P916" s="173" t="s">
        <v>216</v>
      </c>
      <c r="Q916" s="174">
        <v>0</v>
      </c>
      <c r="R916" s="174">
        <f>S916-Q916</f>
        <v>8515</v>
      </c>
      <c r="S916" s="174">
        <f>5305+540+2670</f>
        <v>8515</v>
      </c>
      <c r="T916" s="174"/>
      <c r="U916" s="174">
        <v>0</v>
      </c>
      <c r="V916" s="174">
        <v>0</v>
      </c>
      <c r="W916" s="174">
        <f>5845.11+2670</f>
        <v>8515.11</v>
      </c>
      <c r="X916" s="174"/>
      <c r="Y916" s="309"/>
      <c r="Z916" s="174"/>
      <c r="AA916" s="174">
        <f>+Q916</f>
        <v>0</v>
      </c>
      <c r="AB916" s="174">
        <v>5445</v>
      </c>
      <c r="AC916" s="174">
        <f>5445-490</f>
        <v>4955</v>
      </c>
      <c r="AD916" s="174">
        <f>5445-490-400</f>
        <v>4555</v>
      </c>
    </row>
    <row r="917" spans="1:30" s="114" customFormat="1" ht="20.25" customHeight="1" x14ac:dyDescent="0.25">
      <c r="A917" s="182" t="s">
        <v>339</v>
      </c>
      <c r="B917" s="183"/>
      <c r="C917" s="183"/>
      <c r="D917" s="183"/>
      <c r="E917" s="198" t="s">
        <v>388</v>
      </c>
      <c r="F917" s="200">
        <f t="shared" si="741"/>
        <v>0</v>
      </c>
      <c r="G917" s="200">
        <f t="shared" si="742"/>
        <v>120</v>
      </c>
      <c r="H917" s="201">
        <f t="shared" si="743"/>
        <v>50</v>
      </c>
      <c r="I917" s="124"/>
      <c r="J917" s="131"/>
      <c r="K917" s="131"/>
      <c r="L917" s="131"/>
      <c r="M917" s="194">
        <v>32395</v>
      </c>
      <c r="N917" s="195"/>
      <c r="O917" s="196" t="s">
        <v>39</v>
      </c>
      <c r="P917" s="195" t="s">
        <v>219</v>
      </c>
      <c r="Q917" s="197">
        <f>Q918</f>
        <v>0</v>
      </c>
      <c r="R917" s="197">
        <f t="shared" ref="R917:AD917" si="818">R918</f>
        <v>0</v>
      </c>
      <c r="S917" s="197">
        <f t="shared" si="818"/>
        <v>0</v>
      </c>
      <c r="T917" s="197">
        <f t="shared" si="818"/>
        <v>0</v>
      </c>
      <c r="U917" s="197">
        <f t="shared" si="818"/>
        <v>120</v>
      </c>
      <c r="V917" s="197">
        <f t="shared" si="818"/>
        <v>0</v>
      </c>
      <c r="W917" s="197">
        <f t="shared" si="818"/>
        <v>0</v>
      </c>
      <c r="X917" s="197"/>
      <c r="Y917" s="308"/>
      <c r="Z917" s="197">
        <f>Z918</f>
        <v>50</v>
      </c>
      <c r="AA917" s="197">
        <f t="shared" si="818"/>
        <v>0</v>
      </c>
      <c r="AB917" s="197">
        <f t="shared" si="818"/>
        <v>0</v>
      </c>
      <c r="AC917" s="197">
        <f t="shared" si="818"/>
        <v>0</v>
      </c>
      <c r="AD917" s="197">
        <f t="shared" si="818"/>
        <v>0</v>
      </c>
    </row>
    <row r="918" spans="1:30" s="114" customFormat="1" ht="20.25" customHeight="1" x14ac:dyDescent="0.25">
      <c r="A918" s="182" t="s">
        <v>339</v>
      </c>
      <c r="B918" s="182"/>
      <c r="C918" s="182"/>
      <c r="D918" s="182"/>
      <c r="E918" s="182"/>
      <c r="F918" s="200">
        <f t="shared" si="741"/>
        <v>0</v>
      </c>
      <c r="G918" s="200">
        <f t="shared" si="742"/>
        <v>120</v>
      </c>
      <c r="H918" s="201">
        <f t="shared" si="743"/>
        <v>50</v>
      </c>
      <c r="I918" s="124"/>
      <c r="J918" s="131"/>
      <c r="K918" s="131"/>
      <c r="L918" s="131"/>
      <c r="M918" s="11"/>
      <c r="N918" s="171">
        <v>323950</v>
      </c>
      <c r="O918" s="172" t="s">
        <v>39</v>
      </c>
      <c r="P918" s="173" t="s">
        <v>219</v>
      </c>
      <c r="Q918" s="174">
        <v>0</v>
      </c>
      <c r="R918" s="174">
        <f>S918-Q918</f>
        <v>0</v>
      </c>
      <c r="S918" s="174">
        <v>0</v>
      </c>
      <c r="T918" s="174"/>
      <c r="U918" s="174">
        <v>120</v>
      </c>
      <c r="V918" s="174">
        <v>0</v>
      </c>
      <c r="W918" s="174">
        <v>0</v>
      </c>
      <c r="X918" s="174"/>
      <c r="Y918" s="309"/>
      <c r="Z918" s="174">
        <v>50</v>
      </c>
      <c r="AA918" s="174">
        <f>+Q918</f>
        <v>0</v>
      </c>
      <c r="AB918" s="174">
        <v>0</v>
      </c>
      <c r="AC918" s="174">
        <v>0</v>
      </c>
      <c r="AD918" s="174">
        <v>0</v>
      </c>
    </row>
    <row r="919" spans="1:30" s="214" customFormat="1" ht="20.25" customHeight="1" x14ac:dyDescent="0.25">
      <c r="A919" s="182" t="s">
        <v>339</v>
      </c>
      <c r="B919" s="188"/>
      <c r="C919" s="215" t="s">
        <v>384</v>
      </c>
      <c r="D919" s="215" t="s">
        <v>387</v>
      </c>
      <c r="E919" s="215" t="s">
        <v>388</v>
      </c>
      <c r="F919" s="207">
        <f t="shared" ref="F919:F979" si="819">+Q919+R919+S919</f>
        <v>6500</v>
      </c>
      <c r="G919" s="207">
        <f t="shared" ref="G919:G979" si="820">+T919+U919+V919+W919+X919+Y919</f>
        <v>3250.04</v>
      </c>
      <c r="H919" s="208">
        <f t="shared" ref="H919:H979" si="821">+Z919+AA919+AB919+AC919+AD919</f>
        <v>5340</v>
      </c>
      <c r="I919" s="209"/>
      <c r="J919" s="210"/>
      <c r="K919" s="210">
        <v>329</v>
      </c>
      <c r="L919" s="210"/>
      <c r="M919" s="210"/>
      <c r="N919" s="211"/>
      <c r="O919" s="216" t="s">
        <v>39</v>
      </c>
      <c r="P919" s="212" t="s">
        <v>228</v>
      </c>
      <c r="Q919" s="213">
        <f>+Q920</f>
        <v>0</v>
      </c>
      <c r="R919" s="213">
        <f t="shared" ref="R919:AD919" si="822">+R920</f>
        <v>3250</v>
      </c>
      <c r="S919" s="213">
        <f t="shared" si="822"/>
        <v>3250</v>
      </c>
      <c r="T919" s="213">
        <f t="shared" si="822"/>
        <v>0</v>
      </c>
      <c r="U919" s="213">
        <f t="shared" si="822"/>
        <v>0</v>
      </c>
      <c r="V919" s="213">
        <f t="shared" si="822"/>
        <v>0</v>
      </c>
      <c r="W919" s="213">
        <f t="shared" si="822"/>
        <v>3250.04</v>
      </c>
      <c r="X919" s="213"/>
      <c r="Y919" s="306"/>
      <c r="Z919" s="213">
        <f t="shared" si="822"/>
        <v>0</v>
      </c>
      <c r="AA919" s="213">
        <f t="shared" si="822"/>
        <v>0</v>
      </c>
      <c r="AB919" s="213">
        <f t="shared" si="822"/>
        <v>1780</v>
      </c>
      <c r="AC919" s="213">
        <f t="shared" si="822"/>
        <v>1780</v>
      </c>
      <c r="AD919" s="213">
        <f t="shared" si="822"/>
        <v>1780</v>
      </c>
    </row>
    <row r="920" spans="1:30" s="114" customFormat="1" ht="20.25" customHeight="1" x14ac:dyDescent="0.25">
      <c r="A920" s="182" t="s">
        <v>339</v>
      </c>
      <c r="B920" s="182"/>
      <c r="C920" s="182"/>
      <c r="D920" s="198" t="s">
        <v>387</v>
      </c>
      <c r="E920" s="198" t="s">
        <v>388</v>
      </c>
      <c r="F920" s="200">
        <f t="shared" si="819"/>
        <v>6500</v>
      </c>
      <c r="G920" s="200">
        <f t="shared" si="820"/>
        <v>3250.04</v>
      </c>
      <c r="H920" s="201">
        <f t="shared" si="821"/>
        <v>5340</v>
      </c>
      <c r="I920" s="124"/>
      <c r="J920" s="131"/>
      <c r="K920" s="131"/>
      <c r="L920" s="131">
        <v>3293</v>
      </c>
      <c r="M920" s="131"/>
      <c r="N920" s="132"/>
      <c r="O920" s="12" t="s">
        <v>39</v>
      </c>
      <c r="P920" s="127" t="s">
        <v>235</v>
      </c>
      <c r="Q920" s="133">
        <f t="shared" ref="Q920:AD920" si="823">Q921</f>
        <v>0</v>
      </c>
      <c r="R920" s="133">
        <f t="shared" si="823"/>
        <v>3250</v>
      </c>
      <c r="S920" s="133">
        <f t="shared" si="823"/>
        <v>3250</v>
      </c>
      <c r="T920" s="133">
        <f t="shared" si="823"/>
        <v>0</v>
      </c>
      <c r="U920" s="133">
        <f t="shared" si="823"/>
        <v>0</v>
      </c>
      <c r="V920" s="133">
        <f t="shared" si="823"/>
        <v>0</v>
      </c>
      <c r="W920" s="133">
        <f t="shared" si="823"/>
        <v>3250.04</v>
      </c>
      <c r="X920" s="133"/>
      <c r="Y920" s="307"/>
      <c r="Z920" s="133">
        <f t="shared" si="823"/>
        <v>0</v>
      </c>
      <c r="AA920" s="133">
        <f t="shared" si="823"/>
        <v>0</v>
      </c>
      <c r="AB920" s="133">
        <f t="shared" si="823"/>
        <v>1780</v>
      </c>
      <c r="AC920" s="133">
        <f t="shared" si="823"/>
        <v>1780</v>
      </c>
      <c r="AD920" s="133">
        <f t="shared" si="823"/>
        <v>1780</v>
      </c>
    </row>
    <row r="921" spans="1:30" s="114" customFormat="1" ht="20.25" customHeight="1" x14ac:dyDescent="0.25">
      <c r="A921" s="183" t="s">
        <v>339</v>
      </c>
      <c r="B921" s="183"/>
      <c r="C921" s="183"/>
      <c r="D921" s="183"/>
      <c r="E921" s="198" t="s">
        <v>388</v>
      </c>
      <c r="F921" s="200">
        <f t="shared" si="819"/>
        <v>6500</v>
      </c>
      <c r="G921" s="200">
        <f t="shared" si="820"/>
        <v>3250.04</v>
      </c>
      <c r="H921" s="201">
        <f t="shared" si="821"/>
        <v>5340</v>
      </c>
      <c r="I921" s="124"/>
      <c r="J921" s="131"/>
      <c r="K921" s="131"/>
      <c r="L921" s="131"/>
      <c r="M921" s="194">
        <v>32931</v>
      </c>
      <c r="N921" s="195"/>
      <c r="O921" s="196" t="s">
        <v>39</v>
      </c>
      <c r="P921" s="195" t="s">
        <v>235</v>
      </c>
      <c r="Q921" s="197">
        <f>+Q922</f>
        <v>0</v>
      </c>
      <c r="R921" s="197">
        <f t="shared" ref="R921:AD921" si="824">+R922</f>
        <v>3250</v>
      </c>
      <c r="S921" s="197">
        <f t="shared" si="824"/>
        <v>3250</v>
      </c>
      <c r="T921" s="197">
        <f t="shared" si="824"/>
        <v>0</v>
      </c>
      <c r="U921" s="197">
        <f t="shared" si="824"/>
        <v>0</v>
      </c>
      <c r="V921" s="197">
        <f t="shared" si="824"/>
        <v>0</v>
      </c>
      <c r="W921" s="197">
        <f t="shared" si="824"/>
        <v>3250.04</v>
      </c>
      <c r="X921" s="197"/>
      <c r="Y921" s="308"/>
      <c r="Z921" s="197">
        <f t="shared" si="824"/>
        <v>0</v>
      </c>
      <c r="AA921" s="197">
        <f t="shared" si="824"/>
        <v>0</v>
      </c>
      <c r="AB921" s="197">
        <f t="shared" si="824"/>
        <v>1780</v>
      </c>
      <c r="AC921" s="197">
        <f t="shared" si="824"/>
        <v>1780</v>
      </c>
      <c r="AD921" s="197">
        <f t="shared" si="824"/>
        <v>1780</v>
      </c>
    </row>
    <row r="922" spans="1:30" s="114" customFormat="1" ht="20.25" customHeight="1" x14ac:dyDescent="0.25">
      <c r="A922" s="182" t="s">
        <v>339</v>
      </c>
      <c r="B922" s="182"/>
      <c r="C922" s="182"/>
      <c r="D922" s="182"/>
      <c r="E922" s="182"/>
      <c r="F922" s="200">
        <f t="shared" si="819"/>
        <v>6500</v>
      </c>
      <c r="G922" s="200">
        <f t="shared" si="820"/>
        <v>3250.04</v>
      </c>
      <c r="H922" s="201">
        <f t="shared" si="821"/>
        <v>5340</v>
      </c>
      <c r="I922" s="124"/>
      <c r="J922" s="131"/>
      <c r="K922" s="131"/>
      <c r="L922" s="131"/>
      <c r="M922" s="11"/>
      <c r="N922" s="171">
        <v>329310</v>
      </c>
      <c r="O922" s="172" t="s">
        <v>39</v>
      </c>
      <c r="P922" s="173" t="s">
        <v>235</v>
      </c>
      <c r="Q922" s="174">
        <v>0</v>
      </c>
      <c r="R922" s="174">
        <f>S922-Q922</f>
        <v>3250</v>
      </c>
      <c r="S922" s="174">
        <f>90+3160</f>
        <v>3250</v>
      </c>
      <c r="T922" s="174"/>
      <c r="U922" s="174">
        <v>0</v>
      </c>
      <c r="V922" s="174">
        <v>0</v>
      </c>
      <c r="W922" s="174">
        <v>3250.04</v>
      </c>
      <c r="X922" s="174"/>
      <c r="Y922" s="309"/>
      <c r="Z922" s="174"/>
      <c r="AA922" s="174">
        <f>+Q922</f>
        <v>0</v>
      </c>
      <c r="AB922" s="174">
        <v>1780</v>
      </c>
      <c r="AC922" s="174">
        <v>1780</v>
      </c>
      <c r="AD922" s="174">
        <v>1780</v>
      </c>
    </row>
    <row r="923" spans="1:30" s="114" customFormat="1" ht="30" customHeight="1" x14ac:dyDescent="0.25">
      <c r="A923" s="182" t="s">
        <v>339</v>
      </c>
      <c r="B923" s="198" t="s">
        <v>352</v>
      </c>
      <c r="C923" s="198" t="s">
        <v>384</v>
      </c>
      <c r="D923" s="198" t="s">
        <v>387</v>
      </c>
      <c r="E923" s="198" t="s">
        <v>388</v>
      </c>
      <c r="F923" s="200">
        <f t="shared" si="819"/>
        <v>0</v>
      </c>
      <c r="G923" s="200">
        <f t="shared" si="820"/>
        <v>1200</v>
      </c>
      <c r="H923" s="201">
        <f t="shared" si="821"/>
        <v>400</v>
      </c>
      <c r="I923" s="408" t="s">
        <v>104</v>
      </c>
      <c r="J923" s="409"/>
      <c r="K923" s="409"/>
      <c r="L923" s="409"/>
      <c r="M923" s="409"/>
      <c r="N923" s="409"/>
      <c r="O923" s="410"/>
      <c r="P923" s="111" t="s">
        <v>105</v>
      </c>
      <c r="Q923" s="112">
        <f>+Q924</f>
        <v>0</v>
      </c>
      <c r="R923" s="112">
        <f t="shared" ref="R923:AD924" si="825">+R924</f>
        <v>0</v>
      </c>
      <c r="S923" s="112">
        <f t="shared" si="825"/>
        <v>0</v>
      </c>
      <c r="T923" s="112">
        <f t="shared" si="825"/>
        <v>400</v>
      </c>
      <c r="U923" s="112">
        <f t="shared" si="825"/>
        <v>800</v>
      </c>
      <c r="V923" s="112">
        <f t="shared" si="825"/>
        <v>0</v>
      </c>
      <c r="W923" s="112">
        <f t="shared" si="825"/>
        <v>0</v>
      </c>
      <c r="X923" s="112"/>
      <c r="Y923" s="314"/>
      <c r="Z923" s="112">
        <f t="shared" si="825"/>
        <v>400</v>
      </c>
      <c r="AA923" s="112">
        <f t="shared" si="825"/>
        <v>0</v>
      </c>
      <c r="AB923" s="112">
        <f>+AB925</f>
        <v>0</v>
      </c>
      <c r="AC923" s="112">
        <f>+AC925</f>
        <v>0</v>
      </c>
      <c r="AD923" s="112">
        <f>+AD925</f>
        <v>0</v>
      </c>
    </row>
    <row r="924" spans="1:30" s="193" customFormat="1" ht="21.75" customHeight="1" x14ac:dyDescent="0.25">
      <c r="A924" s="188" t="s">
        <v>339</v>
      </c>
      <c r="B924" s="188"/>
      <c r="C924" s="198" t="s">
        <v>384</v>
      </c>
      <c r="D924" s="198" t="s">
        <v>387</v>
      </c>
      <c r="E924" s="198" t="s">
        <v>388</v>
      </c>
      <c r="F924" s="200">
        <f t="shared" si="819"/>
        <v>0</v>
      </c>
      <c r="G924" s="200">
        <f t="shared" si="820"/>
        <v>1200</v>
      </c>
      <c r="H924" s="201">
        <f t="shared" si="821"/>
        <v>400</v>
      </c>
      <c r="I924" s="189"/>
      <c r="J924" s="189"/>
      <c r="K924" s="189"/>
      <c r="L924" s="189"/>
      <c r="M924" s="189"/>
      <c r="N924" s="189" t="str">
        <f>+O924</f>
        <v>5.5.</v>
      </c>
      <c r="O924" s="190" t="s">
        <v>39</v>
      </c>
      <c r="P924" s="191" t="s">
        <v>19</v>
      </c>
      <c r="Q924" s="192">
        <f>+Q925</f>
        <v>0</v>
      </c>
      <c r="R924" s="192">
        <f t="shared" si="825"/>
        <v>0</v>
      </c>
      <c r="S924" s="192">
        <f t="shared" si="825"/>
        <v>0</v>
      </c>
      <c r="T924" s="192">
        <f t="shared" si="825"/>
        <v>400</v>
      </c>
      <c r="U924" s="192">
        <f t="shared" si="825"/>
        <v>800</v>
      </c>
      <c r="V924" s="192">
        <f t="shared" si="825"/>
        <v>0</v>
      </c>
      <c r="W924" s="192">
        <f t="shared" si="825"/>
        <v>0</v>
      </c>
      <c r="X924" s="192"/>
      <c r="Y924" s="315">
        <v>0</v>
      </c>
      <c r="Z924" s="192">
        <f t="shared" si="825"/>
        <v>400</v>
      </c>
      <c r="AA924" s="192">
        <f t="shared" si="825"/>
        <v>0</v>
      </c>
      <c r="AB924" s="192">
        <f t="shared" si="825"/>
        <v>0</v>
      </c>
      <c r="AC924" s="192">
        <f t="shared" si="825"/>
        <v>0</v>
      </c>
      <c r="AD924" s="192">
        <f t="shared" si="825"/>
        <v>0</v>
      </c>
    </row>
    <row r="925" spans="1:30" s="119" customFormat="1" ht="20.25" customHeight="1" x14ac:dyDescent="0.25">
      <c r="A925" s="182" t="s">
        <v>339</v>
      </c>
      <c r="B925" s="198" t="s">
        <v>352</v>
      </c>
      <c r="C925" s="198" t="s">
        <v>384</v>
      </c>
      <c r="D925" s="198" t="s">
        <v>387</v>
      </c>
      <c r="E925" s="198" t="s">
        <v>388</v>
      </c>
      <c r="F925" s="200">
        <f t="shared" si="819"/>
        <v>0</v>
      </c>
      <c r="G925" s="200">
        <f t="shared" si="820"/>
        <v>1200</v>
      </c>
      <c r="H925" s="201">
        <f t="shared" si="821"/>
        <v>400</v>
      </c>
      <c r="I925" s="120">
        <v>4</v>
      </c>
      <c r="J925" s="120"/>
      <c r="K925" s="120"/>
      <c r="L925" s="120"/>
      <c r="M925" s="120"/>
      <c r="N925" s="120"/>
      <c r="O925" s="175" t="s">
        <v>39</v>
      </c>
      <c r="P925" s="122" t="s">
        <v>21</v>
      </c>
      <c r="Q925" s="123">
        <f>+Q926+Q927</f>
        <v>0</v>
      </c>
      <c r="R925" s="123">
        <f t="shared" ref="R925:AC925" si="826">+R926+R927</f>
        <v>0</v>
      </c>
      <c r="S925" s="123">
        <f t="shared" si="826"/>
        <v>0</v>
      </c>
      <c r="T925" s="123">
        <f t="shared" si="826"/>
        <v>400</v>
      </c>
      <c r="U925" s="123">
        <f t="shared" si="826"/>
        <v>800</v>
      </c>
      <c r="V925" s="123">
        <f t="shared" si="826"/>
        <v>0</v>
      </c>
      <c r="W925" s="123">
        <f t="shared" si="826"/>
        <v>0</v>
      </c>
      <c r="X925" s="123"/>
      <c r="Y925" s="316">
        <v>0</v>
      </c>
      <c r="Z925" s="123">
        <f t="shared" si="826"/>
        <v>400</v>
      </c>
      <c r="AA925" s="123">
        <f t="shared" si="826"/>
        <v>0</v>
      </c>
      <c r="AB925" s="123">
        <f t="shared" si="826"/>
        <v>0</v>
      </c>
      <c r="AC925" s="123">
        <f t="shared" si="826"/>
        <v>0</v>
      </c>
      <c r="AD925" s="123">
        <f t="shared" ref="AD925" si="827">+AD926+AD927</f>
        <v>0</v>
      </c>
    </row>
    <row r="926" spans="1:30" s="187" customFormat="1" ht="20.25" hidden="1" customHeight="1" x14ac:dyDescent="0.25">
      <c r="A926" s="183" t="s">
        <v>339</v>
      </c>
      <c r="B926" s="198" t="s">
        <v>352</v>
      </c>
      <c r="C926" s="198" t="s">
        <v>384</v>
      </c>
      <c r="D926" s="198" t="s">
        <v>387</v>
      </c>
      <c r="E926" s="198" t="s">
        <v>388</v>
      </c>
      <c r="F926" s="200">
        <f t="shared" si="819"/>
        <v>0</v>
      </c>
      <c r="G926" s="200">
        <f t="shared" si="820"/>
        <v>0</v>
      </c>
      <c r="H926" s="201">
        <f t="shared" si="821"/>
        <v>0</v>
      </c>
      <c r="I926" s="121"/>
      <c r="J926" s="121">
        <v>41</v>
      </c>
      <c r="K926" s="121"/>
      <c r="L926" s="121"/>
      <c r="M926" s="121"/>
      <c r="N926" s="121"/>
      <c r="O926" s="175" t="s">
        <v>39</v>
      </c>
      <c r="P926" s="185" t="s">
        <v>11</v>
      </c>
      <c r="Q926" s="186">
        <v>0</v>
      </c>
      <c r="R926" s="186">
        <v>0</v>
      </c>
      <c r="S926" s="186">
        <v>0</v>
      </c>
      <c r="T926" s="186">
        <v>0</v>
      </c>
      <c r="U926" s="186">
        <v>0</v>
      </c>
      <c r="V926" s="186">
        <v>0</v>
      </c>
      <c r="W926" s="186">
        <v>0</v>
      </c>
      <c r="X926" s="186"/>
      <c r="Y926" s="260">
        <v>0</v>
      </c>
      <c r="Z926" s="186">
        <v>0</v>
      </c>
      <c r="AA926" s="186">
        <v>0</v>
      </c>
      <c r="AB926" s="186">
        <v>0</v>
      </c>
      <c r="AC926" s="186">
        <v>0</v>
      </c>
      <c r="AD926" s="186">
        <v>0</v>
      </c>
    </row>
    <row r="927" spans="1:30" s="187" customFormat="1" ht="20.25" customHeight="1" x14ac:dyDescent="0.25">
      <c r="A927" s="183" t="s">
        <v>339</v>
      </c>
      <c r="B927" s="198" t="s">
        <v>352</v>
      </c>
      <c r="C927" s="198" t="s">
        <v>384</v>
      </c>
      <c r="D927" s="198" t="s">
        <v>387</v>
      </c>
      <c r="E927" s="198" t="s">
        <v>388</v>
      </c>
      <c r="F927" s="200">
        <f t="shared" si="819"/>
        <v>0</v>
      </c>
      <c r="G927" s="200">
        <f t="shared" si="820"/>
        <v>1200</v>
      </c>
      <c r="H927" s="201">
        <f t="shared" si="821"/>
        <v>400</v>
      </c>
      <c r="I927" s="263"/>
      <c r="J927" s="263">
        <v>42</v>
      </c>
      <c r="K927" s="263"/>
      <c r="L927" s="263"/>
      <c r="M927" s="263"/>
      <c r="N927" s="263"/>
      <c r="O927" s="303" t="s">
        <v>39</v>
      </c>
      <c r="P927" s="264" t="s">
        <v>12</v>
      </c>
      <c r="Q927" s="265">
        <f>+Q928</f>
        <v>0</v>
      </c>
      <c r="R927" s="265">
        <f t="shared" ref="R927:AD927" si="828">+R928</f>
        <v>0</v>
      </c>
      <c r="S927" s="265">
        <f t="shared" si="828"/>
        <v>0</v>
      </c>
      <c r="T927" s="265">
        <f t="shared" si="828"/>
        <v>400</v>
      </c>
      <c r="U927" s="265">
        <f t="shared" si="828"/>
        <v>800</v>
      </c>
      <c r="V927" s="265">
        <f t="shared" si="828"/>
        <v>0</v>
      </c>
      <c r="W927" s="265">
        <f t="shared" si="828"/>
        <v>0</v>
      </c>
      <c r="X927" s="265"/>
      <c r="Y927" s="260">
        <v>0</v>
      </c>
      <c r="Z927" s="186">
        <f t="shared" si="828"/>
        <v>400</v>
      </c>
      <c r="AA927" s="186">
        <f t="shared" si="828"/>
        <v>0</v>
      </c>
      <c r="AB927" s="186">
        <f t="shared" si="828"/>
        <v>0</v>
      </c>
      <c r="AC927" s="186">
        <f t="shared" si="828"/>
        <v>0</v>
      </c>
      <c r="AD927" s="186">
        <f t="shared" si="828"/>
        <v>0</v>
      </c>
    </row>
    <row r="928" spans="1:30" s="214" customFormat="1" ht="20.25" customHeight="1" x14ac:dyDescent="0.25">
      <c r="A928" s="182" t="s">
        <v>339</v>
      </c>
      <c r="B928" s="188"/>
      <c r="C928" s="215" t="s">
        <v>384</v>
      </c>
      <c r="D928" s="215" t="s">
        <v>387</v>
      </c>
      <c r="E928" s="215" t="s">
        <v>388</v>
      </c>
      <c r="F928" s="207">
        <f t="shared" si="819"/>
        <v>0</v>
      </c>
      <c r="G928" s="207">
        <f t="shared" si="820"/>
        <v>1200</v>
      </c>
      <c r="H928" s="208">
        <f t="shared" si="821"/>
        <v>400</v>
      </c>
      <c r="I928" s="209"/>
      <c r="J928" s="210"/>
      <c r="K928" s="210">
        <v>422</v>
      </c>
      <c r="L928" s="210"/>
      <c r="M928" s="210"/>
      <c r="N928" s="211"/>
      <c r="O928" s="216" t="s">
        <v>39</v>
      </c>
      <c r="P928" s="212" t="s">
        <v>275</v>
      </c>
      <c r="Q928" s="213">
        <f>+Q929</f>
        <v>0</v>
      </c>
      <c r="R928" s="213">
        <f t="shared" ref="R928:AD928" si="829">+R929</f>
        <v>0</v>
      </c>
      <c r="S928" s="213">
        <f t="shared" si="829"/>
        <v>0</v>
      </c>
      <c r="T928" s="213">
        <f t="shared" si="829"/>
        <v>400</v>
      </c>
      <c r="U928" s="213">
        <f t="shared" si="829"/>
        <v>800</v>
      </c>
      <c r="V928" s="213">
        <f t="shared" si="829"/>
        <v>0</v>
      </c>
      <c r="W928" s="213">
        <f t="shared" si="829"/>
        <v>0</v>
      </c>
      <c r="X928" s="213"/>
      <c r="Y928" s="306"/>
      <c r="Z928" s="213">
        <f t="shared" si="829"/>
        <v>400</v>
      </c>
      <c r="AA928" s="213">
        <f t="shared" si="829"/>
        <v>0</v>
      </c>
      <c r="AB928" s="213">
        <f t="shared" si="829"/>
        <v>0</v>
      </c>
      <c r="AC928" s="213">
        <f t="shared" si="829"/>
        <v>0</v>
      </c>
      <c r="AD928" s="213">
        <f t="shared" si="829"/>
        <v>0</v>
      </c>
    </row>
    <row r="929" spans="1:31" s="114" customFormat="1" ht="20.25" customHeight="1" x14ac:dyDescent="0.25">
      <c r="A929" s="182" t="s">
        <v>339</v>
      </c>
      <c r="B929" s="182"/>
      <c r="C929" s="182"/>
      <c r="D929" s="198" t="s">
        <v>387</v>
      </c>
      <c r="E929" s="198" t="s">
        <v>388</v>
      </c>
      <c r="F929" s="200">
        <f t="shared" si="819"/>
        <v>0</v>
      </c>
      <c r="G929" s="200">
        <f t="shared" si="820"/>
        <v>1200</v>
      </c>
      <c r="H929" s="201">
        <f t="shared" si="821"/>
        <v>400</v>
      </c>
      <c r="I929" s="124"/>
      <c r="J929" s="131"/>
      <c r="K929" s="131"/>
      <c r="L929" s="131">
        <v>4221</v>
      </c>
      <c r="M929" s="131"/>
      <c r="N929" s="132"/>
      <c r="O929" s="12" t="s">
        <v>39</v>
      </c>
      <c r="P929" s="127" t="s">
        <v>276</v>
      </c>
      <c r="Q929" s="133">
        <f t="shared" ref="Q929:Z929" si="830">+Q930</f>
        <v>0</v>
      </c>
      <c r="R929" s="133">
        <f t="shared" si="830"/>
        <v>0</v>
      </c>
      <c r="S929" s="133">
        <f t="shared" si="830"/>
        <v>0</v>
      </c>
      <c r="T929" s="133">
        <v>400</v>
      </c>
      <c r="U929" s="133">
        <f t="shared" si="830"/>
        <v>800</v>
      </c>
      <c r="V929" s="133">
        <f t="shared" si="830"/>
        <v>0</v>
      </c>
      <c r="W929" s="133">
        <f t="shared" si="830"/>
        <v>0</v>
      </c>
      <c r="X929" s="133"/>
      <c r="Y929" s="307"/>
      <c r="Z929" s="133">
        <f t="shared" si="830"/>
        <v>400</v>
      </c>
      <c r="AA929" s="133">
        <f>+AA930</f>
        <v>0</v>
      </c>
      <c r="AB929" s="133">
        <f t="shared" ref="AB929:AD929" si="831">+AB930</f>
        <v>0</v>
      </c>
      <c r="AC929" s="133">
        <f t="shared" si="831"/>
        <v>0</v>
      </c>
      <c r="AD929" s="133">
        <f t="shared" si="831"/>
        <v>0</v>
      </c>
    </row>
    <row r="930" spans="1:31" s="114" customFormat="1" ht="20.25" customHeight="1" x14ac:dyDescent="0.25">
      <c r="A930" s="183" t="s">
        <v>339</v>
      </c>
      <c r="B930" s="183"/>
      <c r="C930" s="183"/>
      <c r="D930" s="183"/>
      <c r="E930" s="198" t="s">
        <v>388</v>
      </c>
      <c r="F930" s="200">
        <f t="shared" si="819"/>
        <v>0</v>
      </c>
      <c r="G930" s="200">
        <f t="shared" si="820"/>
        <v>800</v>
      </c>
      <c r="H930" s="201">
        <f t="shared" si="821"/>
        <v>400</v>
      </c>
      <c r="I930" s="124"/>
      <c r="J930" s="131"/>
      <c r="K930" s="131"/>
      <c r="L930" s="131"/>
      <c r="M930" s="194">
        <v>42211</v>
      </c>
      <c r="N930" s="195"/>
      <c r="O930" s="196" t="s">
        <v>39</v>
      </c>
      <c r="P930" s="195" t="s">
        <v>277</v>
      </c>
      <c r="Q930" s="197">
        <f>Q931</f>
        <v>0</v>
      </c>
      <c r="R930" s="197">
        <f t="shared" ref="R930:AD930" si="832">R931</f>
        <v>0</v>
      </c>
      <c r="S930" s="197">
        <f t="shared" si="832"/>
        <v>0</v>
      </c>
      <c r="T930" s="197">
        <f t="shared" si="832"/>
        <v>0</v>
      </c>
      <c r="U930" s="197">
        <f t="shared" si="832"/>
        <v>800</v>
      </c>
      <c r="V930" s="197">
        <f t="shared" si="832"/>
        <v>0</v>
      </c>
      <c r="W930" s="197">
        <f t="shared" si="832"/>
        <v>0</v>
      </c>
      <c r="X930" s="197"/>
      <c r="Y930" s="308"/>
      <c r="Z930" s="197">
        <f t="shared" si="832"/>
        <v>400</v>
      </c>
      <c r="AA930" s="197">
        <f t="shared" si="832"/>
        <v>0</v>
      </c>
      <c r="AB930" s="197">
        <f t="shared" si="832"/>
        <v>0</v>
      </c>
      <c r="AC930" s="197">
        <f t="shared" si="832"/>
        <v>0</v>
      </c>
      <c r="AD930" s="197">
        <f t="shared" si="832"/>
        <v>0</v>
      </c>
    </row>
    <row r="931" spans="1:31" s="114" customFormat="1" ht="20.25" customHeight="1" x14ac:dyDescent="0.25">
      <c r="A931" s="182" t="s">
        <v>339</v>
      </c>
      <c r="B931" s="182"/>
      <c r="C931" s="182"/>
      <c r="D931" s="182"/>
      <c r="E931" s="182"/>
      <c r="F931" s="200">
        <f t="shared" si="819"/>
        <v>0</v>
      </c>
      <c r="G931" s="200">
        <f t="shared" si="820"/>
        <v>800</v>
      </c>
      <c r="H931" s="201">
        <f t="shared" si="821"/>
        <v>400</v>
      </c>
      <c r="I931" s="124"/>
      <c r="J931" s="131"/>
      <c r="K931" s="131"/>
      <c r="L931" s="131"/>
      <c r="M931" s="11"/>
      <c r="N931" s="171">
        <v>422110</v>
      </c>
      <c r="O931" s="172" t="s">
        <v>39</v>
      </c>
      <c r="P931" s="173" t="s">
        <v>277</v>
      </c>
      <c r="Q931" s="174">
        <v>0</v>
      </c>
      <c r="R931" s="174">
        <f>S931-Q931</f>
        <v>0</v>
      </c>
      <c r="S931" s="174">
        <v>0</v>
      </c>
      <c r="T931" s="174"/>
      <c r="U931" s="174">
        <v>800</v>
      </c>
      <c r="V931" s="174">
        <v>0</v>
      </c>
      <c r="W931" s="174">
        <v>0</v>
      </c>
      <c r="X931" s="174"/>
      <c r="Y931" s="309"/>
      <c r="Z931" s="174">
        <v>400</v>
      </c>
      <c r="AA931" s="174">
        <f>+Q931</f>
        <v>0</v>
      </c>
      <c r="AB931" s="174">
        <v>0</v>
      </c>
      <c r="AC931" s="174">
        <v>0</v>
      </c>
      <c r="AD931" s="174">
        <v>0</v>
      </c>
    </row>
    <row r="932" spans="1:31" s="114" customFormat="1" ht="30" customHeight="1" x14ac:dyDescent="0.25">
      <c r="A932" s="182" t="s">
        <v>340</v>
      </c>
      <c r="B932" s="198" t="s">
        <v>352</v>
      </c>
      <c r="C932" s="198" t="s">
        <v>384</v>
      </c>
      <c r="D932" s="198" t="s">
        <v>387</v>
      </c>
      <c r="E932" s="198" t="s">
        <v>388</v>
      </c>
      <c r="F932" s="200">
        <f t="shared" si="819"/>
        <v>19000</v>
      </c>
      <c r="G932" s="200">
        <f t="shared" si="820"/>
        <v>38000</v>
      </c>
      <c r="H932" s="201">
        <f t="shared" si="821"/>
        <v>47500</v>
      </c>
      <c r="I932" s="408" t="s">
        <v>106</v>
      </c>
      <c r="J932" s="409"/>
      <c r="K932" s="409"/>
      <c r="L932" s="409"/>
      <c r="M932" s="409"/>
      <c r="N932" s="409"/>
      <c r="O932" s="410"/>
      <c r="P932" s="111" t="s">
        <v>107</v>
      </c>
      <c r="Q932" s="112">
        <f>+Q933</f>
        <v>9500</v>
      </c>
      <c r="R932" s="112">
        <f t="shared" ref="R932:AD933" si="833">+R933</f>
        <v>0</v>
      </c>
      <c r="S932" s="112">
        <f t="shared" si="833"/>
        <v>9500</v>
      </c>
      <c r="T932" s="112">
        <f t="shared" si="833"/>
        <v>9500</v>
      </c>
      <c r="U932" s="112">
        <f t="shared" si="833"/>
        <v>9500</v>
      </c>
      <c r="V932" s="112">
        <f t="shared" si="833"/>
        <v>9500</v>
      </c>
      <c r="W932" s="112">
        <f t="shared" si="833"/>
        <v>9500</v>
      </c>
      <c r="X932" s="112"/>
      <c r="Y932" s="314"/>
      <c r="Z932" s="112">
        <f t="shared" si="833"/>
        <v>9500</v>
      </c>
      <c r="AA932" s="112">
        <f t="shared" si="833"/>
        <v>9500</v>
      </c>
      <c r="AB932" s="112">
        <f>+AB934</f>
        <v>9500</v>
      </c>
      <c r="AC932" s="112">
        <f>+AC934</f>
        <v>9500</v>
      </c>
      <c r="AD932" s="112">
        <f>+AD934</f>
        <v>9500</v>
      </c>
      <c r="AE932" s="176">
        <f>W939+W942+W945+W961+W963+W966+W971+W973+W975+W977+W980+W982+W985+W986+W988+W992+W993+W995+W997+W999+W1002+W1004+W1007+W1008+W1010+W1012+W1016+W1018+W1020+W1022+W1025+W1028+W1030+W1032+W1033+W1036+W1038+W1043+W1041+W1045+W1046+W1049+W1052+W1056+W1062</f>
        <v>9500</v>
      </c>
    </row>
    <row r="933" spans="1:31" s="193" customFormat="1" ht="21.75" customHeight="1" x14ac:dyDescent="0.25">
      <c r="A933" s="188" t="s">
        <v>340</v>
      </c>
      <c r="B933" s="188"/>
      <c r="C933" s="198" t="s">
        <v>384</v>
      </c>
      <c r="D933" s="198" t="s">
        <v>387</v>
      </c>
      <c r="E933" s="198" t="s">
        <v>388</v>
      </c>
      <c r="F933" s="200">
        <f t="shared" si="819"/>
        <v>19000</v>
      </c>
      <c r="G933" s="200">
        <f t="shared" si="820"/>
        <v>38100</v>
      </c>
      <c r="H933" s="201">
        <f t="shared" si="821"/>
        <v>47500</v>
      </c>
      <c r="I933" s="189"/>
      <c r="J933" s="189"/>
      <c r="K933" s="189"/>
      <c r="L933" s="189"/>
      <c r="M933" s="189"/>
      <c r="N933" s="189" t="str">
        <f>+O933</f>
        <v>3.1.</v>
      </c>
      <c r="O933" s="190" t="s">
        <v>41</v>
      </c>
      <c r="P933" s="191" t="s">
        <v>20</v>
      </c>
      <c r="Q933" s="192">
        <f>+Q934</f>
        <v>9500</v>
      </c>
      <c r="R933" s="192">
        <f t="shared" si="833"/>
        <v>0</v>
      </c>
      <c r="S933" s="192">
        <f t="shared" si="833"/>
        <v>9500</v>
      </c>
      <c r="T933" s="192">
        <f t="shared" si="833"/>
        <v>9500</v>
      </c>
      <c r="U933" s="192">
        <f t="shared" si="833"/>
        <v>9500</v>
      </c>
      <c r="V933" s="192">
        <f t="shared" si="833"/>
        <v>9500</v>
      </c>
      <c r="W933" s="192">
        <f t="shared" si="833"/>
        <v>9500</v>
      </c>
      <c r="X933" s="192"/>
      <c r="Y933" s="315">
        <f>W932:W933/V933*100</f>
        <v>100</v>
      </c>
      <c r="Z933" s="192">
        <f t="shared" si="833"/>
        <v>9500</v>
      </c>
      <c r="AA933" s="192">
        <f t="shared" si="833"/>
        <v>9500</v>
      </c>
      <c r="AB933" s="192">
        <f t="shared" si="833"/>
        <v>9500</v>
      </c>
      <c r="AC933" s="192">
        <f t="shared" si="833"/>
        <v>9500</v>
      </c>
      <c r="AD933" s="192">
        <f t="shared" si="833"/>
        <v>9500</v>
      </c>
    </row>
    <row r="934" spans="1:31" s="119" customFormat="1" ht="20.25" customHeight="1" x14ac:dyDescent="0.25">
      <c r="A934" s="182" t="s">
        <v>340</v>
      </c>
      <c r="B934" s="198" t="s">
        <v>352</v>
      </c>
      <c r="C934" s="198" t="s">
        <v>384</v>
      </c>
      <c r="D934" s="198" t="s">
        <v>387</v>
      </c>
      <c r="E934" s="198" t="s">
        <v>388</v>
      </c>
      <c r="F934" s="200">
        <f t="shared" si="819"/>
        <v>19000</v>
      </c>
      <c r="G934" s="200">
        <f t="shared" si="820"/>
        <v>38100</v>
      </c>
      <c r="H934" s="201">
        <f t="shared" si="821"/>
        <v>47500</v>
      </c>
      <c r="I934" s="120">
        <v>3</v>
      </c>
      <c r="J934" s="120"/>
      <c r="K934" s="120"/>
      <c r="L934" s="120"/>
      <c r="M934" s="120"/>
      <c r="N934" s="120"/>
      <c r="O934" s="12" t="s">
        <v>41</v>
      </c>
      <c r="P934" s="122" t="s">
        <v>18</v>
      </c>
      <c r="Q934" s="123">
        <f>+Q935+Q967</f>
        <v>9500</v>
      </c>
      <c r="R934" s="123">
        <f t="shared" ref="R934:AB934" si="834">+R935+R967</f>
        <v>0</v>
      </c>
      <c r="S934" s="123">
        <f t="shared" si="834"/>
        <v>9500</v>
      </c>
      <c r="T934" s="123">
        <f t="shared" si="834"/>
        <v>9500</v>
      </c>
      <c r="U934" s="123">
        <f t="shared" si="834"/>
        <v>9500</v>
      </c>
      <c r="V934" s="123">
        <f t="shared" si="834"/>
        <v>9500</v>
      </c>
      <c r="W934" s="123">
        <f t="shared" si="834"/>
        <v>9500</v>
      </c>
      <c r="X934" s="123"/>
      <c r="Y934" s="315">
        <f>W933:W934/V934*100</f>
        <v>100</v>
      </c>
      <c r="Z934" s="123">
        <f t="shared" si="834"/>
        <v>9500</v>
      </c>
      <c r="AA934" s="123">
        <f t="shared" si="834"/>
        <v>9500</v>
      </c>
      <c r="AB934" s="123">
        <f t="shared" si="834"/>
        <v>9500</v>
      </c>
      <c r="AC934" s="123">
        <f t="shared" ref="AC934:AD934" si="835">+AC935+AC967</f>
        <v>9500</v>
      </c>
      <c r="AD934" s="123">
        <f t="shared" si="835"/>
        <v>9500</v>
      </c>
    </row>
    <row r="935" spans="1:31" s="187" customFormat="1" ht="20.25" customHeight="1" x14ac:dyDescent="0.25">
      <c r="A935" s="183" t="s">
        <v>340</v>
      </c>
      <c r="B935" s="198" t="s">
        <v>352</v>
      </c>
      <c r="C935" s="198" t="s">
        <v>384</v>
      </c>
      <c r="D935" s="198" t="s">
        <v>387</v>
      </c>
      <c r="E935" s="198" t="s">
        <v>388</v>
      </c>
      <c r="F935" s="200">
        <f t="shared" si="819"/>
        <v>4800</v>
      </c>
      <c r="G935" s="200">
        <f t="shared" si="820"/>
        <v>9879</v>
      </c>
      <c r="H935" s="201">
        <f t="shared" si="821"/>
        <v>12329</v>
      </c>
      <c r="I935" s="263"/>
      <c r="J935" s="263">
        <v>31</v>
      </c>
      <c r="K935" s="263"/>
      <c r="L935" s="263"/>
      <c r="M935" s="263"/>
      <c r="N935" s="263"/>
      <c r="O935" s="303" t="s">
        <v>41</v>
      </c>
      <c r="P935" s="264" t="s">
        <v>6</v>
      </c>
      <c r="Q935" s="265">
        <f>Q936+Q958+Q946</f>
        <v>2400</v>
      </c>
      <c r="R935" s="265">
        <f t="shared" ref="R935:AB935" si="836">R936+R958+R946</f>
        <v>0</v>
      </c>
      <c r="S935" s="265">
        <f t="shared" si="836"/>
        <v>2400</v>
      </c>
      <c r="T935" s="265">
        <f t="shared" si="836"/>
        <v>2579</v>
      </c>
      <c r="U935" s="265">
        <f t="shared" si="836"/>
        <v>2400</v>
      </c>
      <c r="V935" s="265">
        <f t="shared" si="836"/>
        <v>2400</v>
      </c>
      <c r="W935" s="265">
        <f t="shared" si="836"/>
        <v>2400</v>
      </c>
      <c r="X935" s="265"/>
      <c r="Y935" s="260">
        <f>W935/V935*100</f>
        <v>100</v>
      </c>
      <c r="Z935" s="186">
        <f t="shared" si="836"/>
        <v>2579</v>
      </c>
      <c r="AA935" s="186">
        <f t="shared" si="836"/>
        <v>2400</v>
      </c>
      <c r="AB935" s="186">
        <f t="shared" si="836"/>
        <v>2400</v>
      </c>
      <c r="AC935" s="186">
        <f t="shared" ref="AC935:AD935" si="837">AC936+AC958+AC946</f>
        <v>2450</v>
      </c>
      <c r="AD935" s="186">
        <f t="shared" si="837"/>
        <v>2500</v>
      </c>
    </row>
    <row r="936" spans="1:31" s="214" customFormat="1" ht="20.25" customHeight="1" x14ac:dyDescent="0.25">
      <c r="A936" s="188" t="s">
        <v>340</v>
      </c>
      <c r="B936" s="188"/>
      <c r="C936" s="215" t="s">
        <v>384</v>
      </c>
      <c r="D936" s="215" t="s">
        <v>387</v>
      </c>
      <c r="E936" s="215" t="s">
        <v>388</v>
      </c>
      <c r="F936" s="207">
        <f t="shared" si="819"/>
        <v>4120</v>
      </c>
      <c r="G936" s="207">
        <f t="shared" si="820"/>
        <v>8460</v>
      </c>
      <c r="H936" s="208">
        <f t="shared" si="821"/>
        <v>10430</v>
      </c>
      <c r="I936" s="209"/>
      <c r="J936" s="210"/>
      <c r="K936" s="210">
        <v>311</v>
      </c>
      <c r="L936" s="210"/>
      <c r="M936" s="210"/>
      <c r="N936" s="211"/>
      <c r="O936" s="216" t="s">
        <v>41</v>
      </c>
      <c r="P936" s="212" t="s">
        <v>117</v>
      </c>
      <c r="Q936" s="213">
        <f>Q937+Q940+Q943</f>
        <v>2060</v>
      </c>
      <c r="R936" s="213">
        <f t="shared" ref="R936:AB936" si="838">R937+R940+R943</f>
        <v>0</v>
      </c>
      <c r="S936" s="213">
        <f t="shared" si="838"/>
        <v>2060</v>
      </c>
      <c r="T936" s="213">
        <f t="shared" si="838"/>
        <v>2220</v>
      </c>
      <c r="U936" s="213">
        <f t="shared" si="838"/>
        <v>2120</v>
      </c>
      <c r="V936" s="213">
        <f t="shared" si="838"/>
        <v>2060</v>
      </c>
      <c r="W936" s="213">
        <f t="shared" si="838"/>
        <v>2060</v>
      </c>
      <c r="X936" s="213"/>
      <c r="Y936" s="306"/>
      <c r="Z936" s="213">
        <f t="shared" si="838"/>
        <v>2220</v>
      </c>
      <c r="AA936" s="213">
        <f t="shared" si="838"/>
        <v>2060</v>
      </c>
      <c r="AB936" s="213">
        <f t="shared" si="838"/>
        <v>2000</v>
      </c>
      <c r="AC936" s="213">
        <f t="shared" ref="AC936:AD936" si="839">AC937+AC940+AC943</f>
        <v>2050</v>
      </c>
      <c r="AD936" s="213">
        <f t="shared" si="839"/>
        <v>2100</v>
      </c>
    </row>
    <row r="937" spans="1:31" s="114" customFormat="1" ht="20.25" customHeight="1" x14ac:dyDescent="0.25">
      <c r="A937" s="182" t="s">
        <v>340</v>
      </c>
      <c r="B937" s="182"/>
      <c r="C937" s="182"/>
      <c r="D937" s="198" t="s">
        <v>387</v>
      </c>
      <c r="E937" s="198" t="s">
        <v>388</v>
      </c>
      <c r="F937" s="200">
        <f t="shared" si="819"/>
        <v>3240</v>
      </c>
      <c r="G937" s="200">
        <f t="shared" si="820"/>
        <v>6785</v>
      </c>
      <c r="H937" s="201">
        <f t="shared" si="821"/>
        <v>8465</v>
      </c>
      <c r="I937" s="124"/>
      <c r="J937" s="131"/>
      <c r="K937" s="131"/>
      <c r="L937" s="131">
        <v>3111</v>
      </c>
      <c r="M937" s="131"/>
      <c r="N937" s="132"/>
      <c r="O937" s="12" t="s">
        <v>41</v>
      </c>
      <c r="P937" s="127" t="s">
        <v>118</v>
      </c>
      <c r="Q937" s="133">
        <f t="shared" ref="Q937:AD938" si="840">Q938</f>
        <v>1620</v>
      </c>
      <c r="R937" s="133">
        <f t="shared" si="840"/>
        <v>0</v>
      </c>
      <c r="S937" s="133">
        <f t="shared" si="840"/>
        <v>1620</v>
      </c>
      <c r="T937" s="133">
        <v>2045</v>
      </c>
      <c r="U937" s="133">
        <f t="shared" si="840"/>
        <v>1500</v>
      </c>
      <c r="V937" s="133">
        <f t="shared" si="840"/>
        <v>1620</v>
      </c>
      <c r="W937" s="133">
        <f t="shared" si="840"/>
        <v>1620</v>
      </c>
      <c r="X937" s="133"/>
      <c r="Y937" s="307"/>
      <c r="Z937" s="133">
        <f t="shared" si="840"/>
        <v>2045</v>
      </c>
      <c r="AA937" s="133">
        <f t="shared" si="840"/>
        <v>1620</v>
      </c>
      <c r="AB937" s="133">
        <f t="shared" si="840"/>
        <v>1550</v>
      </c>
      <c r="AC937" s="133">
        <f t="shared" si="840"/>
        <v>1600</v>
      </c>
      <c r="AD937" s="133">
        <f t="shared" si="840"/>
        <v>1650</v>
      </c>
    </row>
    <row r="938" spans="1:31" s="114" customFormat="1" ht="20.25" customHeight="1" x14ac:dyDescent="0.25">
      <c r="A938" s="183" t="s">
        <v>340</v>
      </c>
      <c r="B938" s="183"/>
      <c r="C938" s="183"/>
      <c r="D938" s="183"/>
      <c r="E938" s="198" t="s">
        <v>388</v>
      </c>
      <c r="F938" s="200">
        <f t="shared" si="819"/>
        <v>3240</v>
      </c>
      <c r="G938" s="200">
        <f t="shared" si="820"/>
        <v>4740</v>
      </c>
      <c r="H938" s="201">
        <f t="shared" si="821"/>
        <v>8465</v>
      </c>
      <c r="I938" s="124"/>
      <c r="J938" s="131"/>
      <c r="K938" s="131"/>
      <c r="L938" s="131"/>
      <c r="M938" s="194">
        <v>31111</v>
      </c>
      <c r="N938" s="195"/>
      <c r="O938" s="196" t="s">
        <v>41</v>
      </c>
      <c r="P938" s="195" t="s">
        <v>119</v>
      </c>
      <c r="Q938" s="197">
        <f t="shared" si="840"/>
        <v>1620</v>
      </c>
      <c r="R938" s="197">
        <f t="shared" si="840"/>
        <v>0</v>
      </c>
      <c r="S938" s="197">
        <f t="shared" si="840"/>
        <v>1620</v>
      </c>
      <c r="T938" s="197">
        <f t="shared" si="840"/>
        <v>0</v>
      </c>
      <c r="U938" s="197">
        <f t="shared" si="840"/>
        <v>1500</v>
      </c>
      <c r="V938" s="197">
        <f t="shared" si="840"/>
        <v>1620</v>
      </c>
      <c r="W938" s="197">
        <f t="shared" si="840"/>
        <v>1620</v>
      </c>
      <c r="X938" s="197"/>
      <c r="Y938" s="308"/>
      <c r="Z938" s="197">
        <f t="shared" si="840"/>
        <v>2045</v>
      </c>
      <c r="AA938" s="197">
        <f t="shared" si="840"/>
        <v>1620</v>
      </c>
      <c r="AB938" s="197">
        <f t="shared" si="840"/>
        <v>1550</v>
      </c>
      <c r="AC938" s="197">
        <f t="shared" si="840"/>
        <v>1600</v>
      </c>
      <c r="AD938" s="197">
        <f t="shared" si="840"/>
        <v>1650</v>
      </c>
    </row>
    <row r="939" spans="1:31" s="114" customFormat="1" ht="20.25" customHeight="1" x14ac:dyDescent="0.25">
      <c r="A939" s="182" t="s">
        <v>340</v>
      </c>
      <c r="B939" s="182"/>
      <c r="C939" s="182"/>
      <c r="D939" s="182"/>
      <c r="E939" s="182"/>
      <c r="F939" s="200">
        <f t="shared" si="819"/>
        <v>3240</v>
      </c>
      <c r="G939" s="200">
        <f t="shared" si="820"/>
        <v>4740</v>
      </c>
      <c r="H939" s="201">
        <f t="shared" si="821"/>
        <v>8465</v>
      </c>
      <c r="I939" s="124"/>
      <c r="J939" s="131"/>
      <c r="K939" s="131"/>
      <c r="L939" s="131"/>
      <c r="M939" s="11"/>
      <c r="N939" s="171">
        <v>311110</v>
      </c>
      <c r="O939" s="172" t="s">
        <v>41</v>
      </c>
      <c r="P939" s="173" t="s">
        <v>294</v>
      </c>
      <c r="Q939" s="174">
        <f>1500+120</f>
        <v>1620</v>
      </c>
      <c r="R939" s="174">
        <f>S939-Q939</f>
        <v>0</v>
      </c>
      <c r="S939" s="174">
        <f>2040-420</f>
        <v>1620</v>
      </c>
      <c r="T939" s="174"/>
      <c r="U939" s="174">
        <v>1500</v>
      </c>
      <c r="V939" s="174">
        <v>1620</v>
      </c>
      <c r="W939" s="174">
        <v>1620</v>
      </c>
      <c r="X939" s="174"/>
      <c r="Y939" s="309"/>
      <c r="Z939" s="174">
        <v>2045</v>
      </c>
      <c r="AA939" s="174">
        <f>+Q939</f>
        <v>1620</v>
      </c>
      <c r="AB939" s="174">
        <v>1550</v>
      </c>
      <c r="AC939" s="174">
        <v>1600</v>
      </c>
      <c r="AD939" s="174">
        <v>1650</v>
      </c>
    </row>
    <row r="940" spans="1:31" s="114" customFormat="1" ht="20.25" customHeight="1" x14ac:dyDescent="0.25">
      <c r="A940" s="182" t="s">
        <v>340</v>
      </c>
      <c r="B940" s="182"/>
      <c r="C940" s="182"/>
      <c r="D940" s="198" t="s">
        <v>387</v>
      </c>
      <c r="E940" s="198" t="s">
        <v>388</v>
      </c>
      <c r="F940" s="200">
        <f t="shared" si="819"/>
        <v>830</v>
      </c>
      <c r="G940" s="200">
        <f t="shared" si="820"/>
        <v>1305</v>
      </c>
      <c r="H940" s="201">
        <f t="shared" si="821"/>
        <v>1765</v>
      </c>
      <c r="I940" s="124"/>
      <c r="J940" s="131"/>
      <c r="K940" s="131"/>
      <c r="L940" s="131">
        <v>3113</v>
      </c>
      <c r="M940" s="131"/>
      <c r="N940" s="132"/>
      <c r="O940" s="12" t="s">
        <v>41</v>
      </c>
      <c r="P940" s="127" t="s">
        <v>126</v>
      </c>
      <c r="Q940" s="133">
        <f t="shared" ref="Q940:AD941" si="841">Q941</f>
        <v>415</v>
      </c>
      <c r="R940" s="133">
        <f t="shared" si="841"/>
        <v>0</v>
      </c>
      <c r="S940" s="133">
        <f t="shared" si="841"/>
        <v>415</v>
      </c>
      <c r="T940" s="133">
        <f t="shared" si="841"/>
        <v>0</v>
      </c>
      <c r="U940" s="133">
        <f t="shared" si="841"/>
        <v>475</v>
      </c>
      <c r="V940" s="133">
        <f t="shared" si="841"/>
        <v>415</v>
      </c>
      <c r="W940" s="133">
        <f t="shared" si="841"/>
        <v>415</v>
      </c>
      <c r="X940" s="133"/>
      <c r="Y940" s="307"/>
      <c r="Z940" s="133">
        <f t="shared" si="841"/>
        <v>0</v>
      </c>
      <c r="AA940" s="133">
        <f t="shared" si="841"/>
        <v>415</v>
      </c>
      <c r="AB940" s="133">
        <f t="shared" si="841"/>
        <v>450</v>
      </c>
      <c r="AC940" s="133">
        <f t="shared" si="841"/>
        <v>450</v>
      </c>
      <c r="AD940" s="133">
        <f t="shared" si="841"/>
        <v>450</v>
      </c>
    </row>
    <row r="941" spans="1:31" s="114" customFormat="1" ht="20.25" customHeight="1" x14ac:dyDescent="0.25">
      <c r="A941" s="183" t="s">
        <v>340</v>
      </c>
      <c r="B941" s="183"/>
      <c r="C941" s="183"/>
      <c r="D941" s="183"/>
      <c r="E941" s="198" t="s">
        <v>388</v>
      </c>
      <c r="F941" s="200">
        <f t="shared" si="819"/>
        <v>830</v>
      </c>
      <c r="G941" s="200">
        <f t="shared" si="820"/>
        <v>1305</v>
      </c>
      <c r="H941" s="201">
        <f t="shared" si="821"/>
        <v>1765</v>
      </c>
      <c r="I941" s="124"/>
      <c r="J941" s="131"/>
      <c r="K941" s="131"/>
      <c r="L941" s="131"/>
      <c r="M941" s="194">
        <v>31131</v>
      </c>
      <c r="N941" s="195"/>
      <c r="O941" s="196" t="s">
        <v>41</v>
      </c>
      <c r="P941" s="195" t="s">
        <v>126</v>
      </c>
      <c r="Q941" s="197">
        <f t="shared" si="841"/>
        <v>415</v>
      </c>
      <c r="R941" s="197">
        <f t="shared" si="841"/>
        <v>0</v>
      </c>
      <c r="S941" s="197">
        <f t="shared" si="841"/>
        <v>415</v>
      </c>
      <c r="T941" s="197">
        <f t="shared" si="841"/>
        <v>0</v>
      </c>
      <c r="U941" s="197">
        <f t="shared" si="841"/>
        <v>475</v>
      </c>
      <c r="V941" s="197">
        <f t="shared" si="841"/>
        <v>415</v>
      </c>
      <c r="W941" s="197">
        <f t="shared" si="841"/>
        <v>415</v>
      </c>
      <c r="X941" s="197"/>
      <c r="Y941" s="308"/>
      <c r="Z941" s="197">
        <f t="shared" si="841"/>
        <v>0</v>
      </c>
      <c r="AA941" s="197">
        <f t="shared" si="841"/>
        <v>415</v>
      </c>
      <c r="AB941" s="197">
        <f t="shared" si="841"/>
        <v>450</v>
      </c>
      <c r="AC941" s="197">
        <f t="shared" si="841"/>
        <v>450</v>
      </c>
      <c r="AD941" s="197">
        <f t="shared" si="841"/>
        <v>450</v>
      </c>
    </row>
    <row r="942" spans="1:31" s="114" customFormat="1" ht="20.25" customHeight="1" x14ac:dyDescent="0.25">
      <c r="A942" s="182" t="s">
        <v>340</v>
      </c>
      <c r="B942" s="182"/>
      <c r="C942" s="182"/>
      <c r="D942" s="182"/>
      <c r="E942" s="182"/>
      <c r="F942" s="200">
        <f t="shared" si="819"/>
        <v>830</v>
      </c>
      <c r="G942" s="200">
        <f t="shared" si="820"/>
        <v>1305</v>
      </c>
      <c r="H942" s="201">
        <f t="shared" si="821"/>
        <v>1765</v>
      </c>
      <c r="I942" s="124"/>
      <c r="J942" s="131"/>
      <c r="K942" s="131"/>
      <c r="L942" s="131"/>
      <c r="M942" s="11"/>
      <c r="N942" s="171">
        <v>311310</v>
      </c>
      <c r="O942" s="172" t="s">
        <v>41</v>
      </c>
      <c r="P942" s="173" t="s">
        <v>126</v>
      </c>
      <c r="Q942" s="174">
        <v>415</v>
      </c>
      <c r="R942" s="174">
        <f>S942-Q942</f>
        <v>0</v>
      </c>
      <c r="S942" s="174">
        <v>415</v>
      </c>
      <c r="T942" s="174"/>
      <c r="U942" s="174">
        <v>475</v>
      </c>
      <c r="V942" s="174">
        <v>415</v>
      </c>
      <c r="W942" s="174">
        <v>415</v>
      </c>
      <c r="X942" s="174"/>
      <c r="Y942" s="309"/>
      <c r="Z942" s="174"/>
      <c r="AA942" s="174">
        <f>+Q942</f>
        <v>415</v>
      </c>
      <c r="AB942" s="174">
        <v>450</v>
      </c>
      <c r="AC942" s="174">
        <v>450</v>
      </c>
      <c r="AD942" s="174">
        <v>450</v>
      </c>
    </row>
    <row r="943" spans="1:31" s="114" customFormat="1" ht="20.25" customHeight="1" x14ac:dyDescent="0.25">
      <c r="A943" s="182" t="s">
        <v>340</v>
      </c>
      <c r="B943" s="182"/>
      <c r="C943" s="182"/>
      <c r="D943" s="198" t="s">
        <v>387</v>
      </c>
      <c r="E943" s="198" t="s">
        <v>388</v>
      </c>
      <c r="F943" s="200">
        <f t="shared" si="819"/>
        <v>50</v>
      </c>
      <c r="G943" s="200">
        <f t="shared" si="820"/>
        <v>370</v>
      </c>
      <c r="H943" s="201">
        <f t="shared" si="821"/>
        <v>200</v>
      </c>
      <c r="I943" s="124"/>
      <c r="J943" s="131"/>
      <c r="K943" s="131"/>
      <c r="L943" s="131">
        <v>3114</v>
      </c>
      <c r="M943" s="131"/>
      <c r="N943" s="132"/>
      <c r="O943" s="12" t="s">
        <v>41</v>
      </c>
      <c r="P943" s="127" t="s">
        <v>298</v>
      </c>
      <c r="Q943" s="133">
        <f t="shared" ref="Q943:AD944" si="842">Q944</f>
        <v>25</v>
      </c>
      <c r="R943" s="133">
        <f t="shared" si="842"/>
        <v>0</v>
      </c>
      <c r="S943" s="133">
        <f t="shared" si="842"/>
        <v>25</v>
      </c>
      <c r="T943" s="133">
        <v>175</v>
      </c>
      <c r="U943" s="133">
        <f t="shared" si="842"/>
        <v>145</v>
      </c>
      <c r="V943" s="133">
        <f t="shared" si="842"/>
        <v>25</v>
      </c>
      <c r="W943" s="133">
        <f t="shared" si="842"/>
        <v>25</v>
      </c>
      <c r="X943" s="133"/>
      <c r="Y943" s="307"/>
      <c r="Z943" s="133">
        <f t="shared" si="842"/>
        <v>175</v>
      </c>
      <c r="AA943" s="133">
        <f t="shared" si="842"/>
        <v>25</v>
      </c>
      <c r="AB943" s="133">
        <f t="shared" si="842"/>
        <v>0</v>
      </c>
      <c r="AC943" s="133">
        <f t="shared" si="842"/>
        <v>0</v>
      </c>
      <c r="AD943" s="133">
        <f t="shared" si="842"/>
        <v>0</v>
      </c>
    </row>
    <row r="944" spans="1:31" s="114" customFormat="1" ht="20.25" customHeight="1" x14ac:dyDescent="0.25">
      <c r="A944" s="183" t="s">
        <v>340</v>
      </c>
      <c r="B944" s="183"/>
      <c r="C944" s="183"/>
      <c r="D944" s="183"/>
      <c r="E944" s="198" t="s">
        <v>388</v>
      </c>
      <c r="F944" s="200">
        <f t="shared" si="819"/>
        <v>50</v>
      </c>
      <c r="G944" s="200">
        <f t="shared" si="820"/>
        <v>195</v>
      </c>
      <c r="H944" s="201">
        <f t="shared" si="821"/>
        <v>200</v>
      </c>
      <c r="I944" s="124"/>
      <c r="J944" s="131"/>
      <c r="K944" s="131"/>
      <c r="L944" s="131"/>
      <c r="M944" s="194">
        <v>31141</v>
      </c>
      <c r="N944" s="195"/>
      <c r="O944" s="196" t="s">
        <v>41</v>
      </c>
      <c r="P944" s="195" t="s">
        <v>127</v>
      </c>
      <c r="Q944" s="197">
        <f t="shared" si="842"/>
        <v>25</v>
      </c>
      <c r="R944" s="197">
        <f t="shared" si="842"/>
        <v>0</v>
      </c>
      <c r="S944" s="197">
        <f t="shared" si="842"/>
        <v>25</v>
      </c>
      <c r="T944" s="197">
        <f t="shared" si="842"/>
        <v>0</v>
      </c>
      <c r="U944" s="197">
        <f t="shared" si="842"/>
        <v>145</v>
      </c>
      <c r="V944" s="197">
        <f t="shared" si="842"/>
        <v>25</v>
      </c>
      <c r="W944" s="197">
        <f t="shared" si="842"/>
        <v>25</v>
      </c>
      <c r="X944" s="197"/>
      <c r="Y944" s="308"/>
      <c r="Z944" s="197">
        <f t="shared" si="842"/>
        <v>175</v>
      </c>
      <c r="AA944" s="197">
        <f t="shared" si="842"/>
        <v>25</v>
      </c>
      <c r="AB944" s="197">
        <f t="shared" si="842"/>
        <v>0</v>
      </c>
      <c r="AC944" s="197">
        <f t="shared" si="842"/>
        <v>0</v>
      </c>
      <c r="AD944" s="197">
        <f t="shared" si="842"/>
        <v>0</v>
      </c>
    </row>
    <row r="945" spans="1:30" s="114" customFormat="1" ht="20.25" customHeight="1" x14ac:dyDescent="0.25">
      <c r="A945" s="182" t="s">
        <v>340</v>
      </c>
      <c r="B945" s="182"/>
      <c r="C945" s="182"/>
      <c r="D945" s="182"/>
      <c r="E945" s="182"/>
      <c r="F945" s="200">
        <f t="shared" si="819"/>
        <v>50</v>
      </c>
      <c r="G945" s="200">
        <f t="shared" si="820"/>
        <v>195</v>
      </c>
      <c r="H945" s="201">
        <f t="shared" si="821"/>
        <v>200</v>
      </c>
      <c r="I945" s="124"/>
      <c r="J945" s="131"/>
      <c r="K945" s="131"/>
      <c r="L945" s="131"/>
      <c r="M945" s="11"/>
      <c r="N945" s="171">
        <v>311410</v>
      </c>
      <c r="O945" s="172" t="s">
        <v>41</v>
      </c>
      <c r="P945" s="173" t="s">
        <v>127</v>
      </c>
      <c r="Q945" s="174">
        <v>25</v>
      </c>
      <c r="R945" s="174">
        <f>S945-Q945</f>
        <v>0</v>
      </c>
      <c r="S945" s="174">
        <v>25</v>
      </c>
      <c r="T945" s="174"/>
      <c r="U945" s="174">
        <v>145</v>
      </c>
      <c r="V945" s="174">
        <v>25</v>
      </c>
      <c r="W945" s="174">
        <v>25</v>
      </c>
      <c r="X945" s="174"/>
      <c r="Y945" s="309"/>
      <c r="Z945" s="174">
        <v>175</v>
      </c>
      <c r="AA945" s="174">
        <f>+Q945</f>
        <v>25</v>
      </c>
      <c r="AB945" s="174"/>
      <c r="AC945" s="174"/>
      <c r="AD945" s="174"/>
    </row>
    <row r="946" spans="1:30" s="214" customFormat="1" ht="20.25" hidden="1" customHeight="1" x14ac:dyDescent="0.25">
      <c r="A946" s="188" t="s">
        <v>340</v>
      </c>
      <c r="B946" s="188"/>
      <c r="C946" s="215" t="s">
        <v>384</v>
      </c>
      <c r="D946" s="215" t="s">
        <v>387</v>
      </c>
      <c r="E946" s="215" t="s">
        <v>388</v>
      </c>
      <c r="F946" s="207">
        <f t="shared" si="819"/>
        <v>0</v>
      </c>
      <c r="G946" s="207">
        <f t="shared" si="820"/>
        <v>0</v>
      </c>
      <c r="H946" s="208">
        <f t="shared" si="821"/>
        <v>0</v>
      </c>
      <c r="I946" s="209"/>
      <c r="J946" s="210"/>
      <c r="K946" s="210">
        <v>312</v>
      </c>
      <c r="L946" s="210"/>
      <c r="M946" s="210"/>
      <c r="N946" s="211"/>
      <c r="O946" s="216" t="s">
        <v>41</v>
      </c>
      <c r="P946" s="212" t="s">
        <v>130</v>
      </c>
      <c r="Q946" s="213">
        <f>Q947</f>
        <v>0</v>
      </c>
      <c r="R946" s="213">
        <f t="shared" ref="R946:AD946" si="843">R947</f>
        <v>0</v>
      </c>
      <c r="S946" s="213">
        <f t="shared" si="843"/>
        <v>0</v>
      </c>
      <c r="T946" s="213">
        <f t="shared" si="843"/>
        <v>0</v>
      </c>
      <c r="U946" s="213">
        <f t="shared" si="843"/>
        <v>0</v>
      </c>
      <c r="V946" s="213">
        <f t="shared" si="843"/>
        <v>0</v>
      </c>
      <c r="W946" s="213">
        <f t="shared" si="843"/>
        <v>0</v>
      </c>
      <c r="X946" s="213"/>
      <c r="Y946" s="306"/>
      <c r="Z946" s="213">
        <f t="shared" si="843"/>
        <v>0</v>
      </c>
      <c r="AA946" s="213">
        <f t="shared" si="843"/>
        <v>0</v>
      </c>
      <c r="AB946" s="213">
        <f t="shared" si="843"/>
        <v>0</v>
      </c>
      <c r="AC946" s="213">
        <f t="shared" si="843"/>
        <v>0</v>
      </c>
      <c r="AD946" s="213">
        <f t="shared" si="843"/>
        <v>0</v>
      </c>
    </row>
    <row r="947" spans="1:30" s="114" customFormat="1" ht="20.25" hidden="1" customHeight="1" x14ac:dyDescent="0.25">
      <c r="A947" s="182" t="s">
        <v>340</v>
      </c>
      <c r="B947" s="182"/>
      <c r="C947" s="182"/>
      <c r="D947" s="198" t="s">
        <v>387</v>
      </c>
      <c r="E947" s="198" t="s">
        <v>388</v>
      </c>
      <c r="F947" s="200">
        <f t="shared" si="819"/>
        <v>0</v>
      </c>
      <c r="G947" s="200">
        <f t="shared" si="820"/>
        <v>0</v>
      </c>
      <c r="H947" s="201">
        <f t="shared" si="821"/>
        <v>0</v>
      </c>
      <c r="I947" s="124"/>
      <c r="J947" s="131"/>
      <c r="K947" s="131"/>
      <c r="L947" s="131">
        <v>3121</v>
      </c>
      <c r="M947" s="131"/>
      <c r="N947" s="132"/>
      <c r="O947" s="12" t="s">
        <v>41</v>
      </c>
      <c r="P947" s="127" t="s">
        <v>130</v>
      </c>
      <c r="Q947" s="133">
        <f>Q948+Q950+Q952+Q954+Q956</f>
        <v>0</v>
      </c>
      <c r="R947" s="133">
        <f t="shared" ref="R947:AB947" si="844">R948+R950+R952+R954+R956</f>
        <v>0</v>
      </c>
      <c r="S947" s="133">
        <f t="shared" si="844"/>
        <v>0</v>
      </c>
      <c r="T947" s="133">
        <f t="shared" si="844"/>
        <v>0</v>
      </c>
      <c r="U947" s="133">
        <f t="shared" si="844"/>
        <v>0</v>
      </c>
      <c r="V947" s="133">
        <f t="shared" si="844"/>
        <v>0</v>
      </c>
      <c r="W947" s="133">
        <f t="shared" si="844"/>
        <v>0</v>
      </c>
      <c r="X947" s="133"/>
      <c r="Y947" s="307"/>
      <c r="Z947" s="133">
        <f t="shared" si="844"/>
        <v>0</v>
      </c>
      <c r="AA947" s="133">
        <f t="shared" si="844"/>
        <v>0</v>
      </c>
      <c r="AB947" s="133">
        <f t="shared" si="844"/>
        <v>0</v>
      </c>
      <c r="AC947" s="133">
        <f t="shared" ref="AC947:AD947" si="845">AC948+AC950+AC952+AC954+AC956</f>
        <v>0</v>
      </c>
      <c r="AD947" s="133">
        <f t="shared" si="845"/>
        <v>0</v>
      </c>
    </row>
    <row r="948" spans="1:30" s="114" customFormat="1" ht="20.25" hidden="1" customHeight="1" x14ac:dyDescent="0.25">
      <c r="A948" s="183" t="s">
        <v>340</v>
      </c>
      <c r="B948" s="183"/>
      <c r="C948" s="183"/>
      <c r="D948" s="183"/>
      <c r="E948" s="198" t="s">
        <v>388</v>
      </c>
      <c r="F948" s="200">
        <f t="shared" si="819"/>
        <v>0</v>
      </c>
      <c r="G948" s="200">
        <f t="shared" si="820"/>
        <v>0</v>
      </c>
      <c r="H948" s="201">
        <f t="shared" si="821"/>
        <v>0</v>
      </c>
      <c r="I948" s="124"/>
      <c r="J948" s="131"/>
      <c r="K948" s="131"/>
      <c r="L948" s="131"/>
      <c r="M948" s="194">
        <v>31212</v>
      </c>
      <c r="N948" s="195"/>
      <c r="O948" s="196" t="s">
        <v>41</v>
      </c>
      <c r="P948" s="195" t="s">
        <v>131</v>
      </c>
      <c r="Q948" s="197">
        <f>Q949</f>
        <v>0</v>
      </c>
      <c r="R948" s="197">
        <f t="shared" ref="R948:AD948" si="846">R949</f>
        <v>0</v>
      </c>
      <c r="S948" s="197">
        <f t="shared" si="846"/>
        <v>0</v>
      </c>
      <c r="T948" s="197">
        <f t="shared" si="846"/>
        <v>0</v>
      </c>
      <c r="U948" s="197">
        <f t="shared" si="846"/>
        <v>0</v>
      </c>
      <c r="V948" s="197">
        <f t="shared" si="846"/>
        <v>0</v>
      </c>
      <c r="W948" s="197">
        <f t="shared" si="846"/>
        <v>0</v>
      </c>
      <c r="X948" s="197"/>
      <c r="Y948" s="308"/>
      <c r="Z948" s="197">
        <f t="shared" si="846"/>
        <v>0</v>
      </c>
      <c r="AA948" s="197">
        <f t="shared" si="846"/>
        <v>0</v>
      </c>
      <c r="AB948" s="197">
        <f t="shared" si="846"/>
        <v>0</v>
      </c>
      <c r="AC948" s="197">
        <f t="shared" si="846"/>
        <v>0</v>
      </c>
      <c r="AD948" s="197">
        <f t="shared" si="846"/>
        <v>0</v>
      </c>
    </row>
    <row r="949" spans="1:30" s="114" customFormat="1" ht="20.25" hidden="1" customHeight="1" x14ac:dyDescent="0.25">
      <c r="A949" s="182" t="s">
        <v>340</v>
      </c>
      <c r="B949" s="182"/>
      <c r="C949" s="182"/>
      <c r="D949" s="182"/>
      <c r="E949" s="182"/>
      <c r="F949" s="200">
        <f t="shared" si="819"/>
        <v>0</v>
      </c>
      <c r="G949" s="200">
        <f t="shared" si="820"/>
        <v>0</v>
      </c>
      <c r="H949" s="201">
        <f t="shared" si="821"/>
        <v>0</v>
      </c>
      <c r="I949" s="124"/>
      <c r="J949" s="131"/>
      <c r="K949" s="131"/>
      <c r="L949" s="131"/>
      <c r="M949" s="11"/>
      <c r="N949" s="171">
        <v>312120</v>
      </c>
      <c r="O949" s="172" t="s">
        <v>41</v>
      </c>
      <c r="P949" s="173" t="s">
        <v>131</v>
      </c>
      <c r="Q949" s="174">
        <v>0</v>
      </c>
      <c r="R949" s="174">
        <v>0</v>
      </c>
      <c r="S949" s="174">
        <f>Q949+R949</f>
        <v>0</v>
      </c>
      <c r="T949" s="174"/>
      <c r="U949" s="174"/>
      <c r="V949" s="174"/>
      <c r="W949" s="174">
        <v>0</v>
      </c>
      <c r="X949" s="174"/>
      <c r="Y949" s="309"/>
      <c r="Z949" s="174"/>
      <c r="AA949" s="174">
        <f>+Q949</f>
        <v>0</v>
      </c>
      <c r="AB949" s="174"/>
      <c r="AC949" s="174"/>
      <c r="AD949" s="174"/>
    </row>
    <row r="950" spans="1:30" s="114" customFormat="1" ht="20.25" hidden="1" customHeight="1" x14ac:dyDescent="0.25">
      <c r="A950" s="183" t="s">
        <v>340</v>
      </c>
      <c r="B950" s="183"/>
      <c r="C950" s="183"/>
      <c r="D950" s="183"/>
      <c r="E950" s="198" t="s">
        <v>388</v>
      </c>
      <c r="F950" s="200">
        <f t="shared" si="819"/>
        <v>0</v>
      </c>
      <c r="G950" s="200">
        <f t="shared" si="820"/>
        <v>0</v>
      </c>
      <c r="H950" s="201">
        <f t="shared" si="821"/>
        <v>0</v>
      </c>
      <c r="I950" s="124"/>
      <c r="J950" s="131"/>
      <c r="K950" s="131"/>
      <c r="L950" s="131"/>
      <c r="M950" s="194">
        <v>31213</v>
      </c>
      <c r="N950" s="195"/>
      <c r="O950" s="196" t="s">
        <v>41</v>
      </c>
      <c r="P950" s="195" t="s">
        <v>132</v>
      </c>
      <c r="Q950" s="197">
        <f>Q951</f>
        <v>0</v>
      </c>
      <c r="R950" s="197">
        <f t="shared" ref="R950:AD950" si="847">R951</f>
        <v>0</v>
      </c>
      <c r="S950" s="197">
        <f t="shared" si="847"/>
        <v>0</v>
      </c>
      <c r="T950" s="197">
        <f t="shared" si="847"/>
        <v>0</v>
      </c>
      <c r="U950" s="197">
        <f t="shared" si="847"/>
        <v>0</v>
      </c>
      <c r="V950" s="197">
        <f t="shared" si="847"/>
        <v>0</v>
      </c>
      <c r="W950" s="197">
        <f t="shared" si="847"/>
        <v>0</v>
      </c>
      <c r="X950" s="197"/>
      <c r="Y950" s="308"/>
      <c r="Z950" s="197">
        <f t="shared" si="847"/>
        <v>0</v>
      </c>
      <c r="AA950" s="197">
        <f t="shared" si="847"/>
        <v>0</v>
      </c>
      <c r="AB950" s="197">
        <f t="shared" si="847"/>
        <v>0</v>
      </c>
      <c r="AC950" s="197">
        <f t="shared" si="847"/>
        <v>0</v>
      </c>
      <c r="AD950" s="197">
        <f t="shared" si="847"/>
        <v>0</v>
      </c>
    </row>
    <row r="951" spans="1:30" s="114" customFormat="1" ht="20.25" hidden="1" customHeight="1" x14ac:dyDescent="0.25">
      <c r="A951" s="182" t="s">
        <v>340</v>
      </c>
      <c r="B951" s="182"/>
      <c r="C951" s="182"/>
      <c r="D951" s="182"/>
      <c r="E951" s="182"/>
      <c r="F951" s="200">
        <f t="shared" si="819"/>
        <v>0</v>
      </c>
      <c r="G951" s="200">
        <f t="shared" si="820"/>
        <v>0</v>
      </c>
      <c r="H951" s="201">
        <f t="shared" si="821"/>
        <v>0</v>
      </c>
      <c r="I951" s="124"/>
      <c r="J951" s="131"/>
      <c r="K951" s="131"/>
      <c r="L951" s="131"/>
      <c r="M951" s="11"/>
      <c r="N951" s="171">
        <v>312130</v>
      </c>
      <c r="O951" s="172" t="s">
        <v>41</v>
      </c>
      <c r="P951" s="173" t="s">
        <v>132</v>
      </c>
      <c r="Q951" s="174">
        <v>0</v>
      </c>
      <c r="R951" s="174">
        <v>0</v>
      </c>
      <c r="S951" s="174">
        <f>Q951+R951</f>
        <v>0</v>
      </c>
      <c r="T951" s="174"/>
      <c r="U951" s="174"/>
      <c r="V951" s="174"/>
      <c r="W951" s="174">
        <v>0</v>
      </c>
      <c r="X951" s="174"/>
      <c r="Y951" s="309"/>
      <c r="Z951" s="174"/>
      <c r="AA951" s="174">
        <f>+Q951</f>
        <v>0</v>
      </c>
      <c r="AB951" s="174"/>
      <c r="AC951" s="174"/>
      <c r="AD951" s="174"/>
    </row>
    <row r="952" spans="1:30" s="114" customFormat="1" ht="20.25" hidden="1" customHeight="1" x14ac:dyDescent="0.25">
      <c r="A952" s="183" t="s">
        <v>340</v>
      </c>
      <c r="B952" s="183"/>
      <c r="C952" s="183"/>
      <c r="D952" s="183"/>
      <c r="E952" s="198" t="s">
        <v>388</v>
      </c>
      <c r="F952" s="200">
        <f t="shared" si="819"/>
        <v>0</v>
      </c>
      <c r="G952" s="200">
        <f t="shared" si="820"/>
        <v>0</v>
      </c>
      <c r="H952" s="201">
        <f t="shared" si="821"/>
        <v>0</v>
      </c>
      <c r="I952" s="124"/>
      <c r="J952" s="131"/>
      <c r="K952" s="131"/>
      <c r="L952" s="131"/>
      <c r="M952" s="194">
        <v>31214</v>
      </c>
      <c r="N952" s="195"/>
      <c r="O952" s="196" t="s">
        <v>41</v>
      </c>
      <c r="P952" s="195" t="s">
        <v>133</v>
      </c>
      <c r="Q952" s="197">
        <f>Q953</f>
        <v>0</v>
      </c>
      <c r="R952" s="197">
        <f t="shared" ref="R952:AD952" si="848">R953</f>
        <v>0</v>
      </c>
      <c r="S952" s="197">
        <f t="shared" si="848"/>
        <v>0</v>
      </c>
      <c r="T952" s="197">
        <f t="shared" si="848"/>
        <v>0</v>
      </c>
      <c r="U952" s="197">
        <f t="shared" si="848"/>
        <v>0</v>
      </c>
      <c r="V952" s="197">
        <f t="shared" si="848"/>
        <v>0</v>
      </c>
      <c r="W952" s="197">
        <f t="shared" si="848"/>
        <v>0</v>
      </c>
      <c r="X952" s="197"/>
      <c r="Y952" s="308"/>
      <c r="Z952" s="197">
        <f t="shared" si="848"/>
        <v>0</v>
      </c>
      <c r="AA952" s="197">
        <f t="shared" si="848"/>
        <v>0</v>
      </c>
      <c r="AB952" s="197">
        <f t="shared" si="848"/>
        <v>0</v>
      </c>
      <c r="AC952" s="197">
        <f t="shared" si="848"/>
        <v>0</v>
      </c>
      <c r="AD952" s="197">
        <f t="shared" si="848"/>
        <v>0</v>
      </c>
    </row>
    <row r="953" spans="1:30" s="114" customFormat="1" ht="20.25" hidden="1" customHeight="1" x14ac:dyDescent="0.25">
      <c r="A953" s="182" t="s">
        <v>340</v>
      </c>
      <c r="B953" s="182"/>
      <c r="C953" s="182"/>
      <c r="D953" s="182"/>
      <c r="E953" s="182"/>
      <c r="F953" s="200">
        <f t="shared" si="819"/>
        <v>0</v>
      </c>
      <c r="G953" s="200">
        <f t="shared" si="820"/>
        <v>0</v>
      </c>
      <c r="H953" s="201">
        <f t="shared" si="821"/>
        <v>0</v>
      </c>
      <c r="I953" s="124"/>
      <c r="J953" s="131"/>
      <c r="K953" s="131"/>
      <c r="L953" s="131"/>
      <c r="M953" s="11"/>
      <c r="N953" s="171">
        <v>312140</v>
      </c>
      <c r="O953" s="172" t="s">
        <v>41</v>
      </c>
      <c r="P953" s="173" t="s">
        <v>133</v>
      </c>
      <c r="Q953" s="174">
        <v>0</v>
      </c>
      <c r="R953" s="174">
        <v>0</v>
      </c>
      <c r="S953" s="174">
        <f>Q953+R953</f>
        <v>0</v>
      </c>
      <c r="T953" s="174"/>
      <c r="U953" s="174"/>
      <c r="V953" s="174"/>
      <c r="W953" s="174">
        <v>0</v>
      </c>
      <c r="X953" s="174"/>
      <c r="Y953" s="309"/>
      <c r="Z953" s="174"/>
      <c r="AA953" s="174">
        <f>+Q953</f>
        <v>0</v>
      </c>
      <c r="AB953" s="174"/>
      <c r="AC953" s="174"/>
      <c r="AD953" s="174"/>
    </row>
    <row r="954" spans="1:30" s="114" customFormat="1" ht="20.25" hidden="1" customHeight="1" x14ac:dyDescent="0.25">
      <c r="A954" s="183" t="s">
        <v>340</v>
      </c>
      <c r="B954" s="183"/>
      <c r="C954" s="183"/>
      <c r="D954" s="183"/>
      <c r="E954" s="198" t="s">
        <v>388</v>
      </c>
      <c r="F954" s="200">
        <f t="shared" si="819"/>
        <v>0</v>
      </c>
      <c r="G954" s="200">
        <f t="shared" si="820"/>
        <v>0</v>
      </c>
      <c r="H954" s="201">
        <f t="shared" si="821"/>
        <v>0</v>
      </c>
      <c r="I954" s="124"/>
      <c r="J954" s="131"/>
      <c r="K954" s="131"/>
      <c r="L954" s="131"/>
      <c r="M954" s="194">
        <v>31215</v>
      </c>
      <c r="N954" s="195"/>
      <c r="O954" s="196" t="s">
        <v>41</v>
      </c>
      <c r="P954" s="195" t="s">
        <v>134</v>
      </c>
      <c r="Q954" s="197">
        <f>Q955</f>
        <v>0</v>
      </c>
      <c r="R954" s="197">
        <f t="shared" ref="R954:AD954" si="849">R955</f>
        <v>0</v>
      </c>
      <c r="S954" s="197">
        <f t="shared" si="849"/>
        <v>0</v>
      </c>
      <c r="T954" s="197">
        <f t="shared" si="849"/>
        <v>0</v>
      </c>
      <c r="U954" s="197">
        <f t="shared" si="849"/>
        <v>0</v>
      </c>
      <c r="V954" s="197">
        <f t="shared" si="849"/>
        <v>0</v>
      </c>
      <c r="W954" s="197">
        <f t="shared" si="849"/>
        <v>0</v>
      </c>
      <c r="X954" s="197"/>
      <c r="Y954" s="308"/>
      <c r="Z954" s="197">
        <f t="shared" si="849"/>
        <v>0</v>
      </c>
      <c r="AA954" s="197">
        <f t="shared" si="849"/>
        <v>0</v>
      </c>
      <c r="AB954" s="197">
        <f t="shared" si="849"/>
        <v>0</v>
      </c>
      <c r="AC954" s="197">
        <f t="shared" si="849"/>
        <v>0</v>
      </c>
      <c r="AD954" s="197">
        <f t="shared" si="849"/>
        <v>0</v>
      </c>
    </row>
    <row r="955" spans="1:30" s="114" customFormat="1" ht="20.25" hidden="1" customHeight="1" x14ac:dyDescent="0.25">
      <c r="A955" s="182" t="s">
        <v>340</v>
      </c>
      <c r="B955" s="182"/>
      <c r="C955" s="182"/>
      <c r="D955" s="182"/>
      <c r="E955" s="182"/>
      <c r="F955" s="200">
        <f t="shared" si="819"/>
        <v>0</v>
      </c>
      <c r="G955" s="200">
        <f t="shared" si="820"/>
        <v>0</v>
      </c>
      <c r="H955" s="201">
        <f t="shared" si="821"/>
        <v>0</v>
      </c>
      <c r="I955" s="124"/>
      <c r="J955" s="131"/>
      <c r="K955" s="131"/>
      <c r="L955" s="131"/>
      <c r="M955" s="11"/>
      <c r="N955" s="171">
        <v>312150</v>
      </c>
      <c r="O955" s="172" t="s">
        <v>41</v>
      </c>
      <c r="P955" s="173" t="s">
        <v>134</v>
      </c>
      <c r="Q955" s="174">
        <v>0</v>
      </c>
      <c r="R955" s="174">
        <v>0</v>
      </c>
      <c r="S955" s="174">
        <f>Q955+R955</f>
        <v>0</v>
      </c>
      <c r="T955" s="174"/>
      <c r="U955" s="174"/>
      <c r="V955" s="174"/>
      <c r="W955" s="174">
        <v>0</v>
      </c>
      <c r="X955" s="174"/>
      <c r="Y955" s="309"/>
      <c r="Z955" s="174"/>
      <c r="AA955" s="174">
        <f>+Q955</f>
        <v>0</v>
      </c>
      <c r="AB955" s="174"/>
      <c r="AC955" s="174"/>
      <c r="AD955" s="174"/>
    </row>
    <row r="956" spans="1:30" s="114" customFormat="1" ht="20.25" hidden="1" customHeight="1" x14ac:dyDescent="0.25">
      <c r="A956" s="183" t="s">
        <v>340</v>
      </c>
      <c r="B956" s="183"/>
      <c r="C956" s="183"/>
      <c r="D956" s="183"/>
      <c r="E956" s="198" t="s">
        <v>388</v>
      </c>
      <c r="F956" s="200">
        <f t="shared" si="819"/>
        <v>0</v>
      </c>
      <c r="G956" s="200">
        <f t="shared" si="820"/>
        <v>0</v>
      </c>
      <c r="H956" s="201">
        <f t="shared" si="821"/>
        <v>0</v>
      </c>
      <c r="I956" s="124"/>
      <c r="J956" s="131"/>
      <c r="K956" s="131"/>
      <c r="L956" s="131"/>
      <c r="M956" s="194">
        <v>31219</v>
      </c>
      <c r="N956" s="195"/>
      <c r="O956" s="196" t="s">
        <v>41</v>
      </c>
      <c r="P956" s="195" t="s">
        <v>136</v>
      </c>
      <c r="Q956" s="197">
        <f>Q957</f>
        <v>0</v>
      </c>
      <c r="R956" s="197">
        <f t="shared" ref="R956:AD956" si="850">R957</f>
        <v>0</v>
      </c>
      <c r="S956" s="197">
        <f t="shared" si="850"/>
        <v>0</v>
      </c>
      <c r="T956" s="197">
        <f t="shared" si="850"/>
        <v>0</v>
      </c>
      <c r="U956" s="197">
        <f t="shared" si="850"/>
        <v>0</v>
      </c>
      <c r="V956" s="197">
        <f t="shared" si="850"/>
        <v>0</v>
      </c>
      <c r="W956" s="197">
        <f t="shared" si="850"/>
        <v>0</v>
      </c>
      <c r="X956" s="197"/>
      <c r="Y956" s="308"/>
      <c r="Z956" s="197">
        <f t="shared" si="850"/>
        <v>0</v>
      </c>
      <c r="AA956" s="197">
        <f t="shared" si="850"/>
        <v>0</v>
      </c>
      <c r="AB956" s="197">
        <f t="shared" si="850"/>
        <v>0</v>
      </c>
      <c r="AC956" s="197">
        <f t="shared" si="850"/>
        <v>0</v>
      </c>
      <c r="AD956" s="197">
        <f t="shared" si="850"/>
        <v>0</v>
      </c>
    </row>
    <row r="957" spans="1:30" s="114" customFormat="1" ht="20.25" hidden="1" customHeight="1" x14ac:dyDescent="0.25">
      <c r="A957" s="182" t="s">
        <v>340</v>
      </c>
      <c r="B957" s="182"/>
      <c r="C957" s="182"/>
      <c r="D957" s="182"/>
      <c r="E957" s="182"/>
      <c r="F957" s="200">
        <f t="shared" si="819"/>
        <v>0</v>
      </c>
      <c r="G957" s="200">
        <f t="shared" si="820"/>
        <v>0</v>
      </c>
      <c r="H957" s="201">
        <f t="shared" si="821"/>
        <v>0</v>
      </c>
      <c r="I957" s="124"/>
      <c r="J957" s="131"/>
      <c r="K957" s="131"/>
      <c r="L957" s="131"/>
      <c r="M957" s="11"/>
      <c r="N957" s="171">
        <v>312190</v>
      </c>
      <c r="O957" s="172" t="s">
        <v>41</v>
      </c>
      <c r="P957" s="173" t="s">
        <v>136</v>
      </c>
      <c r="Q957" s="174">
        <v>0</v>
      </c>
      <c r="R957" s="174">
        <v>0</v>
      </c>
      <c r="S957" s="174">
        <f>Q957+R957</f>
        <v>0</v>
      </c>
      <c r="T957" s="174"/>
      <c r="U957" s="174"/>
      <c r="V957" s="174"/>
      <c r="W957" s="174">
        <v>0</v>
      </c>
      <c r="X957" s="174"/>
      <c r="Y957" s="309"/>
      <c r="Z957" s="174"/>
      <c r="AA957" s="174">
        <f>+Q957</f>
        <v>0</v>
      </c>
      <c r="AB957" s="174"/>
      <c r="AC957" s="174"/>
      <c r="AD957" s="174"/>
    </row>
    <row r="958" spans="1:30" s="214" customFormat="1" ht="20.25" customHeight="1" x14ac:dyDescent="0.25">
      <c r="A958" s="188" t="s">
        <v>340</v>
      </c>
      <c r="B958" s="188"/>
      <c r="C958" s="215" t="s">
        <v>384</v>
      </c>
      <c r="D958" s="215" t="s">
        <v>387</v>
      </c>
      <c r="E958" s="215" t="s">
        <v>388</v>
      </c>
      <c r="F958" s="207">
        <f t="shared" si="819"/>
        <v>680</v>
      </c>
      <c r="G958" s="207">
        <f t="shared" si="820"/>
        <v>1319</v>
      </c>
      <c r="H958" s="208">
        <f t="shared" si="821"/>
        <v>1899</v>
      </c>
      <c r="I958" s="209"/>
      <c r="J958" s="210"/>
      <c r="K958" s="210">
        <v>313</v>
      </c>
      <c r="L958" s="210"/>
      <c r="M958" s="210"/>
      <c r="N958" s="211"/>
      <c r="O958" s="216" t="s">
        <v>41</v>
      </c>
      <c r="P958" s="212" t="s">
        <v>138</v>
      </c>
      <c r="Q958" s="213">
        <f>Q959+Q964</f>
        <v>340</v>
      </c>
      <c r="R958" s="213">
        <f t="shared" ref="R958:AB958" si="851">R959+R964</f>
        <v>0</v>
      </c>
      <c r="S958" s="213">
        <f t="shared" si="851"/>
        <v>340</v>
      </c>
      <c r="T958" s="213">
        <f t="shared" si="851"/>
        <v>359</v>
      </c>
      <c r="U958" s="213">
        <f t="shared" si="851"/>
        <v>280</v>
      </c>
      <c r="V958" s="213">
        <f t="shared" si="851"/>
        <v>340</v>
      </c>
      <c r="W958" s="213">
        <f t="shared" si="851"/>
        <v>340</v>
      </c>
      <c r="X958" s="213"/>
      <c r="Y958" s="306"/>
      <c r="Z958" s="213">
        <f t="shared" si="851"/>
        <v>359</v>
      </c>
      <c r="AA958" s="213">
        <f t="shared" si="851"/>
        <v>340</v>
      </c>
      <c r="AB958" s="213">
        <f t="shared" si="851"/>
        <v>400</v>
      </c>
      <c r="AC958" s="213">
        <f t="shared" ref="AC958:AD958" si="852">AC959+AC964</f>
        <v>400</v>
      </c>
      <c r="AD958" s="213">
        <f t="shared" si="852"/>
        <v>400</v>
      </c>
    </row>
    <row r="959" spans="1:30" s="114" customFormat="1" ht="20.25" customHeight="1" x14ac:dyDescent="0.25">
      <c r="A959" s="182" t="s">
        <v>340</v>
      </c>
      <c r="B959" s="182"/>
      <c r="C959" s="182"/>
      <c r="D959" s="198" t="s">
        <v>387</v>
      </c>
      <c r="E959" s="198" t="s">
        <v>388</v>
      </c>
      <c r="F959" s="200">
        <f t="shared" si="819"/>
        <v>680</v>
      </c>
      <c r="G959" s="200">
        <f t="shared" si="820"/>
        <v>1319</v>
      </c>
      <c r="H959" s="201">
        <f t="shared" si="821"/>
        <v>1899</v>
      </c>
      <c r="I959" s="124"/>
      <c r="J959" s="131"/>
      <c r="K959" s="131"/>
      <c r="L959" s="131">
        <v>3132</v>
      </c>
      <c r="M959" s="131"/>
      <c r="N959" s="132"/>
      <c r="O959" s="12" t="s">
        <v>41</v>
      </c>
      <c r="P959" s="127" t="s">
        <v>139</v>
      </c>
      <c r="Q959" s="133">
        <f>Q960+Q962</f>
        <v>340</v>
      </c>
      <c r="R959" s="133">
        <f t="shared" ref="R959:AB959" si="853">R960+R962</f>
        <v>0</v>
      </c>
      <c r="S959" s="133">
        <f t="shared" si="853"/>
        <v>340</v>
      </c>
      <c r="T959" s="133">
        <v>359</v>
      </c>
      <c r="U959" s="133">
        <f t="shared" si="853"/>
        <v>280</v>
      </c>
      <c r="V959" s="133">
        <f t="shared" si="853"/>
        <v>340</v>
      </c>
      <c r="W959" s="133">
        <f t="shared" si="853"/>
        <v>340</v>
      </c>
      <c r="X959" s="133"/>
      <c r="Y959" s="307"/>
      <c r="Z959" s="133">
        <f t="shared" si="853"/>
        <v>359</v>
      </c>
      <c r="AA959" s="133">
        <f t="shared" si="853"/>
        <v>340</v>
      </c>
      <c r="AB959" s="133">
        <f t="shared" si="853"/>
        <v>400</v>
      </c>
      <c r="AC959" s="133">
        <f t="shared" ref="AC959:AD959" si="854">AC960+AC962</f>
        <v>400</v>
      </c>
      <c r="AD959" s="133">
        <f t="shared" si="854"/>
        <v>400</v>
      </c>
    </row>
    <row r="960" spans="1:30" s="114" customFormat="1" ht="20.25" customHeight="1" x14ac:dyDescent="0.25">
      <c r="A960" s="183" t="s">
        <v>340</v>
      </c>
      <c r="B960" s="183"/>
      <c r="C960" s="183"/>
      <c r="D960" s="183"/>
      <c r="E960" s="198" t="s">
        <v>388</v>
      </c>
      <c r="F960" s="200">
        <f t="shared" si="819"/>
        <v>680</v>
      </c>
      <c r="G960" s="200">
        <f t="shared" si="820"/>
        <v>960</v>
      </c>
      <c r="H960" s="201">
        <f t="shared" si="821"/>
        <v>1899</v>
      </c>
      <c r="I960" s="124"/>
      <c r="J960" s="131"/>
      <c r="K960" s="131"/>
      <c r="L960" s="131"/>
      <c r="M960" s="194">
        <v>31321</v>
      </c>
      <c r="N960" s="195"/>
      <c r="O960" s="196" t="s">
        <v>41</v>
      </c>
      <c r="P960" s="195" t="s">
        <v>139</v>
      </c>
      <c r="Q960" s="197">
        <f t="shared" ref="Q960:AD960" si="855">Q961</f>
        <v>340</v>
      </c>
      <c r="R960" s="197">
        <f t="shared" si="855"/>
        <v>0</v>
      </c>
      <c r="S960" s="197">
        <f t="shared" si="855"/>
        <v>340</v>
      </c>
      <c r="T960" s="197">
        <f t="shared" si="855"/>
        <v>0</v>
      </c>
      <c r="U960" s="197">
        <f t="shared" si="855"/>
        <v>280</v>
      </c>
      <c r="V960" s="197">
        <f t="shared" si="855"/>
        <v>340</v>
      </c>
      <c r="W960" s="197">
        <f t="shared" si="855"/>
        <v>340</v>
      </c>
      <c r="X960" s="197"/>
      <c r="Y960" s="308"/>
      <c r="Z960" s="197">
        <f t="shared" si="855"/>
        <v>359</v>
      </c>
      <c r="AA960" s="197">
        <f t="shared" si="855"/>
        <v>340</v>
      </c>
      <c r="AB960" s="197">
        <f t="shared" si="855"/>
        <v>400</v>
      </c>
      <c r="AC960" s="197">
        <f t="shared" si="855"/>
        <v>400</v>
      </c>
      <c r="AD960" s="197">
        <f t="shared" si="855"/>
        <v>400</v>
      </c>
    </row>
    <row r="961" spans="1:30" s="114" customFormat="1" ht="20.25" customHeight="1" x14ac:dyDescent="0.25">
      <c r="A961" s="182" t="s">
        <v>340</v>
      </c>
      <c r="B961" s="182"/>
      <c r="C961" s="182"/>
      <c r="D961" s="182"/>
      <c r="E961" s="182"/>
      <c r="F961" s="200">
        <f t="shared" si="819"/>
        <v>680</v>
      </c>
      <c r="G961" s="200">
        <f t="shared" si="820"/>
        <v>960</v>
      </c>
      <c r="H961" s="201">
        <f t="shared" si="821"/>
        <v>1899</v>
      </c>
      <c r="I961" s="124"/>
      <c r="J961" s="131"/>
      <c r="K961" s="131"/>
      <c r="L961" s="131"/>
      <c r="M961" s="11"/>
      <c r="N961" s="171">
        <v>313210</v>
      </c>
      <c r="O961" s="172" t="s">
        <v>41</v>
      </c>
      <c r="P961" s="173" t="s">
        <v>139</v>
      </c>
      <c r="Q961" s="174">
        <v>340</v>
      </c>
      <c r="R961" s="174">
        <f>S961-Q961</f>
        <v>0</v>
      </c>
      <c r="S961" s="174">
        <f>480-140</f>
        <v>340</v>
      </c>
      <c r="T961" s="174"/>
      <c r="U961" s="174">
        <v>280</v>
      </c>
      <c r="V961" s="174">
        <v>340</v>
      </c>
      <c r="W961" s="174">
        <v>340</v>
      </c>
      <c r="X961" s="174"/>
      <c r="Y961" s="309"/>
      <c r="Z961" s="174">
        <v>359</v>
      </c>
      <c r="AA961" s="174">
        <f>+Q961</f>
        <v>340</v>
      </c>
      <c r="AB961" s="174">
        <v>400</v>
      </c>
      <c r="AC961" s="174">
        <v>400</v>
      </c>
      <c r="AD961" s="174">
        <v>400</v>
      </c>
    </row>
    <row r="962" spans="1:30" s="114" customFormat="1" ht="20.25" hidden="1" customHeight="1" x14ac:dyDescent="0.25">
      <c r="A962" s="183" t="s">
        <v>340</v>
      </c>
      <c r="B962" s="183"/>
      <c r="C962" s="183"/>
      <c r="D962" s="183"/>
      <c r="E962" s="198" t="s">
        <v>388</v>
      </c>
      <c r="F962" s="200">
        <f t="shared" si="819"/>
        <v>0</v>
      </c>
      <c r="G962" s="200">
        <f t="shared" si="820"/>
        <v>0</v>
      </c>
      <c r="H962" s="201">
        <f t="shared" si="821"/>
        <v>0</v>
      </c>
      <c r="I962" s="124"/>
      <c r="J962" s="131"/>
      <c r="K962" s="131"/>
      <c r="L962" s="131"/>
      <c r="M962" s="194">
        <v>31322</v>
      </c>
      <c r="N962" s="195"/>
      <c r="O962" s="196" t="s">
        <v>41</v>
      </c>
      <c r="P962" s="195" t="s">
        <v>259</v>
      </c>
      <c r="Q962" s="197">
        <f>+Q963</f>
        <v>0</v>
      </c>
      <c r="R962" s="197">
        <f t="shared" ref="R962:AD962" si="856">+R963</f>
        <v>0</v>
      </c>
      <c r="S962" s="197">
        <f t="shared" si="856"/>
        <v>0</v>
      </c>
      <c r="T962" s="197">
        <f t="shared" si="856"/>
        <v>0</v>
      </c>
      <c r="U962" s="197">
        <f t="shared" si="856"/>
        <v>0</v>
      </c>
      <c r="V962" s="197">
        <f t="shared" si="856"/>
        <v>0</v>
      </c>
      <c r="W962" s="197">
        <f t="shared" si="856"/>
        <v>0</v>
      </c>
      <c r="X962" s="197"/>
      <c r="Y962" s="308"/>
      <c r="Z962" s="197">
        <f t="shared" si="856"/>
        <v>0</v>
      </c>
      <c r="AA962" s="197">
        <f t="shared" si="856"/>
        <v>0</v>
      </c>
      <c r="AB962" s="197">
        <f t="shared" si="856"/>
        <v>0</v>
      </c>
      <c r="AC962" s="197">
        <f t="shared" si="856"/>
        <v>0</v>
      </c>
      <c r="AD962" s="197">
        <f t="shared" si="856"/>
        <v>0</v>
      </c>
    </row>
    <row r="963" spans="1:30" s="114" customFormat="1" ht="20.25" hidden="1" customHeight="1" x14ac:dyDescent="0.25">
      <c r="A963" s="182" t="s">
        <v>340</v>
      </c>
      <c r="B963" s="182"/>
      <c r="C963" s="182"/>
      <c r="D963" s="182"/>
      <c r="E963" s="182"/>
      <c r="F963" s="200">
        <f t="shared" si="819"/>
        <v>0</v>
      </c>
      <c r="G963" s="200">
        <f t="shared" si="820"/>
        <v>0</v>
      </c>
      <c r="H963" s="201">
        <f t="shared" si="821"/>
        <v>0</v>
      </c>
      <c r="I963" s="124"/>
      <c r="J963" s="131"/>
      <c r="K963" s="131"/>
      <c r="L963" s="131"/>
      <c r="M963" s="11"/>
      <c r="N963" s="171">
        <v>313220</v>
      </c>
      <c r="O963" s="172" t="s">
        <v>41</v>
      </c>
      <c r="P963" s="173" t="s">
        <v>259</v>
      </c>
      <c r="Q963" s="174"/>
      <c r="R963" s="174"/>
      <c r="S963" s="174"/>
      <c r="T963" s="174"/>
      <c r="U963" s="174"/>
      <c r="V963" s="174"/>
      <c r="W963" s="174">
        <v>0</v>
      </c>
      <c r="X963" s="174"/>
      <c r="Y963" s="309"/>
      <c r="Z963" s="174"/>
      <c r="AA963" s="174">
        <f>+Q963</f>
        <v>0</v>
      </c>
      <c r="AB963" s="174"/>
      <c r="AC963" s="174"/>
      <c r="AD963" s="174"/>
    </row>
    <row r="964" spans="1:30" s="114" customFormat="1" ht="20.25" hidden="1" customHeight="1" x14ac:dyDescent="0.25">
      <c r="A964" s="182" t="s">
        <v>340</v>
      </c>
      <c r="B964" s="182"/>
      <c r="C964" s="182"/>
      <c r="D964" s="198" t="s">
        <v>387</v>
      </c>
      <c r="E964" s="198" t="s">
        <v>388</v>
      </c>
      <c r="F964" s="200">
        <f t="shared" si="819"/>
        <v>0</v>
      </c>
      <c r="G964" s="200">
        <f t="shared" si="820"/>
        <v>0</v>
      </c>
      <c r="H964" s="201">
        <f t="shared" si="821"/>
        <v>0</v>
      </c>
      <c r="I964" s="124"/>
      <c r="J964" s="131"/>
      <c r="K964" s="131"/>
      <c r="L964" s="131">
        <v>3133</v>
      </c>
      <c r="M964" s="131"/>
      <c r="N964" s="132"/>
      <c r="O964" s="12" t="s">
        <v>41</v>
      </c>
      <c r="P964" s="127" t="s">
        <v>260</v>
      </c>
      <c r="Q964" s="133">
        <f>+Q965</f>
        <v>0</v>
      </c>
      <c r="R964" s="133">
        <f t="shared" ref="R964:AD965" si="857">+R965</f>
        <v>0</v>
      </c>
      <c r="S964" s="133">
        <f t="shared" si="857"/>
        <v>0</v>
      </c>
      <c r="T964" s="133">
        <f t="shared" si="857"/>
        <v>0</v>
      </c>
      <c r="U964" s="133">
        <f t="shared" si="857"/>
        <v>0</v>
      </c>
      <c r="V964" s="133">
        <f t="shared" si="857"/>
        <v>0</v>
      </c>
      <c r="W964" s="133">
        <f t="shared" si="857"/>
        <v>0</v>
      </c>
      <c r="X964" s="133"/>
      <c r="Y964" s="307"/>
      <c r="Z964" s="133">
        <f t="shared" si="857"/>
        <v>0</v>
      </c>
      <c r="AA964" s="133">
        <f t="shared" si="857"/>
        <v>0</v>
      </c>
      <c r="AB964" s="133">
        <f t="shared" si="857"/>
        <v>0</v>
      </c>
      <c r="AC964" s="133">
        <f t="shared" si="857"/>
        <v>0</v>
      </c>
      <c r="AD964" s="133">
        <f t="shared" si="857"/>
        <v>0</v>
      </c>
    </row>
    <row r="965" spans="1:30" s="114" customFormat="1" ht="20.25" hidden="1" customHeight="1" x14ac:dyDescent="0.25">
      <c r="A965" s="183" t="s">
        <v>340</v>
      </c>
      <c r="B965" s="183"/>
      <c r="C965" s="183"/>
      <c r="D965" s="183"/>
      <c r="E965" s="198" t="s">
        <v>388</v>
      </c>
      <c r="F965" s="200">
        <f t="shared" si="819"/>
        <v>0</v>
      </c>
      <c r="G965" s="200">
        <f t="shared" si="820"/>
        <v>0</v>
      </c>
      <c r="H965" s="201">
        <f t="shared" si="821"/>
        <v>0</v>
      </c>
      <c r="I965" s="124"/>
      <c r="J965" s="131"/>
      <c r="K965" s="131"/>
      <c r="L965" s="131"/>
      <c r="M965" s="194">
        <v>31332</v>
      </c>
      <c r="N965" s="195"/>
      <c r="O965" s="196" t="s">
        <v>41</v>
      </c>
      <c r="P965" s="195" t="s">
        <v>260</v>
      </c>
      <c r="Q965" s="197">
        <f>+Q966</f>
        <v>0</v>
      </c>
      <c r="R965" s="197">
        <f t="shared" si="857"/>
        <v>0</v>
      </c>
      <c r="S965" s="197">
        <f t="shared" si="857"/>
        <v>0</v>
      </c>
      <c r="T965" s="197">
        <f t="shared" si="857"/>
        <v>0</v>
      </c>
      <c r="U965" s="197">
        <f t="shared" si="857"/>
        <v>0</v>
      </c>
      <c r="V965" s="197">
        <f t="shared" si="857"/>
        <v>0</v>
      </c>
      <c r="W965" s="197">
        <f t="shared" si="857"/>
        <v>0</v>
      </c>
      <c r="X965" s="197"/>
      <c r="Y965" s="308"/>
      <c r="Z965" s="197">
        <f t="shared" si="857"/>
        <v>0</v>
      </c>
      <c r="AA965" s="197">
        <f t="shared" si="857"/>
        <v>0</v>
      </c>
      <c r="AB965" s="197">
        <f t="shared" si="857"/>
        <v>0</v>
      </c>
      <c r="AC965" s="197">
        <f t="shared" si="857"/>
        <v>0</v>
      </c>
      <c r="AD965" s="197">
        <f t="shared" si="857"/>
        <v>0</v>
      </c>
    </row>
    <row r="966" spans="1:30" s="114" customFormat="1" ht="20.25" hidden="1" customHeight="1" x14ac:dyDescent="0.25">
      <c r="A966" s="182" t="s">
        <v>340</v>
      </c>
      <c r="B966" s="182"/>
      <c r="C966" s="182"/>
      <c r="D966" s="182"/>
      <c r="E966" s="182"/>
      <c r="F966" s="200">
        <f t="shared" si="819"/>
        <v>0</v>
      </c>
      <c r="G966" s="200">
        <f t="shared" si="820"/>
        <v>0</v>
      </c>
      <c r="H966" s="201">
        <f t="shared" si="821"/>
        <v>0</v>
      </c>
      <c r="I966" s="124"/>
      <c r="J966" s="131"/>
      <c r="K966" s="131"/>
      <c r="L966" s="131"/>
      <c r="M966" s="11"/>
      <c r="N966" s="171">
        <v>313320</v>
      </c>
      <c r="O966" s="172" t="s">
        <v>41</v>
      </c>
      <c r="P966" s="173" t="s">
        <v>260</v>
      </c>
      <c r="Q966" s="174"/>
      <c r="R966" s="174"/>
      <c r="S966" s="174"/>
      <c r="T966" s="174"/>
      <c r="U966" s="174"/>
      <c r="V966" s="174"/>
      <c r="W966" s="174">
        <v>0</v>
      </c>
      <c r="X966" s="174"/>
      <c r="Y966" s="309"/>
      <c r="Z966" s="174"/>
      <c r="AA966" s="174">
        <f>+Q966</f>
        <v>0</v>
      </c>
      <c r="AB966" s="174"/>
      <c r="AC966" s="174"/>
      <c r="AD966" s="174"/>
    </row>
    <row r="967" spans="1:30" s="187" customFormat="1" ht="20.25" customHeight="1" x14ac:dyDescent="0.25">
      <c r="A967" s="183" t="s">
        <v>340</v>
      </c>
      <c r="B967" s="198" t="s">
        <v>352</v>
      </c>
      <c r="C967" s="198" t="s">
        <v>384</v>
      </c>
      <c r="D967" s="198" t="s">
        <v>387</v>
      </c>
      <c r="E967" s="198" t="s">
        <v>388</v>
      </c>
      <c r="F967" s="200">
        <f t="shared" si="819"/>
        <v>14200</v>
      </c>
      <c r="G967" s="200">
        <f t="shared" si="820"/>
        <v>28321</v>
      </c>
      <c r="H967" s="201">
        <f t="shared" si="821"/>
        <v>35171</v>
      </c>
      <c r="I967" s="263"/>
      <c r="J967" s="263">
        <v>32</v>
      </c>
      <c r="K967" s="263"/>
      <c r="L967" s="263"/>
      <c r="M967" s="263"/>
      <c r="N967" s="263"/>
      <c r="O967" s="303" t="s">
        <v>41</v>
      </c>
      <c r="P967" s="264" t="s">
        <v>7</v>
      </c>
      <c r="Q967" s="265">
        <f>Q968+Q989+Q1013</f>
        <v>7100</v>
      </c>
      <c r="R967" s="265">
        <f t="shared" ref="R967:AB967" si="858">R968+R989+R1013</f>
        <v>0</v>
      </c>
      <c r="S967" s="265">
        <f t="shared" si="858"/>
        <v>7100</v>
      </c>
      <c r="T967" s="265">
        <f t="shared" si="858"/>
        <v>6921</v>
      </c>
      <c r="U967" s="265">
        <f t="shared" si="858"/>
        <v>7100</v>
      </c>
      <c r="V967" s="265">
        <f t="shared" si="858"/>
        <v>7100</v>
      </c>
      <c r="W967" s="265">
        <f t="shared" si="858"/>
        <v>7100</v>
      </c>
      <c r="X967" s="265"/>
      <c r="Y967" s="260">
        <f>W967/V967*100</f>
        <v>100</v>
      </c>
      <c r="Z967" s="186">
        <f t="shared" si="858"/>
        <v>6921</v>
      </c>
      <c r="AA967" s="186">
        <f t="shared" si="858"/>
        <v>7100</v>
      </c>
      <c r="AB967" s="186">
        <f t="shared" si="858"/>
        <v>7100</v>
      </c>
      <c r="AC967" s="186">
        <f t="shared" ref="AC967:AD967" si="859">AC968+AC989+AC1013</f>
        <v>7050</v>
      </c>
      <c r="AD967" s="186">
        <f t="shared" si="859"/>
        <v>7000</v>
      </c>
    </row>
    <row r="968" spans="1:30" s="214" customFormat="1" ht="20.25" customHeight="1" x14ac:dyDescent="0.25">
      <c r="A968" s="188" t="s">
        <v>340</v>
      </c>
      <c r="B968" s="188"/>
      <c r="C968" s="215" t="s">
        <v>384</v>
      </c>
      <c r="D968" s="215" t="s">
        <v>387</v>
      </c>
      <c r="E968" s="215" t="s">
        <v>388</v>
      </c>
      <c r="F968" s="207">
        <f t="shared" si="819"/>
        <v>520</v>
      </c>
      <c r="G968" s="207">
        <f t="shared" si="820"/>
        <v>780</v>
      </c>
      <c r="H968" s="208">
        <f t="shared" si="821"/>
        <v>1040</v>
      </c>
      <c r="I968" s="209"/>
      <c r="J968" s="210"/>
      <c r="K968" s="210">
        <v>321</v>
      </c>
      <c r="L968" s="210"/>
      <c r="M968" s="210"/>
      <c r="N968" s="211"/>
      <c r="O968" s="216" t="s">
        <v>41</v>
      </c>
      <c r="P968" s="212" t="s">
        <v>140</v>
      </c>
      <c r="Q968" s="213">
        <f>Q969+Q983+Q978</f>
        <v>260</v>
      </c>
      <c r="R968" s="213">
        <f t="shared" ref="R968:AB968" si="860">R969+R983+R978</f>
        <v>0</v>
      </c>
      <c r="S968" s="213">
        <f t="shared" si="860"/>
        <v>260</v>
      </c>
      <c r="T968" s="213">
        <f t="shared" si="860"/>
        <v>0</v>
      </c>
      <c r="U968" s="213">
        <f t="shared" si="860"/>
        <v>260</v>
      </c>
      <c r="V968" s="213">
        <f t="shared" si="860"/>
        <v>260</v>
      </c>
      <c r="W968" s="213">
        <f t="shared" si="860"/>
        <v>260</v>
      </c>
      <c r="X968" s="213"/>
      <c r="Y968" s="306"/>
      <c r="Z968" s="213">
        <f t="shared" si="860"/>
        <v>0</v>
      </c>
      <c r="AA968" s="213">
        <f t="shared" si="860"/>
        <v>260</v>
      </c>
      <c r="AB968" s="213">
        <f t="shared" si="860"/>
        <v>260</v>
      </c>
      <c r="AC968" s="213">
        <f t="shared" ref="AC968:AD968" si="861">AC969+AC983+AC978</f>
        <v>260</v>
      </c>
      <c r="AD968" s="213">
        <f t="shared" si="861"/>
        <v>260</v>
      </c>
    </row>
    <row r="969" spans="1:30" s="114" customFormat="1" ht="20.25" customHeight="1" x14ac:dyDescent="0.25">
      <c r="A969" s="182" t="s">
        <v>340</v>
      </c>
      <c r="B969" s="182"/>
      <c r="C969" s="182"/>
      <c r="D969" s="198" t="s">
        <v>387</v>
      </c>
      <c r="E969" s="198" t="s">
        <v>388</v>
      </c>
      <c r="F969" s="200">
        <f t="shared" si="819"/>
        <v>120</v>
      </c>
      <c r="G969" s="200">
        <f t="shared" si="820"/>
        <v>180</v>
      </c>
      <c r="H969" s="201">
        <f t="shared" si="821"/>
        <v>240</v>
      </c>
      <c r="I969" s="124"/>
      <c r="J969" s="131"/>
      <c r="K969" s="131"/>
      <c r="L969" s="131">
        <v>3211</v>
      </c>
      <c r="M969" s="131"/>
      <c r="N969" s="132"/>
      <c r="O969" s="12" t="s">
        <v>41</v>
      </c>
      <c r="P969" s="127" t="s">
        <v>141</v>
      </c>
      <c r="Q969" s="133">
        <f>Q970+Q972+Q974+Q976</f>
        <v>60</v>
      </c>
      <c r="R969" s="133">
        <f t="shared" ref="R969:AB969" si="862">R970+R972+R974+R976</f>
        <v>0</v>
      </c>
      <c r="S969" s="133">
        <f t="shared" si="862"/>
        <v>60</v>
      </c>
      <c r="T969" s="133">
        <f t="shared" si="862"/>
        <v>0</v>
      </c>
      <c r="U969" s="133">
        <f t="shared" si="862"/>
        <v>60</v>
      </c>
      <c r="V969" s="133">
        <f t="shared" si="862"/>
        <v>60</v>
      </c>
      <c r="W969" s="133">
        <f t="shared" si="862"/>
        <v>60</v>
      </c>
      <c r="X969" s="133"/>
      <c r="Y969" s="307"/>
      <c r="Z969" s="133">
        <f t="shared" si="862"/>
        <v>0</v>
      </c>
      <c r="AA969" s="133">
        <f t="shared" si="862"/>
        <v>60</v>
      </c>
      <c r="AB969" s="133">
        <f t="shared" si="862"/>
        <v>60</v>
      </c>
      <c r="AC969" s="133">
        <f t="shared" ref="AC969:AD969" si="863">AC970+AC972+AC974+AC976</f>
        <v>60</v>
      </c>
      <c r="AD969" s="133">
        <f t="shared" si="863"/>
        <v>60</v>
      </c>
    </row>
    <row r="970" spans="1:30" s="114" customFormat="1" ht="20.25" customHeight="1" x14ac:dyDescent="0.25">
      <c r="A970" s="183" t="s">
        <v>340</v>
      </c>
      <c r="B970" s="183"/>
      <c r="C970" s="183"/>
      <c r="D970" s="183"/>
      <c r="E970" s="198" t="s">
        <v>388</v>
      </c>
      <c r="F970" s="200">
        <f t="shared" si="819"/>
        <v>120</v>
      </c>
      <c r="G970" s="200">
        <f t="shared" si="820"/>
        <v>180</v>
      </c>
      <c r="H970" s="201">
        <f t="shared" si="821"/>
        <v>240</v>
      </c>
      <c r="I970" s="124"/>
      <c r="J970" s="131"/>
      <c r="K970" s="131"/>
      <c r="L970" s="131"/>
      <c r="M970" s="194">
        <v>32111</v>
      </c>
      <c r="N970" s="195"/>
      <c r="O970" s="196" t="s">
        <v>41</v>
      </c>
      <c r="P970" s="195" t="s">
        <v>142</v>
      </c>
      <c r="Q970" s="197">
        <f t="shared" ref="Q970:AD970" si="864">Q971</f>
        <v>60</v>
      </c>
      <c r="R970" s="197">
        <f t="shared" si="864"/>
        <v>0</v>
      </c>
      <c r="S970" s="197">
        <f t="shared" si="864"/>
        <v>60</v>
      </c>
      <c r="T970" s="197">
        <f t="shared" si="864"/>
        <v>0</v>
      </c>
      <c r="U970" s="197">
        <f t="shared" si="864"/>
        <v>60</v>
      </c>
      <c r="V970" s="197">
        <f t="shared" si="864"/>
        <v>60</v>
      </c>
      <c r="W970" s="197">
        <f t="shared" si="864"/>
        <v>60</v>
      </c>
      <c r="X970" s="197"/>
      <c r="Y970" s="308"/>
      <c r="Z970" s="197">
        <f t="shared" si="864"/>
        <v>0</v>
      </c>
      <c r="AA970" s="197">
        <f t="shared" si="864"/>
        <v>60</v>
      </c>
      <c r="AB970" s="197">
        <f t="shared" si="864"/>
        <v>60</v>
      </c>
      <c r="AC970" s="197">
        <f t="shared" si="864"/>
        <v>60</v>
      </c>
      <c r="AD970" s="197">
        <f t="shared" si="864"/>
        <v>60</v>
      </c>
    </row>
    <row r="971" spans="1:30" s="114" customFormat="1" ht="20.25" customHeight="1" x14ac:dyDescent="0.25">
      <c r="A971" s="182" t="s">
        <v>340</v>
      </c>
      <c r="B971" s="182"/>
      <c r="C971" s="182"/>
      <c r="D971" s="182"/>
      <c r="E971" s="182"/>
      <c r="F971" s="200">
        <f t="shared" si="819"/>
        <v>120</v>
      </c>
      <c r="G971" s="200">
        <f t="shared" si="820"/>
        <v>180</v>
      </c>
      <c r="H971" s="201">
        <f t="shared" si="821"/>
        <v>240</v>
      </c>
      <c r="I971" s="124"/>
      <c r="J971" s="131"/>
      <c r="K971" s="131"/>
      <c r="L971" s="131"/>
      <c r="M971" s="11"/>
      <c r="N971" s="171">
        <v>321110</v>
      </c>
      <c r="O971" s="172" t="s">
        <v>41</v>
      </c>
      <c r="P971" s="173" t="s">
        <v>142</v>
      </c>
      <c r="Q971" s="174">
        <v>60</v>
      </c>
      <c r="R971" s="174">
        <f>S971-Q971</f>
        <v>0</v>
      </c>
      <c r="S971" s="174">
        <v>60</v>
      </c>
      <c r="T971" s="174"/>
      <c r="U971" s="174">
        <v>60</v>
      </c>
      <c r="V971" s="174">
        <v>60</v>
      </c>
      <c r="W971" s="174">
        <v>60</v>
      </c>
      <c r="X971" s="174"/>
      <c r="Y971" s="309"/>
      <c r="Z971" s="174"/>
      <c r="AA971" s="174">
        <f>+Q971</f>
        <v>60</v>
      </c>
      <c r="AB971" s="174">
        <v>60</v>
      </c>
      <c r="AC971" s="174">
        <v>60</v>
      </c>
      <c r="AD971" s="174">
        <v>60</v>
      </c>
    </row>
    <row r="972" spans="1:30" s="114" customFormat="1" ht="20.25" hidden="1" customHeight="1" x14ac:dyDescent="0.25">
      <c r="A972" s="183" t="s">
        <v>340</v>
      </c>
      <c r="B972" s="183"/>
      <c r="C972" s="183"/>
      <c r="D972" s="183"/>
      <c r="E972" s="198" t="s">
        <v>388</v>
      </c>
      <c r="F972" s="200">
        <f t="shared" si="819"/>
        <v>0</v>
      </c>
      <c r="G972" s="200">
        <f t="shared" si="820"/>
        <v>0</v>
      </c>
      <c r="H972" s="201">
        <f t="shared" si="821"/>
        <v>0</v>
      </c>
      <c r="I972" s="124"/>
      <c r="J972" s="131"/>
      <c r="K972" s="131"/>
      <c r="L972" s="131"/>
      <c r="M972" s="194">
        <v>32113</v>
      </c>
      <c r="N972" s="195"/>
      <c r="O972" s="196" t="s">
        <v>41</v>
      </c>
      <c r="P972" s="195" t="s">
        <v>143</v>
      </c>
      <c r="Q972" s="197">
        <f>+Q973</f>
        <v>0</v>
      </c>
      <c r="R972" s="197">
        <f t="shared" ref="R972:AD972" si="865">+R973</f>
        <v>0</v>
      </c>
      <c r="S972" s="197">
        <f t="shared" si="865"/>
        <v>0</v>
      </c>
      <c r="T972" s="197">
        <f t="shared" si="865"/>
        <v>0</v>
      </c>
      <c r="U972" s="197">
        <f t="shared" si="865"/>
        <v>0</v>
      </c>
      <c r="V972" s="197">
        <f t="shared" si="865"/>
        <v>0</v>
      </c>
      <c r="W972" s="197">
        <f t="shared" si="865"/>
        <v>0</v>
      </c>
      <c r="X972" s="197"/>
      <c r="Y972" s="308"/>
      <c r="Z972" s="197">
        <f t="shared" si="865"/>
        <v>0</v>
      </c>
      <c r="AA972" s="197">
        <f t="shared" si="865"/>
        <v>0</v>
      </c>
      <c r="AB972" s="197">
        <f t="shared" si="865"/>
        <v>0</v>
      </c>
      <c r="AC972" s="197">
        <f t="shared" si="865"/>
        <v>0</v>
      </c>
      <c r="AD972" s="197">
        <f t="shared" si="865"/>
        <v>0</v>
      </c>
    </row>
    <row r="973" spans="1:30" s="114" customFormat="1" ht="20.25" hidden="1" customHeight="1" x14ac:dyDescent="0.25">
      <c r="A973" s="182" t="s">
        <v>340</v>
      </c>
      <c r="B973" s="182"/>
      <c r="C973" s="182"/>
      <c r="D973" s="182"/>
      <c r="E973" s="182"/>
      <c r="F973" s="200">
        <f t="shared" si="819"/>
        <v>0</v>
      </c>
      <c r="G973" s="200">
        <f t="shared" si="820"/>
        <v>0</v>
      </c>
      <c r="H973" s="201">
        <f t="shared" si="821"/>
        <v>0</v>
      </c>
      <c r="I973" s="124"/>
      <c r="J973" s="131"/>
      <c r="K973" s="131"/>
      <c r="L973" s="131"/>
      <c r="M973" s="11"/>
      <c r="N973" s="171">
        <v>321130</v>
      </c>
      <c r="O973" s="172" t="s">
        <v>41</v>
      </c>
      <c r="P973" s="173" t="s">
        <v>143</v>
      </c>
      <c r="Q973" s="174"/>
      <c r="R973" s="174"/>
      <c r="S973" s="174"/>
      <c r="T973" s="174"/>
      <c r="U973" s="174"/>
      <c r="V973" s="174"/>
      <c r="W973" s="174">
        <v>0</v>
      </c>
      <c r="X973" s="174"/>
      <c r="Y973" s="309"/>
      <c r="Z973" s="174"/>
      <c r="AA973" s="174">
        <f>+Q973</f>
        <v>0</v>
      </c>
      <c r="AB973" s="174"/>
      <c r="AC973" s="174"/>
      <c r="AD973" s="174"/>
    </row>
    <row r="974" spans="1:30" s="114" customFormat="1" ht="20.25" hidden="1" customHeight="1" x14ac:dyDescent="0.25">
      <c r="A974" s="183" t="s">
        <v>340</v>
      </c>
      <c r="B974" s="183"/>
      <c r="C974" s="183"/>
      <c r="D974" s="183"/>
      <c r="E974" s="198" t="s">
        <v>388</v>
      </c>
      <c r="F974" s="200">
        <f t="shared" si="819"/>
        <v>0</v>
      </c>
      <c r="G974" s="200">
        <f t="shared" si="820"/>
        <v>0</v>
      </c>
      <c r="H974" s="201">
        <f t="shared" si="821"/>
        <v>0</v>
      </c>
      <c r="I974" s="124"/>
      <c r="J974" s="131"/>
      <c r="K974" s="131"/>
      <c r="L974" s="131"/>
      <c r="M974" s="194">
        <v>32115</v>
      </c>
      <c r="N974" s="195"/>
      <c r="O974" s="196" t="s">
        <v>41</v>
      </c>
      <c r="P974" s="195" t="s">
        <v>295</v>
      </c>
      <c r="Q974" s="197">
        <f>+Q975</f>
        <v>0</v>
      </c>
      <c r="R974" s="197">
        <f t="shared" ref="R974:AD974" si="866">+R975</f>
        <v>0</v>
      </c>
      <c r="S974" s="197">
        <f t="shared" si="866"/>
        <v>0</v>
      </c>
      <c r="T974" s="197">
        <f t="shared" si="866"/>
        <v>0</v>
      </c>
      <c r="U974" s="197">
        <f t="shared" si="866"/>
        <v>0</v>
      </c>
      <c r="V974" s="197">
        <f t="shared" si="866"/>
        <v>0</v>
      </c>
      <c r="W974" s="197">
        <f t="shared" si="866"/>
        <v>0</v>
      </c>
      <c r="X974" s="197"/>
      <c r="Y974" s="308"/>
      <c r="Z974" s="197">
        <f t="shared" si="866"/>
        <v>0</v>
      </c>
      <c r="AA974" s="197">
        <f t="shared" si="866"/>
        <v>0</v>
      </c>
      <c r="AB974" s="197">
        <f t="shared" si="866"/>
        <v>0</v>
      </c>
      <c r="AC974" s="197">
        <f t="shared" si="866"/>
        <v>0</v>
      </c>
      <c r="AD974" s="197">
        <f t="shared" si="866"/>
        <v>0</v>
      </c>
    </row>
    <row r="975" spans="1:30" s="114" customFormat="1" ht="20.25" hidden="1" customHeight="1" x14ac:dyDescent="0.25">
      <c r="A975" s="182" t="s">
        <v>340</v>
      </c>
      <c r="B975" s="182"/>
      <c r="C975" s="182"/>
      <c r="D975" s="182"/>
      <c r="E975" s="182"/>
      <c r="F975" s="200">
        <f t="shared" si="819"/>
        <v>0</v>
      </c>
      <c r="G975" s="200">
        <f t="shared" si="820"/>
        <v>0</v>
      </c>
      <c r="H975" s="201">
        <f t="shared" si="821"/>
        <v>0</v>
      </c>
      <c r="I975" s="124"/>
      <c r="J975" s="131"/>
      <c r="K975" s="131"/>
      <c r="L975" s="131"/>
      <c r="M975" s="11"/>
      <c r="N975" s="171">
        <v>321150</v>
      </c>
      <c r="O975" s="172" t="s">
        <v>41</v>
      </c>
      <c r="P975" s="173" t="s">
        <v>295</v>
      </c>
      <c r="Q975" s="174"/>
      <c r="R975" s="174"/>
      <c r="S975" s="174"/>
      <c r="T975" s="174"/>
      <c r="U975" s="174"/>
      <c r="V975" s="174"/>
      <c r="W975" s="174">
        <v>0</v>
      </c>
      <c r="X975" s="174"/>
      <c r="Y975" s="309"/>
      <c r="Z975" s="174"/>
      <c r="AA975" s="174">
        <f>+Q975</f>
        <v>0</v>
      </c>
      <c r="AB975" s="174"/>
      <c r="AC975" s="174"/>
      <c r="AD975" s="174"/>
    </row>
    <row r="976" spans="1:30" s="114" customFormat="1" ht="20.25" hidden="1" customHeight="1" x14ac:dyDescent="0.25">
      <c r="A976" s="183" t="s">
        <v>340</v>
      </c>
      <c r="B976" s="183"/>
      <c r="C976" s="183"/>
      <c r="D976" s="183"/>
      <c r="E976" s="198" t="s">
        <v>388</v>
      </c>
      <c r="F976" s="200">
        <f t="shared" si="819"/>
        <v>0</v>
      </c>
      <c r="G976" s="200">
        <f t="shared" si="820"/>
        <v>0</v>
      </c>
      <c r="H976" s="201">
        <f t="shared" si="821"/>
        <v>0</v>
      </c>
      <c r="I976" s="124"/>
      <c r="J976" s="131"/>
      <c r="K976" s="131"/>
      <c r="L976" s="131"/>
      <c r="M976" s="194">
        <v>32119</v>
      </c>
      <c r="N976" s="195"/>
      <c r="O976" s="196" t="s">
        <v>41</v>
      </c>
      <c r="P976" s="195" t="s">
        <v>145</v>
      </c>
      <c r="Q976" s="197">
        <f>+Q977</f>
        <v>0</v>
      </c>
      <c r="R976" s="197">
        <f t="shared" ref="R976:AD976" si="867">+R977</f>
        <v>0</v>
      </c>
      <c r="S976" s="197">
        <f t="shared" si="867"/>
        <v>0</v>
      </c>
      <c r="T976" s="197">
        <f t="shared" si="867"/>
        <v>0</v>
      </c>
      <c r="U976" s="197">
        <f t="shared" si="867"/>
        <v>0</v>
      </c>
      <c r="V976" s="197">
        <f t="shared" si="867"/>
        <v>0</v>
      </c>
      <c r="W976" s="197">
        <f t="shared" si="867"/>
        <v>0</v>
      </c>
      <c r="X976" s="197"/>
      <c r="Y976" s="308"/>
      <c r="Z976" s="197">
        <f t="shared" si="867"/>
        <v>0</v>
      </c>
      <c r="AA976" s="197">
        <f t="shared" si="867"/>
        <v>0</v>
      </c>
      <c r="AB976" s="197">
        <f t="shared" si="867"/>
        <v>0</v>
      </c>
      <c r="AC976" s="197">
        <f t="shared" si="867"/>
        <v>0</v>
      </c>
      <c r="AD976" s="197">
        <f t="shared" si="867"/>
        <v>0</v>
      </c>
    </row>
    <row r="977" spans="1:30" s="114" customFormat="1" ht="20.25" hidden="1" customHeight="1" x14ac:dyDescent="0.25">
      <c r="A977" s="182" t="s">
        <v>340</v>
      </c>
      <c r="B977" s="182"/>
      <c r="C977" s="182"/>
      <c r="D977" s="182"/>
      <c r="E977" s="182"/>
      <c r="F977" s="200">
        <f t="shared" si="819"/>
        <v>0</v>
      </c>
      <c r="G977" s="200">
        <f t="shared" si="820"/>
        <v>0</v>
      </c>
      <c r="H977" s="201">
        <f t="shared" si="821"/>
        <v>0</v>
      </c>
      <c r="I977" s="124"/>
      <c r="J977" s="131"/>
      <c r="K977" s="131"/>
      <c r="L977" s="131"/>
      <c r="M977" s="11"/>
      <c r="N977" s="171">
        <v>321190</v>
      </c>
      <c r="O977" s="172" t="s">
        <v>41</v>
      </c>
      <c r="P977" s="173" t="s">
        <v>145</v>
      </c>
      <c r="Q977" s="174"/>
      <c r="R977" s="174"/>
      <c r="S977" s="174"/>
      <c r="T977" s="174"/>
      <c r="U977" s="174"/>
      <c r="V977" s="174"/>
      <c r="W977" s="174">
        <v>0</v>
      </c>
      <c r="X977" s="174"/>
      <c r="Y977" s="309"/>
      <c r="Z977" s="174"/>
      <c r="AA977" s="174">
        <f>+Q977</f>
        <v>0</v>
      </c>
      <c r="AB977" s="174"/>
      <c r="AC977" s="174"/>
      <c r="AD977" s="174"/>
    </row>
    <row r="978" spans="1:30" s="114" customFormat="1" ht="20.25" hidden="1" customHeight="1" x14ac:dyDescent="0.25">
      <c r="A978" s="182" t="s">
        <v>340</v>
      </c>
      <c r="B978" s="182"/>
      <c r="C978" s="182"/>
      <c r="D978" s="198" t="s">
        <v>387</v>
      </c>
      <c r="E978" s="198" t="s">
        <v>388</v>
      </c>
      <c r="F978" s="200">
        <f t="shared" si="819"/>
        <v>0</v>
      </c>
      <c r="G978" s="200">
        <f t="shared" si="820"/>
        <v>0</v>
      </c>
      <c r="H978" s="201">
        <f t="shared" si="821"/>
        <v>0</v>
      </c>
      <c r="I978" s="124"/>
      <c r="J978" s="131"/>
      <c r="K978" s="131"/>
      <c r="L978" s="131">
        <v>3212</v>
      </c>
      <c r="M978" s="131"/>
      <c r="N978" s="132"/>
      <c r="O978" s="12" t="s">
        <v>41</v>
      </c>
      <c r="P978" s="127" t="s">
        <v>146</v>
      </c>
      <c r="Q978" s="133">
        <f>+Q979+Q981</f>
        <v>0</v>
      </c>
      <c r="R978" s="133">
        <f t="shared" ref="R978:AB978" si="868">+R979+R981</f>
        <v>0</v>
      </c>
      <c r="S978" s="133">
        <f t="shared" si="868"/>
        <v>0</v>
      </c>
      <c r="T978" s="133">
        <f t="shared" si="868"/>
        <v>0</v>
      </c>
      <c r="U978" s="133">
        <f t="shared" si="868"/>
        <v>0</v>
      </c>
      <c r="V978" s="133">
        <f t="shared" si="868"/>
        <v>0</v>
      </c>
      <c r="W978" s="133">
        <f t="shared" si="868"/>
        <v>0</v>
      </c>
      <c r="X978" s="133"/>
      <c r="Y978" s="307"/>
      <c r="Z978" s="133">
        <f t="shared" si="868"/>
        <v>0</v>
      </c>
      <c r="AA978" s="133">
        <f t="shared" si="868"/>
        <v>0</v>
      </c>
      <c r="AB978" s="133">
        <f t="shared" si="868"/>
        <v>0</v>
      </c>
      <c r="AC978" s="133">
        <f t="shared" ref="AC978:AD978" si="869">+AC979+AC981</f>
        <v>0</v>
      </c>
      <c r="AD978" s="133">
        <f t="shared" si="869"/>
        <v>0</v>
      </c>
    </row>
    <row r="979" spans="1:30" s="114" customFormat="1" ht="20.25" hidden="1" customHeight="1" x14ac:dyDescent="0.25">
      <c r="A979" s="183" t="s">
        <v>340</v>
      </c>
      <c r="B979" s="183"/>
      <c r="C979" s="183"/>
      <c r="D979" s="183"/>
      <c r="E979" s="198" t="s">
        <v>388</v>
      </c>
      <c r="F979" s="200">
        <f t="shared" si="819"/>
        <v>0</v>
      </c>
      <c r="G979" s="200">
        <f t="shared" si="820"/>
        <v>0</v>
      </c>
      <c r="H979" s="201">
        <f t="shared" si="821"/>
        <v>0</v>
      </c>
      <c r="I979" s="124"/>
      <c r="J979" s="131"/>
      <c r="K979" s="131"/>
      <c r="L979" s="131"/>
      <c r="M979" s="194">
        <v>32121</v>
      </c>
      <c r="N979" s="195"/>
      <c r="O979" s="196" t="s">
        <v>41</v>
      </c>
      <c r="P979" s="195" t="s">
        <v>147</v>
      </c>
      <c r="Q979" s="197">
        <f>+Q980</f>
        <v>0</v>
      </c>
      <c r="R979" s="197">
        <f t="shared" ref="R979:AD979" si="870">+R980</f>
        <v>0</v>
      </c>
      <c r="S979" s="197">
        <f t="shared" si="870"/>
        <v>0</v>
      </c>
      <c r="T979" s="197">
        <f t="shared" si="870"/>
        <v>0</v>
      </c>
      <c r="U979" s="197">
        <f t="shared" si="870"/>
        <v>0</v>
      </c>
      <c r="V979" s="197">
        <f t="shared" si="870"/>
        <v>0</v>
      </c>
      <c r="W979" s="197">
        <f t="shared" si="870"/>
        <v>0</v>
      </c>
      <c r="X979" s="197"/>
      <c r="Y979" s="308"/>
      <c r="Z979" s="197">
        <f t="shared" si="870"/>
        <v>0</v>
      </c>
      <c r="AA979" s="197">
        <f t="shared" si="870"/>
        <v>0</v>
      </c>
      <c r="AB979" s="197">
        <f t="shared" si="870"/>
        <v>0</v>
      </c>
      <c r="AC979" s="197">
        <f t="shared" si="870"/>
        <v>0</v>
      </c>
      <c r="AD979" s="197">
        <f t="shared" si="870"/>
        <v>0</v>
      </c>
    </row>
    <row r="980" spans="1:30" s="114" customFormat="1" ht="20.25" hidden="1" customHeight="1" x14ac:dyDescent="0.25">
      <c r="A980" s="182" t="s">
        <v>340</v>
      </c>
      <c r="B980" s="182"/>
      <c r="C980" s="182"/>
      <c r="D980" s="182"/>
      <c r="E980" s="182"/>
      <c r="F980" s="200">
        <f t="shared" ref="F980:F1043" si="871">+Q980+R980+S980</f>
        <v>0</v>
      </c>
      <c r="G980" s="200">
        <f t="shared" ref="G980:G1043" si="872">+T980+U980+V980+W980+X980+Y980</f>
        <v>0</v>
      </c>
      <c r="H980" s="201">
        <f t="shared" ref="H980:H1043" si="873">+Z980+AA980+AB980+AC980+AD980</f>
        <v>0</v>
      </c>
      <c r="I980" s="124"/>
      <c r="J980" s="131"/>
      <c r="K980" s="131"/>
      <c r="L980" s="131"/>
      <c r="M980" s="11"/>
      <c r="N980" s="171">
        <v>321210</v>
      </c>
      <c r="O980" s="172" t="s">
        <v>41</v>
      </c>
      <c r="P980" s="173" t="s">
        <v>147</v>
      </c>
      <c r="Q980" s="174"/>
      <c r="R980" s="174"/>
      <c r="S980" s="174"/>
      <c r="T980" s="174"/>
      <c r="U980" s="174"/>
      <c r="V980" s="174"/>
      <c r="W980" s="174">
        <v>0</v>
      </c>
      <c r="X980" s="174"/>
      <c r="Y980" s="309"/>
      <c r="Z980" s="174"/>
      <c r="AA980" s="174">
        <f>+Q980</f>
        <v>0</v>
      </c>
      <c r="AB980" s="174"/>
      <c r="AC980" s="174"/>
      <c r="AD980" s="174"/>
    </row>
    <row r="981" spans="1:30" s="114" customFormat="1" ht="20.25" hidden="1" customHeight="1" x14ac:dyDescent="0.25">
      <c r="A981" s="183" t="s">
        <v>340</v>
      </c>
      <c r="B981" s="183"/>
      <c r="C981" s="183"/>
      <c r="D981" s="183"/>
      <c r="E981" s="198" t="s">
        <v>388</v>
      </c>
      <c r="F981" s="200">
        <f t="shared" si="871"/>
        <v>0</v>
      </c>
      <c r="G981" s="200">
        <f t="shared" si="872"/>
        <v>0</v>
      </c>
      <c r="H981" s="201">
        <f t="shared" si="873"/>
        <v>0</v>
      </c>
      <c r="I981" s="124"/>
      <c r="J981" s="131"/>
      <c r="K981" s="131"/>
      <c r="L981" s="131"/>
      <c r="M981" s="194">
        <v>32123</v>
      </c>
      <c r="N981" s="195"/>
      <c r="O981" s="196" t="s">
        <v>41</v>
      </c>
      <c r="P981" s="195" t="s">
        <v>148</v>
      </c>
      <c r="Q981" s="197">
        <f>+Q982</f>
        <v>0</v>
      </c>
      <c r="R981" s="197">
        <f t="shared" ref="R981:AD981" si="874">+R982</f>
        <v>0</v>
      </c>
      <c r="S981" s="197">
        <f t="shared" si="874"/>
        <v>0</v>
      </c>
      <c r="T981" s="197">
        <f t="shared" si="874"/>
        <v>0</v>
      </c>
      <c r="U981" s="197">
        <f t="shared" si="874"/>
        <v>0</v>
      </c>
      <c r="V981" s="197">
        <f t="shared" si="874"/>
        <v>0</v>
      </c>
      <c r="W981" s="197">
        <f t="shared" si="874"/>
        <v>0</v>
      </c>
      <c r="X981" s="197"/>
      <c r="Y981" s="308"/>
      <c r="Z981" s="197">
        <f t="shared" si="874"/>
        <v>0</v>
      </c>
      <c r="AA981" s="197">
        <f t="shared" si="874"/>
        <v>0</v>
      </c>
      <c r="AB981" s="197">
        <f t="shared" si="874"/>
        <v>0</v>
      </c>
      <c r="AC981" s="197">
        <f t="shared" si="874"/>
        <v>0</v>
      </c>
      <c r="AD981" s="197">
        <f t="shared" si="874"/>
        <v>0</v>
      </c>
    </row>
    <row r="982" spans="1:30" s="114" customFormat="1" ht="20.25" hidden="1" customHeight="1" x14ac:dyDescent="0.25">
      <c r="A982" s="182" t="s">
        <v>340</v>
      </c>
      <c r="B982" s="182"/>
      <c r="C982" s="182"/>
      <c r="D982" s="182"/>
      <c r="E982" s="182"/>
      <c r="F982" s="200">
        <f t="shared" si="871"/>
        <v>0</v>
      </c>
      <c r="G982" s="200">
        <f t="shared" si="872"/>
        <v>0</v>
      </c>
      <c r="H982" s="201">
        <f t="shared" si="873"/>
        <v>0</v>
      </c>
      <c r="I982" s="124"/>
      <c r="J982" s="131"/>
      <c r="K982" s="131"/>
      <c r="L982" s="131"/>
      <c r="M982" s="11"/>
      <c r="N982" s="171">
        <v>321230</v>
      </c>
      <c r="O982" s="172" t="s">
        <v>41</v>
      </c>
      <c r="P982" s="173" t="s">
        <v>148</v>
      </c>
      <c r="Q982" s="174"/>
      <c r="R982" s="174"/>
      <c r="S982" s="174"/>
      <c r="T982" s="174"/>
      <c r="U982" s="174"/>
      <c r="V982" s="174"/>
      <c r="W982" s="174">
        <v>0</v>
      </c>
      <c r="X982" s="174"/>
      <c r="Y982" s="309"/>
      <c r="Z982" s="174"/>
      <c r="AA982" s="174">
        <f>+Q982</f>
        <v>0</v>
      </c>
      <c r="AB982" s="174"/>
      <c r="AC982" s="174"/>
      <c r="AD982" s="174"/>
    </row>
    <row r="983" spans="1:30" s="114" customFormat="1" ht="20.25" customHeight="1" x14ac:dyDescent="0.25">
      <c r="A983" s="182" t="s">
        <v>340</v>
      </c>
      <c r="B983" s="182"/>
      <c r="C983" s="182"/>
      <c r="D983" s="198" t="s">
        <v>387</v>
      </c>
      <c r="E983" s="198" t="s">
        <v>388</v>
      </c>
      <c r="F983" s="200">
        <f t="shared" si="871"/>
        <v>400</v>
      </c>
      <c r="G983" s="200">
        <f t="shared" si="872"/>
        <v>600</v>
      </c>
      <c r="H983" s="201">
        <f t="shared" si="873"/>
        <v>800</v>
      </c>
      <c r="I983" s="124"/>
      <c r="J983" s="131"/>
      <c r="K983" s="131"/>
      <c r="L983" s="131">
        <v>3213</v>
      </c>
      <c r="M983" s="131"/>
      <c r="N983" s="132"/>
      <c r="O983" s="12" t="s">
        <v>41</v>
      </c>
      <c r="P983" s="127" t="s">
        <v>149</v>
      </c>
      <c r="Q983" s="133">
        <f>Q984+Q987</f>
        <v>200</v>
      </c>
      <c r="R983" s="133">
        <f t="shared" ref="R983:AB983" si="875">R984+R987</f>
        <v>0</v>
      </c>
      <c r="S983" s="133">
        <f t="shared" si="875"/>
        <v>200</v>
      </c>
      <c r="T983" s="133">
        <f t="shared" si="875"/>
        <v>0</v>
      </c>
      <c r="U983" s="133">
        <f t="shared" si="875"/>
        <v>200</v>
      </c>
      <c r="V983" s="133">
        <f t="shared" si="875"/>
        <v>200</v>
      </c>
      <c r="W983" s="133">
        <f t="shared" si="875"/>
        <v>200</v>
      </c>
      <c r="X983" s="133"/>
      <c r="Y983" s="307"/>
      <c r="Z983" s="133">
        <f t="shared" si="875"/>
        <v>0</v>
      </c>
      <c r="AA983" s="133">
        <f t="shared" si="875"/>
        <v>200</v>
      </c>
      <c r="AB983" s="133">
        <f t="shared" si="875"/>
        <v>200</v>
      </c>
      <c r="AC983" s="133">
        <f t="shared" ref="AC983:AD983" si="876">AC984+AC987</f>
        <v>200</v>
      </c>
      <c r="AD983" s="133">
        <f t="shared" si="876"/>
        <v>200</v>
      </c>
    </row>
    <row r="984" spans="1:30" s="114" customFormat="1" ht="20.25" customHeight="1" x14ac:dyDescent="0.25">
      <c r="A984" s="183" t="s">
        <v>340</v>
      </c>
      <c r="B984" s="183"/>
      <c r="C984" s="183"/>
      <c r="D984" s="183"/>
      <c r="E984" s="198" t="s">
        <v>388</v>
      </c>
      <c r="F984" s="200">
        <f t="shared" si="871"/>
        <v>400</v>
      </c>
      <c r="G984" s="200">
        <f t="shared" si="872"/>
        <v>600</v>
      </c>
      <c r="H984" s="201">
        <f t="shared" si="873"/>
        <v>800</v>
      </c>
      <c r="I984" s="124"/>
      <c r="J984" s="131"/>
      <c r="K984" s="131"/>
      <c r="L984" s="131"/>
      <c r="M984" s="194">
        <v>32131</v>
      </c>
      <c r="N984" s="195"/>
      <c r="O984" s="196" t="s">
        <v>41</v>
      </c>
      <c r="P984" s="195" t="s">
        <v>150</v>
      </c>
      <c r="Q984" s="197">
        <f t="shared" ref="Q984:AD984" si="877">Q985</f>
        <v>200</v>
      </c>
      <c r="R984" s="197">
        <f t="shared" si="877"/>
        <v>0</v>
      </c>
      <c r="S984" s="197">
        <f t="shared" si="877"/>
        <v>200</v>
      </c>
      <c r="T984" s="197">
        <f t="shared" si="877"/>
        <v>0</v>
      </c>
      <c r="U984" s="197">
        <f t="shared" si="877"/>
        <v>200</v>
      </c>
      <c r="V984" s="197">
        <f t="shared" si="877"/>
        <v>200</v>
      </c>
      <c r="W984" s="197">
        <f t="shared" si="877"/>
        <v>200</v>
      </c>
      <c r="X984" s="197"/>
      <c r="Y984" s="308"/>
      <c r="Z984" s="197">
        <f t="shared" si="877"/>
        <v>0</v>
      </c>
      <c r="AA984" s="197">
        <f t="shared" si="877"/>
        <v>200</v>
      </c>
      <c r="AB984" s="197">
        <f t="shared" si="877"/>
        <v>200</v>
      </c>
      <c r="AC984" s="197">
        <f t="shared" si="877"/>
        <v>200</v>
      </c>
      <c r="AD984" s="197">
        <f t="shared" si="877"/>
        <v>200</v>
      </c>
    </row>
    <row r="985" spans="1:30" s="114" customFormat="1" ht="20.25" customHeight="1" x14ac:dyDescent="0.25">
      <c r="A985" s="182" t="s">
        <v>340</v>
      </c>
      <c r="B985" s="182"/>
      <c r="C985" s="182"/>
      <c r="D985" s="182"/>
      <c r="E985" s="182"/>
      <c r="F985" s="200">
        <f t="shared" si="871"/>
        <v>400</v>
      </c>
      <c r="G985" s="200">
        <f t="shared" si="872"/>
        <v>600</v>
      </c>
      <c r="H985" s="201">
        <f t="shared" si="873"/>
        <v>800</v>
      </c>
      <c r="I985" s="124"/>
      <c r="J985" s="131"/>
      <c r="K985" s="131"/>
      <c r="L985" s="131"/>
      <c r="M985" s="11"/>
      <c r="N985" s="171">
        <v>321310</v>
      </c>
      <c r="O985" s="172" t="s">
        <v>41</v>
      </c>
      <c r="P985" s="173" t="s">
        <v>151</v>
      </c>
      <c r="Q985" s="174">
        <v>200</v>
      </c>
      <c r="R985" s="174">
        <f>S985-Q985</f>
        <v>0</v>
      </c>
      <c r="S985" s="174">
        <f>200</f>
        <v>200</v>
      </c>
      <c r="T985" s="174"/>
      <c r="U985" s="174">
        <v>200</v>
      </c>
      <c r="V985" s="174">
        <v>200</v>
      </c>
      <c r="W985" s="174">
        <v>200</v>
      </c>
      <c r="X985" s="174"/>
      <c r="Y985" s="309"/>
      <c r="Z985" s="174"/>
      <c r="AA985" s="174">
        <f t="shared" ref="AA985:AA986" si="878">+Q985</f>
        <v>200</v>
      </c>
      <c r="AB985" s="174">
        <v>200</v>
      </c>
      <c r="AC985" s="174">
        <v>200</v>
      </c>
      <c r="AD985" s="174">
        <v>200</v>
      </c>
    </row>
    <row r="986" spans="1:30" s="114" customFormat="1" ht="20.25" hidden="1" customHeight="1" x14ac:dyDescent="0.25">
      <c r="A986" s="182" t="s">
        <v>340</v>
      </c>
      <c r="B986" s="182"/>
      <c r="C986" s="182"/>
      <c r="D986" s="182"/>
      <c r="E986" s="182"/>
      <c r="F986" s="200">
        <f t="shared" si="871"/>
        <v>0</v>
      </c>
      <c r="G986" s="200">
        <f t="shared" si="872"/>
        <v>0</v>
      </c>
      <c r="H986" s="201">
        <f t="shared" si="873"/>
        <v>0</v>
      </c>
      <c r="I986" s="124"/>
      <c r="J986" s="131"/>
      <c r="K986" s="131"/>
      <c r="L986" s="131"/>
      <c r="M986" s="11"/>
      <c r="N986" s="171">
        <v>321311</v>
      </c>
      <c r="O986" s="172" t="s">
        <v>41</v>
      </c>
      <c r="P986" s="173" t="s">
        <v>152</v>
      </c>
      <c r="Q986" s="174"/>
      <c r="R986" s="174"/>
      <c r="S986" s="174"/>
      <c r="T986" s="174"/>
      <c r="U986" s="174"/>
      <c r="V986" s="174"/>
      <c r="W986" s="174">
        <v>0</v>
      </c>
      <c r="X986" s="174"/>
      <c r="Y986" s="309"/>
      <c r="Z986" s="174"/>
      <c r="AA986" s="174">
        <f t="shared" si="878"/>
        <v>0</v>
      </c>
      <c r="AB986" s="174"/>
      <c r="AC986" s="174"/>
      <c r="AD986" s="174"/>
    </row>
    <row r="987" spans="1:30" s="114" customFormat="1" ht="20.25" hidden="1" customHeight="1" x14ac:dyDescent="0.25">
      <c r="A987" s="183" t="s">
        <v>340</v>
      </c>
      <c r="B987" s="183"/>
      <c r="C987" s="183"/>
      <c r="D987" s="183"/>
      <c r="E987" s="198" t="s">
        <v>388</v>
      </c>
      <c r="F987" s="200">
        <f t="shared" si="871"/>
        <v>0</v>
      </c>
      <c r="G987" s="200">
        <f t="shared" si="872"/>
        <v>0</v>
      </c>
      <c r="H987" s="201">
        <f t="shared" si="873"/>
        <v>0</v>
      </c>
      <c r="I987" s="124"/>
      <c r="J987" s="131"/>
      <c r="K987" s="131"/>
      <c r="L987" s="131"/>
      <c r="M987" s="194">
        <v>32132</v>
      </c>
      <c r="N987" s="195"/>
      <c r="O987" s="196" t="s">
        <v>41</v>
      </c>
      <c r="P987" s="195" t="s">
        <v>153</v>
      </c>
      <c r="Q987" s="197">
        <f>+Q988</f>
        <v>0</v>
      </c>
      <c r="R987" s="197">
        <f t="shared" ref="R987:AD987" si="879">+R988</f>
        <v>0</v>
      </c>
      <c r="S987" s="197">
        <f t="shared" si="879"/>
        <v>0</v>
      </c>
      <c r="T987" s="197">
        <f t="shared" si="879"/>
        <v>0</v>
      </c>
      <c r="U987" s="197">
        <f t="shared" si="879"/>
        <v>0</v>
      </c>
      <c r="V987" s="197">
        <f t="shared" si="879"/>
        <v>0</v>
      </c>
      <c r="W987" s="197">
        <f t="shared" si="879"/>
        <v>0</v>
      </c>
      <c r="X987" s="197"/>
      <c r="Y987" s="308"/>
      <c r="Z987" s="197">
        <f t="shared" si="879"/>
        <v>0</v>
      </c>
      <c r="AA987" s="197">
        <f t="shared" si="879"/>
        <v>0</v>
      </c>
      <c r="AB987" s="197">
        <f t="shared" si="879"/>
        <v>0</v>
      </c>
      <c r="AC987" s="197">
        <f t="shared" si="879"/>
        <v>0</v>
      </c>
      <c r="AD987" s="197">
        <f t="shared" si="879"/>
        <v>0</v>
      </c>
    </row>
    <row r="988" spans="1:30" s="114" customFormat="1" ht="20.25" hidden="1" customHeight="1" x14ac:dyDescent="0.25">
      <c r="A988" s="182" t="s">
        <v>340</v>
      </c>
      <c r="B988" s="182"/>
      <c r="C988" s="182"/>
      <c r="D988" s="182"/>
      <c r="E988" s="182"/>
      <c r="F988" s="200">
        <f t="shared" si="871"/>
        <v>0</v>
      </c>
      <c r="G988" s="200">
        <f t="shared" si="872"/>
        <v>0</v>
      </c>
      <c r="H988" s="201">
        <f t="shared" si="873"/>
        <v>0</v>
      </c>
      <c r="I988" s="124"/>
      <c r="J988" s="131"/>
      <c r="K988" s="131"/>
      <c r="L988" s="131"/>
      <c r="M988" s="11"/>
      <c r="N988" s="171">
        <v>321320</v>
      </c>
      <c r="O988" s="172" t="s">
        <v>41</v>
      </c>
      <c r="P988" s="173" t="s">
        <v>153</v>
      </c>
      <c r="Q988" s="174"/>
      <c r="R988" s="174"/>
      <c r="S988" s="174"/>
      <c r="T988" s="174"/>
      <c r="U988" s="174"/>
      <c r="V988" s="174"/>
      <c r="W988" s="174">
        <v>0</v>
      </c>
      <c r="X988" s="174"/>
      <c r="Y988" s="309"/>
      <c r="Z988" s="174"/>
      <c r="AA988" s="174">
        <f>+Q988</f>
        <v>0</v>
      </c>
      <c r="AB988" s="174"/>
      <c r="AC988" s="174"/>
      <c r="AD988" s="174"/>
    </row>
    <row r="989" spans="1:30" s="214" customFormat="1" ht="20.25" customHeight="1" x14ac:dyDescent="0.25">
      <c r="A989" s="188" t="s">
        <v>340</v>
      </c>
      <c r="B989" s="188"/>
      <c r="C989" s="215" t="s">
        <v>384</v>
      </c>
      <c r="D989" s="215" t="s">
        <v>387</v>
      </c>
      <c r="E989" s="215" t="s">
        <v>388</v>
      </c>
      <c r="F989" s="207">
        <f t="shared" si="871"/>
        <v>5680</v>
      </c>
      <c r="G989" s="207">
        <f t="shared" si="872"/>
        <v>10520</v>
      </c>
      <c r="H989" s="208">
        <f t="shared" si="873"/>
        <v>13200</v>
      </c>
      <c r="I989" s="209"/>
      <c r="J989" s="210"/>
      <c r="K989" s="210">
        <v>322</v>
      </c>
      <c r="L989" s="210"/>
      <c r="M989" s="210"/>
      <c r="N989" s="211"/>
      <c r="O989" s="216" t="s">
        <v>41</v>
      </c>
      <c r="P989" s="212" t="s">
        <v>154</v>
      </c>
      <c r="Q989" s="213">
        <f>Q990+Q1000+Q1005</f>
        <v>2680</v>
      </c>
      <c r="R989" s="213">
        <f t="shared" ref="R989:AB989" si="880">R990+R1000+R1005</f>
        <v>160</v>
      </c>
      <c r="S989" s="213">
        <f t="shared" si="880"/>
        <v>2840</v>
      </c>
      <c r="T989" s="213">
        <f t="shared" si="880"/>
        <v>2480</v>
      </c>
      <c r="U989" s="213">
        <f t="shared" si="880"/>
        <v>2680</v>
      </c>
      <c r="V989" s="213">
        <f t="shared" si="880"/>
        <v>2680</v>
      </c>
      <c r="W989" s="213">
        <f t="shared" si="880"/>
        <v>2680</v>
      </c>
      <c r="X989" s="213"/>
      <c r="Y989" s="306"/>
      <c r="Z989" s="213">
        <f t="shared" si="880"/>
        <v>2480</v>
      </c>
      <c r="AA989" s="213">
        <f t="shared" si="880"/>
        <v>2680</v>
      </c>
      <c r="AB989" s="213">
        <f t="shared" si="880"/>
        <v>2680</v>
      </c>
      <c r="AC989" s="213">
        <f t="shared" ref="AC989:AD989" si="881">AC990+AC1000+AC1005</f>
        <v>2680</v>
      </c>
      <c r="AD989" s="213">
        <f t="shared" si="881"/>
        <v>2680</v>
      </c>
    </row>
    <row r="990" spans="1:30" s="114" customFormat="1" ht="20.25" customHeight="1" x14ac:dyDescent="0.25">
      <c r="A990" s="182" t="s">
        <v>340</v>
      </c>
      <c r="B990" s="182"/>
      <c r="C990" s="182"/>
      <c r="D990" s="198" t="s">
        <v>387</v>
      </c>
      <c r="E990" s="198" t="s">
        <v>388</v>
      </c>
      <c r="F990" s="200">
        <f t="shared" si="871"/>
        <v>1440</v>
      </c>
      <c r="G990" s="200">
        <f t="shared" si="872"/>
        <v>2880</v>
      </c>
      <c r="H990" s="201">
        <f t="shared" si="873"/>
        <v>3600</v>
      </c>
      <c r="I990" s="124"/>
      <c r="J990" s="131"/>
      <c r="K990" s="131"/>
      <c r="L990" s="131">
        <v>3221</v>
      </c>
      <c r="M990" s="131"/>
      <c r="N990" s="132"/>
      <c r="O990" s="12" t="s">
        <v>41</v>
      </c>
      <c r="P990" s="127" t="s">
        <v>155</v>
      </c>
      <c r="Q990" s="133">
        <f>Q991+Q996+Q998+Q994</f>
        <v>720</v>
      </c>
      <c r="R990" s="133">
        <f t="shared" ref="R990:AB990" si="882">R991+R996+R998+R994</f>
        <v>0</v>
      </c>
      <c r="S990" s="133">
        <f t="shared" si="882"/>
        <v>720</v>
      </c>
      <c r="T990" s="133">
        <v>720</v>
      </c>
      <c r="U990" s="133">
        <f t="shared" si="882"/>
        <v>720</v>
      </c>
      <c r="V990" s="133">
        <f t="shared" si="882"/>
        <v>720</v>
      </c>
      <c r="W990" s="133">
        <f t="shared" si="882"/>
        <v>720</v>
      </c>
      <c r="X990" s="133"/>
      <c r="Y990" s="307"/>
      <c r="Z990" s="133">
        <f t="shared" si="882"/>
        <v>720</v>
      </c>
      <c r="AA990" s="133">
        <f t="shared" si="882"/>
        <v>720</v>
      </c>
      <c r="AB990" s="133">
        <f t="shared" si="882"/>
        <v>720</v>
      </c>
      <c r="AC990" s="133">
        <f t="shared" ref="AC990:AD990" si="883">AC991+AC996+AC998+AC994</f>
        <v>720</v>
      </c>
      <c r="AD990" s="133">
        <f t="shared" si="883"/>
        <v>720</v>
      </c>
    </row>
    <row r="991" spans="1:30" s="114" customFormat="1" ht="20.25" customHeight="1" x14ac:dyDescent="0.25">
      <c r="A991" s="183" t="s">
        <v>340</v>
      </c>
      <c r="B991" s="183"/>
      <c r="C991" s="183"/>
      <c r="D991" s="183"/>
      <c r="E991" s="198" t="s">
        <v>388</v>
      </c>
      <c r="F991" s="200">
        <f t="shared" si="871"/>
        <v>520</v>
      </c>
      <c r="G991" s="200">
        <f t="shared" si="872"/>
        <v>780</v>
      </c>
      <c r="H991" s="201">
        <f t="shared" si="873"/>
        <v>1300</v>
      </c>
      <c r="I991" s="124"/>
      <c r="J991" s="131"/>
      <c r="K991" s="131"/>
      <c r="L991" s="131"/>
      <c r="M991" s="194">
        <v>32211</v>
      </c>
      <c r="N991" s="195"/>
      <c r="O991" s="196" t="s">
        <v>41</v>
      </c>
      <c r="P991" s="195" t="s">
        <v>156</v>
      </c>
      <c r="Q991" s="197">
        <f>Q993+Q992</f>
        <v>260</v>
      </c>
      <c r="R991" s="197">
        <f t="shared" ref="R991:AB991" si="884">R993+R992</f>
        <v>0</v>
      </c>
      <c r="S991" s="197">
        <f t="shared" si="884"/>
        <v>260</v>
      </c>
      <c r="T991" s="197">
        <f t="shared" si="884"/>
        <v>0</v>
      </c>
      <c r="U991" s="197">
        <f t="shared" si="884"/>
        <v>260</v>
      </c>
      <c r="V991" s="197">
        <f t="shared" si="884"/>
        <v>260</v>
      </c>
      <c r="W991" s="197">
        <f t="shared" si="884"/>
        <v>260</v>
      </c>
      <c r="X991" s="197"/>
      <c r="Y991" s="308"/>
      <c r="Z991" s="197">
        <f t="shared" si="884"/>
        <v>260</v>
      </c>
      <c r="AA991" s="197">
        <f t="shared" si="884"/>
        <v>260</v>
      </c>
      <c r="AB991" s="197">
        <f t="shared" si="884"/>
        <v>260</v>
      </c>
      <c r="AC991" s="197">
        <f t="shared" ref="AC991:AD991" si="885">AC993+AC992</f>
        <v>260</v>
      </c>
      <c r="AD991" s="197">
        <f t="shared" si="885"/>
        <v>260</v>
      </c>
    </row>
    <row r="992" spans="1:30" s="114" customFormat="1" ht="20.25" customHeight="1" x14ac:dyDescent="0.25">
      <c r="A992" s="182" t="s">
        <v>340</v>
      </c>
      <c r="B992" s="182"/>
      <c r="C992" s="182"/>
      <c r="D992" s="182"/>
      <c r="E992" s="182"/>
      <c r="F992" s="200">
        <f t="shared" si="871"/>
        <v>260</v>
      </c>
      <c r="G992" s="200">
        <f t="shared" si="872"/>
        <v>390</v>
      </c>
      <c r="H992" s="201">
        <f t="shared" si="873"/>
        <v>650</v>
      </c>
      <c r="I992" s="124"/>
      <c r="J992" s="131"/>
      <c r="K992" s="131"/>
      <c r="L992" s="131"/>
      <c r="M992" s="11"/>
      <c r="N992" s="171">
        <v>322110</v>
      </c>
      <c r="O992" s="172" t="s">
        <v>41</v>
      </c>
      <c r="P992" s="173" t="s">
        <v>156</v>
      </c>
      <c r="Q992" s="174">
        <v>130</v>
      </c>
      <c r="R992" s="174">
        <f>S992-Q992</f>
        <v>0</v>
      </c>
      <c r="S992" s="174">
        <v>130</v>
      </c>
      <c r="T992" s="174"/>
      <c r="U992" s="174">
        <v>130</v>
      </c>
      <c r="V992" s="174">
        <v>130</v>
      </c>
      <c r="W992" s="174">
        <v>130</v>
      </c>
      <c r="X992" s="174"/>
      <c r="Y992" s="309"/>
      <c r="Z992" s="174">
        <v>130</v>
      </c>
      <c r="AA992" s="174">
        <f t="shared" ref="AA992:AA993" si="886">+Q992</f>
        <v>130</v>
      </c>
      <c r="AB992" s="174">
        <v>130</v>
      </c>
      <c r="AC992" s="174">
        <v>130</v>
      </c>
      <c r="AD992" s="174">
        <v>130</v>
      </c>
    </row>
    <row r="993" spans="1:30" s="114" customFormat="1" ht="20.25" customHeight="1" x14ac:dyDescent="0.25">
      <c r="A993" s="182" t="s">
        <v>340</v>
      </c>
      <c r="B993" s="182"/>
      <c r="C993" s="182"/>
      <c r="D993" s="182"/>
      <c r="E993" s="182"/>
      <c r="F993" s="200">
        <f t="shared" si="871"/>
        <v>260</v>
      </c>
      <c r="G993" s="200">
        <f t="shared" si="872"/>
        <v>390</v>
      </c>
      <c r="H993" s="201">
        <f t="shared" si="873"/>
        <v>650</v>
      </c>
      <c r="I993" s="124"/>
      <c r="J993" s="131"/>
      <c r="K993" s="131"/>
      <c r="L993" s="131"/>
      <c r="M993" s="11"/>
      <c r="N993" s="171">
        <v>322111</v>
      </c>
      <c r="O993" s="172" t="s">
        <v>41</v>
      </c>
      <c r="P993" s="173" t="s">
        <v>264</v>
      </c>
      <c r="Q993" s="174">
        <v>130</v>
      </c>
      <c r="R993" s="174">
        <f>S993-Q993</f>
        <v>0</v>
      </c>
      <c r="S993" s="174">
        <v>130</v>
      </c>
      <c r="T993" s="174"/>
      <c r="U993" s="174">
        <v>130</v>
      </c>
      <c r="V993" s="174">
        <v>130</v>
      </c>
      <c r="W993" s="174">
        <v>130</v>
      </c>
      <c r="X993" s="174"/>
      <c r="Y993" s="309"/>
      <c r="Z993" s="174">
        <v>130</v>
      </c>
      <c r="AA993" s="174">
        <f t="shared" si="886"/>
        <v>130</v>
      </c>
      <c r="AB993" s="174">
        <v>130</v>
      </c>
      <c r="AC993" s="174">
        <v>130</v>
      </c>
      <c r="AD993" s="174">
        <v>130</v>
      </c>
    </row>
    <row r="994" spans="1:30" s="114" customFormat="1" ht="20.25" hidden="1" customHeight="1" x14ac:dyDescent="0.25">
      <c r="A994" s="183" t="s">
        <v>340</v>
      </c>
      <c r="B994" s="183"/>
      <c r="C994" s="183"/>
      <c r="D994" s="183"/>
      <c r="E994" s="198" t="s">
        <v>388</v>
      </c>
      <c r="F994" s="200">
        <f t="shared" si="871"/>
        <v>0</v>
      </c>
      <c r="G994" s="200">
        <f t="shared" si="872"/>
        <v>0</v>
      </c>
      <c r="H994" s="201">
        <f t="shared" si="873"/>
        <v>0</v>
      </c>
      <c r="I994" s="124"/>
      <c r="J994" s="131"/>
      <c r="K994" s="131"/>
      <c r="L994" s="131"/>
      <c r="M994" s="194">
        <v>32212</v>
      </c>
      <c r="N994" s="195"/>
      <c r="O994" s="196" t="s">
        <v>41</v>
      </c>
      <c r="P994" s="195" t="s">
        <v>163</v>
      </c>
      <c r="Q994" s="197">
        <f>+Q995</f>
        <v>0</v>
      </c>
      <c r="R994" s="197">
        <f t="shared" ref="R994:AD994" si="887">+R995</f>
        <v>0</v>
      </c>
      <c r="S994" s="197">
        <f t="shared" si="887"/>
        <v>0</v>
      </c>
      <c r="T994" s="197">
        <f t="shared" si="887"/>
        <v>0</v>
      </c>
      <c r="U994" s="197">
        <f t="shared" si="887"/>
        <v>0</v>
      </c>
      <c r="V994" s="197">
        <f t="shared" si="887"/>
        <v>0</v>
      </c>
      <c r="W994" s="197">
        <f t="shared" si="887"/>
        <v>0</v>
      </c>
      <c r="X994" s="197"/>
      <c r="Y994" s="308"/>
      <c r="Z994" s="197">
        <f t="shared" si="887"/>
        <v>0</v>
      </c>
      <c r="AA994" s="197">
        <f t="shared" si="887"/>
        <v>0</v>
      </c>
      <c r="AB994" s="197">
        <f t="shared" si="887"/>
        <v>0</v>
      </c>
      <c r="AC994" s="197">
        <f t="shared" si="887"/>
        <v>0</v>
      </c>
      <c r="AD994" s="197">
        <f t="shared" si="887"/>
        <v>0</v>
      </c>
    </row>
    <row r="995" spans="1:30" s="114" customFormat="1" ht="20.25" hidden="1" customHeight="1" x14ac:dyDescent="0.25">
      <c r="A995" s="182" t="s">
        <v>340</v>
      </c>
      <c r="B995" s="182"/>
      <c r="C995" s="182"/>
      <c r="D995" s="182"/>
      <c r="E995" s="182"/>
      <c r="F995" s="200">
        <f t="shared" si="871"/>
        <v>0</v>
      </c>
      <c r="G995" s="200">
        <f t="shared" si="872"/>
        <v>0</v>
      </c>
      <c r="H995" s="201">
        <f t="shared" si="873"/>
        <v>0</v>
      </c>
      <c r="I995" s="124"/>
      <c r="J995" s="131"/>
      <c r="K995" s="131"/>
      <c r="L995" s="131"/>
      <c r="M995" s="11"/>
      <c r="N995" s="171">
        <v>322120</v>
      </c>
      <c r="O995" s="172" t="s">
        <v>41</v>
      </c>
      <c r="P995" s="173" t="s">
        <v>163</v>
      </c>
      <c r="Q995" s="174"/>
      <c r="R995" s="174"/>
      <c r="S995" s="174"/>
      <c r="T995" s="174"/>
      <c r="U995" s="174"/>
      <c r="V995" s="174"/>
      <c r="W995" s="174">
        <v>0</v>
      </c>
      <c r="X995" s="174"/>
      <c r="Y995" s="309"/>
      <c r="Z995" s="174"/>
      <c r="AA995" s="174">
        <f>+Q995</f>
        <v>0</v>
      </c>
      <c r="AB995" s="174"/>
      <c r="AC995" s="174"/>
      <c r="AD995" s="174"/>
    </row>
    <row r="996" spans="1:30" s="114" customFormat="1" ht="20.25" customHeight="1" x14ac:dyDescent="0.25">
      <c r="A996" s="183" t="s">
        <v>340</v>
      </c>
      <c r="B996" s="183"/>
      <c r="C996" s="183"/>
      <c r="D996" s="183"/>
      <c r="E996" s="198" t="s">
        <v>388</v>
      </c>
      <c r="F996" s="200">
        <f t="shared" si="871"/>
        <v>260</v>
      </c>
      <c r="G996" s="200">
        <f t="shared" si="872"/>
        <v>390</v>
      </c>
      <c r="H996" s="201">
        <f t="shared" si="873"/>
        <v>650</v>
      </c>
      <c r="I996" s="124"/>
      <c r="J996" s="131"/>
      <c r="K996" s="131"/>
      <c r="L996" s="131"/>
      <c r="M996" s="194">
        <v>32214</v>
      </c>
      <c r="N996" s="195"/>
      <c r="O996" s="196" t="s">
        <v>41</v>
      </c>
      <c r="P996" s="195" t="s">
        <v>164</v>
      </c>
      <c r="Q996" s="197">
        <f>Q997</f>
        <v>130</v>
      </c>
      <c r="R996" s="197">
        <f t="shared" ref="R996:AD996" si="888">R997</f>
        <v>0</v>
      </c>
      <c r="S996" s="197">
        <f t="shared" si="888"/>
        <v>130</v>
      </c>
      <c r="T996" s="197">
        <f t="shared" si="888"/>
        <v>0</v>
      </c>
      <c r="U996" s="197">
        <f t="shared" si="888"/>
        <v>130</v>
      </c>
      <c r="V996" s="197">
        <f t="shared" si="888"/>
        <v>130</v>
      </c>
      <c r="W996" s="197">
        <f t="shared" si="888"/>
        <v>130</v>
      </c>
      <c r="X996" s="197"/>
      <c r="Y996" s="308"/>
      <c r="Z996" s="197">
        <f t="shared" si="888"/>
        <v>130</v>
      </c>
      <c r="AA996" s="197">
        <f t="shared" si="888"/>
        <v>130</v>
      </c>
      <c r="AB996" s="197">
        <f t="shared" si="888"/>
        <v>130</v>
      </c>
      <c r="AC996" s="197">
        <f t="shared" si="888"/>
        <v>130</v>
      </c>
      <c r="AD996" s="197">
        <f t="shared" si="888"/>
        <v>130</v>
      </c>
    </row>
    <row r="997" spans="1:30" s="114" customFormat="1" ht="20.25" customHeight="1" x14ac:dyDescent="0.25">
      <c r="A997" s="182" t="s">
        <v>340</v>
      </c>
      <c r="B997" s="182"/>
      <c r="C997" s="182"/>
      <c r="D997" s="182"/>
      <c r="E997" s="182"/>
      <c r="F997" s="200">
        <f t="shared" si="871"/>
        <v>260</v>
      </c>
      <c r="G997" s="200">
        <f t="shared" si="872"/>
        <v>390</v>
      </c>
      <c r="H997" s="201">
        <f t="shared" si="873"/>
        <v>650</v>
      </c>
      <c r="I997" s="124"/>
      <c r="J997" s="131"/>
      <c r="K997" s="131"/>
      <c r="L997" s="131"/>
      <c r="M997" s="11"/>
      <c r="N997" s="171">
        <v>322140</v>
      </c>
      <c r="O997" s="172" t="s">
        <v>41</v>
      </c>
      <c r="P997" s="173" t="s">
        <v>164</v>
      </c>
      <c r="Q997" s="174">
        <v>130</v>
      </c>
      <c r="R997" s="174">
        <f>S997-Q997</f>
        <v>0</v>
      </c>
      <c r="S997" s="174">
        <v>130</v>
      </c>
      <c r="T997" s="174"/>
      <c r="U997" s="174">
        <v>130</v>
      </c>
      <c r="V997" s="174">
        <v>130</v>
      </c>
      <c r="W997" s="174">
        <v>130</v>
      </c>
      <c r="X997" s="174"/>
      <c r="Y997" s="309"/>
      <c r="Z997" s="174">
        <v>130</v>
      </c>
      <c r="AA997" s="174">
        <f>+Q997</f>
        <v>130</v>
      </c>
      <c r="AB997" s="174">
        <v>130</v>
      </c>
      <c r="AC997" s="174">
        <v>130</v>
      </c>
      <c r="AD997" s="174">
        <v>130</v>
      </c>
    </row>
    <row r="998" spans="1:30" s="114" customFormat="1" ht="20.25" customHeight="1" x14ac:dyDescent="0.25">
      <c r="A998" s="183" t="s">
        <v>340</v>
      </c>
      <c r="B998" s="183"/>
      <c r="C998" s="183"/>
      <c r="D998" s="183"/>
      <c r="E998" s="198" t="s">
        <v>388</v>
      </c>
      <c r="F998" s="200">
        <f t="shared" si="871"/>
        <v>660</v>
      </c>
      <c r="G998" s="200">
        <f t="shared" si="872"/>
        <v>990</v>
      </c>
      <c r="H998" s="201">
        <f t="shared" si="873"/>
        <v>1650</v>
      </c>
      <c r="I998" s="124"/>
      <c r="J998" s="131"/>
      <c r="K998" s="131"/>
      <c r="L998" s="131"/>
      <c r="M998" s="194">
        <v>32216</v>
      </c>
      <c r="N998" s="195"/>
      <c r="O998" s="196" t="s">
        <v>41</v>
      </c>
      <c r="P998" s="195" t="s">
        <v>165</v>
      </c>
      <c r="Q998" s="197">
        <f>Q999</f>
        <v>330</v>
      </c>
      <c r="R998" s="197">
        <f t="shared" ref="R998:AD998" si="889">R999</f>
        <v>0</v>
      </c>
      <c r="S998" s="197">
        <f t="shared" si="889"/>
        <v>330</v>
      </c>
      <c r="T998" s="197">
        <f t="shared" si="889"/>
        <v>0</v>
      </c>
      <c r="U998" s="197">
        <f t="shared" si="889"/>
        <v>330</v>
      </c>
      <c r="V998" s="197">
        <f t="shared" si="889"/>
        <v>330</v>
      </c>
      <c r="W998" s="197">
        <f t="shared" si="889"/>
        <v>330</v>
      </c>
      <c r="X998" s="197"/>
      <c r="Y998" s="308"/>
      <c r="Z998" s="197">
        <f t="shared" si="889"/>
        <v>330</v>
      </c>
      <c r="AA998" s="197">
        <f t="shared" si="889"/>
        <v>330</v>
      </c>
      <c r="AB998" s="197">
        <f t="shared" si="889"/>
        <v>330</v>
      </c>
      <c r="AC998" s="197">
        <f t="shared" si="889"/>
        <v>330</v>
      </c>
      <c r="AD998" s="197">
        <f t="shared" si="889"/>
        <v>330</v>
      </c>
    </row>
    <row r="999" spans="1:30" s="114" customFormat="1" ht="20.25" customHeight="1" x14ac:dyDescent="0.25">
      <c r="A999" s="182" t="s">
        <v>340</v>
      </c>
      <c r="B999" s="182"/>
      <c r="C999" s="182"/>
      <c r="D999" s="182"/>
      <c r="E999" s="182"/>
      <c r="F999" s="200">
        <f t="shared" si="871"/>
        <v>660</v>
      </c>
      <c r="G999" s="200">
        <f t="shared" si="872"/>
        <v>990</v>
      </c>
      <c r="H999" s="201">
        <f t="shared" si="873"/>
        <v>1650</v>
      </c>
      <c r="I999" s="124"/>
      <c r="J999" s="131"/>
      <c r="K999" s="131"/>
      <c r="L999" s="131"/>
      <c r="M999" s="11"/>
      <c r="N999" s="171">
        <v>322160</v>
      </c>
      <c r="O999" s="172" t="s">
        <v>41</v>
      </c>
      <c r="P999" s="173" t="s">
        <v>165</v>
      </c>
      <c r="Q999" s="174">
        <v>330</v>
      </c>
      <c r="R999" s="174">
        <f>S999-Q999</f>
        <v>0</v>
      </c>
      <c r="S999" s="174">
        <v>330</v>
      </c>
      <c r="T999" s="174"/>
      <c r="U999" s="174">
        <v>330</v>
      </c>
      <c r="V999" s="174">
        <v>330</v>
      </c>
      <c r="W999" s="174">
        <v>330</v>
      </c>
      <c r="X999" s="174"/>
      <c r="Y999" s="309"/>
      <c r="Z999" s="174">
        <v>330</v>
      </c>
      <c r="AA999" s="174">
        <f>+Q999</f>
        <v>330</v>
      </c>
      <c r="AB999" s="174">
        <v>330</v>
      </c>
      <c r="AC999" s="174">
        <v>330</v>
      </c>
      <c r="AD999" s="174">
        <v>330</v>
      </c>
    </row>
    <row r="1000" spans="1:30" s="114" customFormat="1" ht="20.25" customHeight="1" x14ac:dyDescent="0.25">
      <c r="A1000" s="182" t="s">
        <v>340</v>
      </c>
      <c r="B1000" s="182"/>
      <c r="C1000" s="182"/>
      <c r="D1000" s="198" t="s">
        <v>387</v>
      </c>
      <c r="E1000" s="198" t="s">
        <v>388</v>
      </c>
      <c r="F1000" s="200">
        <f t="shared" si="871"/>
        <v>120</v>
      </c>
      <c r="G1000" s="200">
        <f t="shared" si="872"/>
        <v>840</v>
      </c>
      <c r="H1000" s="201">
        <f t="shared" si="873"/>
        <v>1100</v>
      </c>
      <c r="I1000" s="124"/>
      <c r="J1000" s="131"/>
      <c r="K1000" s="131"/>
      <c r="L1000" s="131">
        <v>3222</v>
      </c>
      <c r="M1000" s="131"/>
      <c r="N1000" s="132"/>
      <c r="O1000" s="12" t="s">
        <v>41</v>
      </c>
      <c r="P1000" s="127" t="s">
        <v>167</v>
      </c>
      <c r="Q1000" s="133">
        <f>Q1001+Q1003</f>
        <v>260</v>
      </c>
      <c r="R1000" s="133">
        <f t="shared" ref="R1000:AB1000" si="890">R1001+R1003</f>
        <v>-200</v>
      </c>
      <c r="S1000" s="133">
        <f t="shared" si="890"/>
        <v>60</v>
      </c>
      <c r="T1000" s="133">
        <v>60</v>
      </c>
      <c r="U1000" s="133">
        <f t="shared" si="890"/>
        <v>260</v>
      </c>
      <c r="V1000" s="133">
        <f t="shared" si="890"/>
        <v>260</v>
      </c>
      <c r="W1000" s="133">
        <f t="shared" si="890"/>
        <v>260</v>
      </c>
      <c r="X1000" s="133"/>
      <c r="Y1000" s="307"/>
      <c r="Z1000" s="133">
        <f t="shared" si="890"/>
        <v>60</v>
      </c>
      <c r="AA1000" s="133">
        <f t="shared" si="890"/>
        <v>260</v>
      </c>
      <c r="AB1000" s="133">
        <f t="shared" si="890"/>
        <v>260</v>
      </c>
      <c r="AC1000" s="133">
        <f t="shared" ref="AC1000:AD1000" si="891">AC1001+AC1003</f>
        <v>260</v>
      </c>
      <c r="AD1000" s="133">
        <f t="shared" si="891"/>
        <v>260</v>
      </c>
    </row>
    <row r="1001" spans="1:30" s="114" customFormat="1" ht="20.25" hidden="1" customHeight="1" x14ac:dyDescent="0.25">
      <c r="A1001" s="183" t="s">
        <v>340</v>
      </c>
      <c r="B1001" s="183"/>
      <c r="C1001" s="183"/>
      <c r="D1001" s="183"/>
      <c r="E1001" s="198" t="s">
        <v>388</v>
      </c>
      <c r="F1001" s="200">
        <f t="shared" si="871"/>
        <v>0</v>
      </c>
      <c r="G1001" s="200">
        <f t="shared" si="872"/>
        <v>0</v>
      </c>
      <c r="H1001" s="201">
        <f t="shared" si="873"/>
        <v>0</v>
      </c>
      <c r="I1001" s="124"/>
      <c r="J1001" s="131"/>
      <c r="K1001" s="131"/>
      <c r="L1001" s="131"/>
      <c r="M1001" s="194">
        <v>32221</v>
      </c>
      <c r="N1001" s="195"/>
      <c r="O1001" s="196" t="s">
        <v>41</v>
      </c>
      <c r="P1001" s="195" t="s">
        <v>168</v>
      </c>
      <c r="Q1001" s="197">
        <f>Q1002</f>
        <v>0</v>
      </c>
      <c r="R1001" s="197">
        <f t="shared" ref="R1001:AD1001" si="892">R1002</f>
        <v>0</v>
      </c>
      <c r="S1001" s="197">
        <f t="shared" si="892"/>
        <v>0</v>
      </c>
      <c r="T1001" s="197">
        <f t="shared" si="892"/>
        <v>0</v>
      </c>
      <c r="U1001" s="197">
        <f t="shared" si="892"/>
        <v>0</v>
      </c>
      <c r="V1001" s="197">
        <f t="shared" si="892"/>
        <v>0</v>
      </c>
      <c r="W1001" s="197">
        <f t="shared" si="892"/>
        <v>0</v>
      </c>
      <c r="X1001" s="197"/>
      <c r="Y1001" s="308"/>
      <c r="Z1001" s="197">
        <f t="shared" si="892"/>
        <v>0</v>
      </c>
      <c r="AA1001" s="197">
        <f t="shared" si="892"/>
        <v>0</v>
      </c>
      <c r="AB1001" s="197">
        <f t="shared" si="892"/>
        <v>0</v>
      </c>
      <c r="AC1001" s="197">
        <f t="shared" si="892"/>
        <v>0</v>
      </c>
      <c r="AD1001" s="197">
        <f t="shared" si="892"/>
        <v>0</v>
      </c>
    </row>
    <row r="1002" spans="1:30" s="114" customFormat="1" ht="20.25" hidden="1" customHeight="1" x14ac:dyDescent="0.25">
      <c r="A1002" s="182" t="s">
        <v>340</v>
      </c>
      <c r="B1002" s="182"/>
      <c r="C1002" s="182"/>
      <c r="D1002" s="182"/>
      <c r="E1002" s="182"/>
      <c r="F1002" s="200">
        <f t="shared" si="871"/>
        <v>0</v>
      </c>
      <c r="G1002" s="200">
        <f t="shared" si="872"/>
        <v>0</v>
      </c>
      <c r="H1002" s="201">
        <f t="shared" si="873"/>
        <v>0</v>
      </c>
      <c r="I1002" s="124"/>
      <c r="J1002" s="131"/>
      <c r="K1002" s="131"/>
      <c r="L1002" s="131"/>
      <c r="M1002" s="11"/>
      <c r="N1002" s="171">
        <v>322210</v>
      </c>
      <c r="O1002" s="172" t="s">
        <v>41</v>
      </c>
      <c r="P1002" s="173" t="s">
        <v>168</v>
      </c>
      <c r="Q1002" s="174">
        <v>0</v>
      </c>
      <c r="R1002" s="174">
        <f>S1002-Q1002</f>
        <v>0</v>
      </c>
      <c r="S1002" s="174">
        <v>0</v>
      </c>
      <c r="T1002" s="174"/>
      <c r="U1002" s="174"/>
      <c r="V1002" s="174"/>
      <c r="W1002" s="174">
        <v>0</v>
      </c>
      <c r="X1002" s="174"/>
      <c r="Y1002" s="309"/>
      <c r="Z1002" s="174"/>
      <c r="AA1002" s="174">
        <f>+Q1002</f>
        <v>0</v>
      </c>
      <c r="AB1002" s="174"/>
      <c r="AC1002" s="174"/>
      <c r="AD1002" s="174"/>
    </row>
    <row r="1003" spans="1:30" s="114" customFormat="1" ht="20.25" customHeight="1" x14ac:dyDescent="0.25">
      <c r="A1003" s="183" t="s">
        <v>340</v>
      </c>
      <c r="B1003" s="183"/>
      <c r="C1003" s="183"/>
      <c r="D1003" s="183"/>
      <c r="E1003" s="198" t="s">
        <v>388</v>
      </c>
      <c r="F1003" s="200">
        <f t="shared" si="871"/>
        <v>120</v>
      </c>
      <c r="G1003" s="200">
        <f t="shared" si="872"/>
        <v>780</v>
      </c>
      <c r="H1003" s="201">
        <f t="shared" si="873"/>
        <v>1100</v>
      </c>
      <c r="I1003" s="124"/>
      <c r="J1003" s="131"/>
      <c r="K1003" s="131"/>
      <c r="L1003" s="131"/>
      <c r="M1003" s="194">
        <v>32222</v>
      </c>
      <c r="N1003" s="195"/>
      <c r="O1003" s="196" t="s">
        <v>41</v>
      </c>
      <c r="P1003" s="195" t="s">
        <v>170</v>
      </c>
      <c r="Q1003" s="197">
        <f>Q1004</f>
        <v>260</v>
      </c>
      <c r="R1003" s="197">
        <f t="shared" ref="R1003:AD1003" si="893">R1004</f>
        <v>-200</v>
      </c>
      <c r="S1003" s="197">
        <f t="shared" si="893"/>
        <v>60</v>
      </c>
      <c r="T1003" s="197">
        <f t="shared" si="893"/>
        <v>0</v>
      </c>
      <c r="U1003" s="197">
        <f t="shared" si="893"/>
        <v>260</v>
      </c>
      <c r="V1003" s="197">
        <f t="shared" si="893"/>
        <v>260</v>
      </c>
      <c r="W1003" s="197">
        <f t="shared" si="893"/>
        <v>260</v>
      </c>
      <c r="X1003" s="197"/>
      <c r="Y1003" s="308"/>
      <c r="Z1003" s="197">
        <f t="shared" si="893"/>
        <v>60</v>
      </c>
      <c r="AA1003" s="197">
        <f t="shared" si="893"/>
        <v>260</v>
      </c>
      <c r="AB1003" s="197">
        <f t="shared" si="893"/>
        <v>260</v>
      </c>
      <c r="AC1003" s="197">
        <f t="shared" si="893"/>
        <v>260</v>
      </c>
      <c r="AD1003" s="197">
        <f t="shared" si="893"/>
        <v>260</v>
      </c>
    </row>
    <row r="1004" spans="1:30" s="114" customFormat="1" ht="20.25" customHeight="1" x14ac:dyDescent="0.25">
      <c r="A1004" s="182" t="s">
        <v>340</v>
      </c>
      <c r="B1004" s="182"/>
      <c r="C1004" s="182"/>
      <c r="D1004" s="182"/>
      <c r="E1004" s="182"/>
      <c r="F1004" s="200">
        <f t="shared" si="871"/>
        <v>120</v>
      </c>
      <c r="G1004" s="200">
        <f t="shared" si="872"/>
        <v>780</v>
      </c>
      <c r="H1004" s="201">
        <f t="shared" si="873"/>
        <v>1100</v>
      </c>
      <c r="I1004" s="124"/>
      <c r="J1004" s="131"/>
      <c r="K1004" s="131"/>
      <c r="L1004" s="131"/>
      <c r="M1004" s="11"/>
      <c r="N1004" s="171">
        <v>322220</v>
      </c>
      <c r="O1004" s="172" t="s">
        <v>41</v>
      </c>
      <c r="P1004" s="173" t="s">
        <v>170</v>
      </c>
      <c r="Q1004" s="174">
        <v>260</v>
      </c>
      <c r="R1004" s="174">
        <f>S1004-Q1004</f>
        <v>-200</v>
      </c>
      <c r="S1004" s="174">
        <v>60</v>
      </c>
      <c r="T1004" s="174"/>
      <c r="U1004" s="174">
        <v>260</v>
      </c>
      <c r="V1004" s="174">
        <v>260</v>
      </c>
      <c r="W1004" s="174">
        <v>260</v>
      </c>
      <c r="X1004" s="174"/>
      <c r="Y1004" s="309"/>
      <c r="Z1004" s="174">
        <v>60</v>
      </c>
      <c r="AA1004" s="174">
        <f>+Q1004</f>
        <v>260</v>
      </c>
      <c r="AB1004" s="174">
        <v>260</v>
      </c>
      <c r="AC1004" s="174">
        <v>260</v>
      </c>
      <c r="AD1004" s="174">
        <v>260</v>
      </c>
    </row>
    <row r="1005" spans="1:30" s="114" customFormat="1" ht="20.25" customHeight="1" x14ac:dyDescent="0.25">
      <c r="A1005" s="182" t="s">
        <v>340</v>
      </c>
      <c r="B1005" s="182"/>
      <c r="C1005" s="182"/>
      <c r="D1005" s="198" t="s">
        <v>387</v>
      </c>
      <c r="E1005" s="198" t="s">
        <v>388</v>
      </c>
      <c r="F1005" s="200">
        <f t="shared" si="871"/>
        <v>4120</v>
      </c>
      <c r="G1005" s="200">
        <f t="shared" si="872"/>
        <v>6800</v>
      </c>
      <c r="H1005" s="201">
        <f t="shared" si="873"/>
        <v>8500</v>
      </c>
      <c r="I1005" s="124"/>
      <c r="J1005" s="131"/>
      <c r="K1005" s="131"/>
      <c r="L1005" s="131">
        <v>3223</v>
      </c>
      <c r="M1005" s="131"/>
      <c r="N1005" s="132"/>
      <c r="O1005" s="12" t="s">
        <v>41</v>
      </c>
      <c r="P1005" s="127" t="s">
        <v>173</v>
      </c>
      <c r="Q1005" s="133">
        <f>Q1006+Q1009+Q1011</f>
        <v>1700</v>
      </c>
      <c r="R1005" s="133">
        <f t="shared" ref="R1005:AB1005" si="894">R1006+R1009+R1011</f>
        <v>360</v>
      </c>
      <c r="S1005" s="133">
        <f t="shared" si="894"/>
        <v>2060</v>
      </c>
      <c r="T1005" s="133">
        <v>1700</v>
      </c>
      <c r="U1005" s="133">
        <f t="shared" si="894"/>
        <v>1700</v>
      </c>
      <c r="V1005" s="133">
        <f t="shared" si="894"/>
        <v>1700</v>
      </c>
      <c r="W1005" s="133">
        <f t="shared" si="894"/>
        <v>1700</v>
      </c>
      <c r="X1005" s="133"/>
      <c r="Y1005" s="307"/>
      <c r="Z1005" s="133">
        <f t="shared" si="894"/>
        <v>1700</v>
      </c>
      <c r="AA1005" s="133">
        <f t="shared" si="894"/>
        <v>1700</v>
      </c>
      <c r="AB1005" s="133">
        <f t="shared" si="894"/>
        <v>1700</v>
      </c>
      <c r="AC1005" s="133">
        <f t="shared" ref="AC1005:AD1005" si="895">AC1006+AC1009+AC1011</f>
        <v>1700</v>
      </c>
      <c r="AD1005" s="133">
        <f t="shared" si="895"/>
        <v>1700</v>
      </c>
    </row>
    <row r="1006" spans="1:30" s="114" customFormat="1" ht="20.25" customHeight="1" x14ac:dyDescent="0.25">
      <c r="A1006" s="183" t="s">
        <v>340</v>
      </c>
      <c r="B1006" s="183"/>
      <c r="C1006" s="183"/>
      <c r="D1006" s="183"/>
      <c r="E1006" s="198" t="s">
        <v>388</v>
      </c>
      <c r="F1006" s="200">
        <f t="shared" si="871"/>
        <v>2520</v>
      </c>
      <c r="G1006" s="200">
        <f t="shared" si="872"/>
        <v>3300</v>
      </c>
      <c r="H1006" s="201">
        <f t="shared" si="873"/>
        <v>5500</v>
      </c>
      <c r="I1006" s="124"/>
      <c r="J1006" s="131"/>
      <c r="K1006" s="131"/>
      <c r="L1006" s="131"/>
      <c r="M1006" s="194">
        <v>32231</v>
      </c>
      <c r="N1006" s="195"/>
      <c r="O1006" s="196" t="s">
        <v>41</v>
      </c>
      <c r="P1006" s="195" t="s">
        <v>174</v>
      </c>
      <c r="Q1006" s="197">
        <f>Q1007+Q1008</f>
        <v>1100</v>
      </c>
      <c r="R1006" s="197">
        <f t="shared" ref="R1006:AB1006" si="896">R1007+R1008</f>
        <v>160</v>
      </c>
      <c r="S1006" s="197">
        <f t="shared" si="896"/>
        <v>1260</v>
      </c>
      <c r="T1006" s="197">
        <f t="shared" si="896"/>
        <v>0</v>
      </c>
      <c r="U1006" s="197">
        <f t="shared" si="896"/>
        <v>1100</v>
      </c>
      <c r="V1006" s="197">
        <f t="shared" si="896"/>
        <v>1100</v>
      </c>
      <c r="W1006" s="197">
        <f t="shared" si="896"/>
        <v>1100</v>
      </c>
      <c r="X1006" s="197"/>
      <c r="Y1006" s="308"/>
      <c r="Z1006" s="197">
        <f t="shared" si="896"/>
        <v>1100</v>
      </c>
      <c r="AA1006" s="197">
        <f t="shared" si="896"/>
        <v>1100</v>
      </c>
      <c r="AB1006" s="197">
        <f t="shared" si="896"/>
        <v>1100</v>
      </c>
      <c r="AC1006" s="197">
        <f t="shared" ref="AC1006:AD1006" si="897">AC1007+AC1008</f>
        <v>1100</v>
      </c>
      <c r="AD1006" s="197">
        <f t="shared" si="897"/>
        <v>1100</v>
      </c>
    </row>
    <row r="1007" spans="1:30" s="114" customFormat="1" ht="20.25" customHeight="1" x14ac:dyDescent="0.25">
      <c r="A1007" s="182" t="s">
        <v>340</v>
      </c>
      <c r="B1007" s="182"/>
      <c r="C1007" s="182"/>
      <c r="D1007" s="182"/>
      <c r="E1007" s="182"/>
      <c r="F1007" s="200">
        <f t="shared" si="871"/>
        <v>1120</v>
      </c>
      <c r="G1007" s="200">
        <f t="shared" si="872"/>
        <v>1500</v>
      </c>
      <c r="H1007" s="201">
        <f t="shared" si="873"/>
        <v>2500</v>
      </c>
      <c r="I1007" s="124"/>
      <c r="J1007" s="131"/>
      <c r="K1007" s="131"/>
      <c r="L1007" s="131"/>
      <c r="M1007" s="11"/>
      <c r="N1007" s="171">
        <v>322310</v>
      </c>
      <c r="O1007" s="172" t="s">
        <v>41</v>
      </c>
      <c r="P1007" s="173" t="s">
        <v>174</v>
      </c>
      <c r="Q1007" s="174">
        <v>500</v>
      </c>
      <c r="R1007" s="174">
        <f>S1007-Q1007</f>
        <v>60</v>
      </c>
      <c r="S1007" s="174">
        <v>560</v>
      </c>
      <c r="T1007" s="174"/>
      <c r="U1007" s="174">
        <v>500</v>
      </c>
      <c r="V1007" s="174">
        <v>500</v>
      </c>
      <c r="W1007" s="174">
        <v>500</v>
      </c>
      <c r="X1007" s="174"/>
      <c r="Y1007" s="309"/>
      <c r="Z1007" s="174">
        <v>500</v>
      </c>
      <c r="AA1007" s="174">
        <f t="shared" ref="AA1007:AA1008" si="898">+Q1007</f>
        <v>500</v>
      </c>
      <c r="AB1007" s="174">
        <v>500</v>
      </c>
      <c r="AC1007" s="174">
        <v>500</v>
      </c>
      <c r="AD1007" s="174">
        <v>500</v>
      </c>
    </row>
    <row r="1008" spans="1:30" s="114" customFormat="1" ht="20.25" customHeight="1" x14ac:dyDescent="0.25">
      <c r="A1008" s="182" t="s">
        <v>340</v>
      </c>
      <c r="B1008" s="182"/>
      <c r="C1008" s="182"/>
      <c r="D1008" s="182"/>
      <c r="E1008" s="182"/>
      <c r="F1008" s="200">
        <f t="shared" si="871"/>
        <v>1400</v>
      </c>
      <c r="G1008" s="200">
        <f t="shared" si="872"/>
        <v>1800</v>
      </c>
      <c r="H1008" s="201">
        <f t="shared" si="873"/>
        <v>3000</v>
      </c>
      <c r="I1008" s="124"/>
      <c r="J1008" s="131"/>
      <c r="K1008" s="131"/>
      <c r="L1008" s="131"/>
      <c r="M1008" s="11"/>
      <c r="N1008" s="171">
        <v>322311</v>
      </c>
      <c r="O1008" s="172" t="s">
        <v>41</v>
      </c>
      <c r="P1008" s="173" t="s">
        <v>175</v>
      </c>
      <c r="Q1008" s="174">
        <v>600</v>
      </c>
      <c r="R1008" s="174">
        <f>S1008-Q1008</f>
        <v>100</v>
      </c>
      <c r="S1008" s="174">
        <v>700</v>
      </c>
      <c r="T1008" s="174"/>
      <c r="U1008" s="174">
        <v>600</v>
      </c>
      <c r="V1008" s="174">
        <v>600</v>
      </c>
      <c r="W1008" s="174">
        <v>600</v>
      </c>
      <c r="X1008" s="174"/>
      <c r="Y1008" s="309"/>
      <c r="Z1008" s="174">
        <v>600</v>
      </c>
      <c r="AA1008" s="174">
        <f t="shared" si="898"/>
        <v>600</v>
      </c>
      <c r="AB1008" s="174">
        <v>600</v>
      </c>
      <c r="AC1008" s="174">
        <v>600</v>
      </c>
      <c r="AD1008" s="174">
        <v>600</v>
      </c>
    </row>
    <row r="1009" spans="1:30" s="114" customFormat="1" ht="20.25" customHeight="1" x14ac:dyDescent="0.25">
      <c r="A1009" s="183" t="s">
        <v>340</v>
      </c>
      <c r="B1009" s="183"/>
      <c r="C1009" s="183"/>
      <c r="D1009" s="183"/>
      <c r="E1009" s="198" t="s">
        <v>388</v>
      </c>
      <c r="F1009" s="200">
        <f t="shared" si="871"/>
        <v>1600</v>
      </c>
      <c r="G1009" s="200">
        <f t="shared" si="872"/>
        <v>1800</v>
      </c>
      <c r="H1009" s="201">
        <f t="shared" si="873"/>
        <v>3000</v>
      </c>
      <c r="I1009" s="124"/>
      <c r="J1009" s="131"/>
      <c r="K1009" s="131"/>
      <c r="L1009" s="131"/>
      <c r="M1009" s="194">
        <v>32233</v>
      </c>
      <c r="N1009" s="195"/>
      <c r="O1009" s="196" t="s">
        <v>41</v>
      </c>
      <c r="P1009" s="195" t="s">
        <v>176</v>
      </c>
      <c r="Q1009" s="197">
        <f>Q1010</f>
        <v>600</v>
      </c>
      <c r="R1009" s="197">
        <f t="shared" ref="R1009:AD1009" si="899">R1010</f>
        <v>200</v>
      </c>
      <c r="S1009" s="197">
        <f t="shared" si="899"/>
        <v>800</v>
      </c>
      <c r="T1009" s="197">
        <f t="shared" si="899"/>
        <v>0</v>
      </c>
      <c r="U1009" s="197">
        <f t="shared" si="899"/>
        <v>600</v>
      </c>
      <c r="V1009" s="197">
        <f t="shared" si="899"/>
        <v>600</v>
      </c>
      <c r="W1009" s="197">
        <f t="shared" si="899"/>
        <v>600</v>
      </c>
      <c r="X1009" s="197"/>
      <c r="Y1009" s="308"/>
      <c r="Z1009" s="197">
        <f t="shared" si="899"/>
        <v>600</v>
      </c>
      <c r="AA1009" s="197">
        <f t="shared" si="899"/>
        <v>600</v>
      </c>
      <c r="AB1009" s="197">
        <f t="shared" si="899"/>
        <v>600</v>
      </c>
      <c r="AC1009" s="197">
        <f t="shared" si="899"/>
        <v>600</v>
      </c>
      <c r="AD1009" s="197">
        <f t="shared" si="899"/>
        <v>600</v>
      </c>
    </row>
    <row r="1010" spans="1:30" s="114" customFormat="1" ht="20.25" customHeight="1" x14ac:dyDescent="0.25">
      <c r="A1010" s="182" t="s">
        <v>340</v>
      </c>
      <c r="B1010" s="182"/>
      <c r="C1010" s="182"/>
      <c r="D1010" s="182"/>
      <c r="E1010" s="182"/>
      <c r="F1010" s="200">
        <f t="shared" si="871"/>
        <v>1600</v>
      </c>
      <c r="G1010" s="200">
        <f t="shared" si="872"/>
        <v>1800</v>
      </c>
      <c r="H1010" s="201">
        <f t="shared" si="873"/>
        <v>3000</v>
      </c>
      <c r="I1010" s="124"/>
      <c r="J1010" s="131"/>
      <c r="K1010" s="131"/>
      <c r="L1010" s="131"/>
      <c r="M1010" s="11"/>
      <c r="N1010" s="171">
        <v>322330</v>
      </c>
      <c r="O1010" s="172" t="s">
        <v>41</v>
      </c>
      <c r="P1010" s="173" t="s">
        <v>176</v>
      </c>
      <c r="Q1010" s="174">
        <v>600</v>
      </c>
      <c r="R1010" s="174">
        <f>S1010-Q1010</f>
        <v>200</v>
      </c>
      <c r="S1010" s="174">
        <v>800</v>
      </c>
      <c r="T1010" s="174"/>
      <c r="U1010" s="174">
        <v>600</v>
      </c>
      <c r="V1010" s="174">
        <v>600</v>
      </c>
      <c r="W1010" s="174">
        <v>600</v>
      </c>
      <c r="X1010" s="174"/>
      <c r="Y1010" s="309"/>
      <c r="Z1010" s="174">
        <v>600</v>
      </c>
      <c r="AA1010" s="174">
        <f>+Q1010</f>
        <v>600</v>
      </c>
      <c r="AB1010" s="174">
        <v>600</v>
      </c>
      <c r="AC1010" s="174">
        <v>600</v>
      </c>
      <c r="AD1010" s="174">
        <v>600</v>
      </c>
    </row>
    <row r="1011" spans="1:30" s="114" customFormat="1" ht="20.25" hidden="1" customHeight="1" x14ac:dyDescent="0.25">
      <c r="A1011" s="183" t="s">
        <v>340</v>
      </c>
      <c r="B1011" s="183"/>
      <c r="C1011" s="183"/>
      <c r="D1011" s="183"/>
      <c r="E1011" s="198" t="s">
        <v>388</v>
      </c>
      <c r="F1011" s="200">
        <f t="shared" si="871"/>
        <v>0</v>
      </c>
      <c r="G1011" s="200">
        <f t="shared" si="872"/>
        <v>0</v>
      </c>
      <c r="H1011" s="201">
        <f t="shared" si="873"/>
        <v>0</v>
      </c>
      <c r="I1011" s="124"/>
      <c r="J1011" s="131"/>
      <c r="K1011" s="131"/>
      <c r="L1011" s="131"/>
      <c r="M1011" s="194">
        <v>32234</v>
      </c>
      <c r="N1011" s="195"/>
      <c r="O1011" s="196" t="s">
        <v>41</v>
      </c>
      <c r="P1011" s="195" t="s">
        <v>177</v>
      </c>
      <c r="Q1011" s="197">
        <f t="shared" ref="Q1011:AD1011" si="900">Q1012</f>
        <v>0</v>
      </c>
      <c r="R1011" s="197">
        <f t="shared" si="900"/>
        <v>0</v>
      </c>
      <c r="S1011" s="197">
        <f t="shared" si="900"/>
        <v>0</v>
      </c>
      <c r="T1011" s="197">
        <f t="shared" si="900"/>
        <v>0</v>
      </c>
      <c r="U1011" s="197">
        <f t="shared" si="900"/>
        <v>0</v>
      </c>
      <c r="V1011" s="197">
        <f t="shared" si="900"/>
        <v>0</v>
      </c>
      <c r="W1011" s="197">
        <f t="shared" si="900"/>
        <v>0</v>
      </c>
      <c r="X1011" s="197"/>
      <c r="Y1011" s="308"/>
      <c r="Z1011" s="197">
        <f t="shared" si="900"/>
        <v>0</v>
      </c>
      <c r="AA1011" s="197">
        <f t="shared" si="900"/>
        <v>0</v>
      </c>
      <c r="AB1011" s="197">
        <f t="shared" si="900"/>
        <v>0</v>
      </c>
      <c r="AC1011" s="197">
        <f t="shared" si="900"/>
        <v>0</v>
      </c>
      <c r="AD1011" s="197">
        <f t="shared" si="900"/>
        <v>0</v>
      </c>
    </row>
    <row r="1012" spans="1:30" s="114" customFormat="1" ht="20.25" hidden="1" customHeight="1" x14ac:dyDescent="0.25">
      <c r="A1012" s="182" t="s">
        <v>340</v>
      </c>
      <c r="B1012" s="182"/>
      <c r="C1012" s="182"/>
      <c r="D1012" s="182"/>
      <c r="E1012" s="182"/>
      <c r="F1012" s="200">
        <f t="shared" si="871"/>
        <v>0</v>
      </c>
      <c r="G1012" s="200">
        <f t="shared" si="872"/>
        <v>0</v>
      </c>
      <c r="H1012" s="201">
        <f t="shared" si="873"/>
        <v>0</v>
      </c>
      <c r="I1012" s="124"/>
      <c r="J1012" s="131"/>
      <c r="K1012" s="131"/>
      <c r="L1012" s="131"/>
      <c r="M1012" s="11"/>
      <c r="N1012" s="171">
        <v>322340</v>
      </c>
      <c r="O1012" s="172" t="s">
        <v>41</v>
      </c>
      <c r="P1012" s="173" t="s">
        <v>177</v>
      </c>
      <c r="Q1012" s="174">
        <v>0</v>
      </c>
      <c r="R1012" s="174">
        <f>S1012-Q1012</f>
        <v>0</v>
      </c>
      <c r="S1012" s="174">
        <v>0</v>
      </c>
      <c r="T1012" s="174"/>
      <c r="U1012" s="174"/>
      <c r="V1012" s="174"/>
      <c r="W1012" s="174">
        <v>0</v>
      </c>
      <c r="X1012" s="174"/>
      <c r="Y1012" s="309"/>
      <c r="Z1012" s="174"/>
      <c r="AA1012" s="174">
        <f>+Q1012</f>
        <v>0</v>
      </c>
      <c r="AB1012" s="174"/>
      <c r="AC1012" s="174"/>
      <c r="AD1012" s="174"/>
    </row>
    <row r="1013" spans="1:30" s="214" customFormat="1" ht="20.25" customHeight="1" x14ac:dyDescent="0.25">
      <c r="A1013" s="188" t="s">
        <v>340</v>
      </c>
      <c r="B1013" s="188"/>
      <c r="C1013" s="215" t="s">
        <v>384</v>
      </c>
      <c r="D1013" s="215" t="s">
        <v>387</v>
      </c>
      <c r="E1013" s="215" t="s">
        <v>388</v>
      </c>
      <c r="F1013" s="207">
        <f t="shared" si="871"/>
        <v>8000</v>
      </c>
      <c r="G1013" s="207">
        <f t="shared" si="872"/>
        <v>16921</v>
      </c>
      <c r="H1013" s="208">
        <f t="shared" si="873"/>
        <v>20931</v>
      </c>
      <c r="I1013" s="209"/>
      <c r="J1013" s="210"/>
      <c r="K1013" s="210">
        <v>323</v>
      </c>
      <c r="L1013" s="210"/>
      <c r="M1013" s="210"/>
      <c r="N1013" s="211"/>
      <c r="O1013" s="216" t="s">
        <v>41</v>
      </c>
      <c r="P1013" s="212" t="s">
        <v>185</v>
      </c>
      <c r="Q1013" s="213">
        <f>Q1014+Q1023+Q1026+Q1039+Q1047+Q1050+Q1034</f>
        <v>4160</v>
      </c>
      <c r="R1013" s="213">
        <f t="shared" ref="R1013:AB1013" si="901">R1014+R1023+R1026+R1039+R1047+R1050+R1034</f>
        <v>-160</v>
      </c>
      <c r="S1013" s="213">
        <f t="shared" si="901"/>
        <v>4000</v>
      </c>
      <c r="T1013" s="213">
        <f t="shared" si="901"/>
        <v>4441</v>
      </c>
      <c r="U1013" s="213">
        <f t="shared" si="901"/>
        <v>4160</v>
      </c>
      <c r="V1013" s="213">
        <f t="shared" si="901"/>
        <v>4160</v>
      </c>
      <c r="W1013" s="213">
        <f t="shared" si="901"/>
        <v>4160</v>
      </c>
      <c r="X1013" s="213"/>
      <c r="Y1013" s="306"/>
      <c r="Z1013" s="213">
        <f t="shared" si="901"/>
        <v>4441</v>
      </c>
      <c r="AA1013" s="213">
        <f t="shared" si="901"/>
        <v>4160</v>
      </c>
      <c r="AB1013" s="213">
        <f t="shared" si="901"/>
        <v>4160</v>
      </c>
      <c r="AC1013" s="213">
        <f t="shared" ref="AC1013:AD1013" si="902">AC1014+AC1023+AC1026+AC1039+AC1047+AC1050+AC1034</f>
        <v>4110</v>
      </c>
      <c r="AD1013" s="213">
        <f t="shared" si="902"/>
        <v>4060</v>
      </c>
    </row>
    <row r="1014" spans="1:30" s="114" customFormat="1" ht="20.25" customHeight="1" x14ac:dyDescent="0.25">
      <c r="A1014" s="182" t="s">
        <v>340</v>
      </c>
      <c r="B1014" s="182"/>
      <c r="C1014" s="182"/>
      <c r="D1014" s="198" t="s">
        <v>387</v>
      </c>
      <c r="E1014" s="198" t="s">
        <v>388</v>
      </c>
      <c r="F1014" s="200">
        <f t="shared" si="871"/>
        <v>1140</v>
      </c>
      <c r="G1014" s="200">
        <f t="shared" si="872"/>
        <v>1880</v>
      </c>
      <c r="H1014" s="201">
        <f t="shared" si="873"/>
        <v>2350</v>
      </c>
      <c r="I1014" s="124"/>
      <c r="J1014" s="131"/>
      <c r="K1014" s="131"/>
      <c r="L1014" s="131">
        <v>3231</v>
      </c>
      <c r="M1014" s="131"/>
      <c r="N1014" s="132"/>
      <c r="O1014" s="12" t="s">
        <v>41</v>
      </c>
      <c r="P1014" s="127" t="s">
        <v>186</v>
      </c>
      <c r="Q1014" s="133">
        <f>Q1015+Q1017+Q1019+Q1021</f>
        <v>470</v>
      </c>
      <c r="R1014" s="133">
        <f t="shared" ref="R1014:AB1014" si="903">R1015+R1017+R1019+R1021</f>
        <v>100</v>
      </c>
      <c r="S1014" s="133">
        <f t="shared" si="903"/>
        <v>570</v>
      </c>
      <c r="T1014" s="133">
        <v>470</v>
      </c>
      <c r="U1014" s="133">
        <f t="shared" si="903"/>
        <v>470</v>
      </c>
      <c r="V1014" s="133">
        <f t="shared" si="903"/>
        <v>470</v>
      </c>
      <c r="W1014" s="133">
        <f t="shared" si="903"/>
        <v>470</v>
      </c>
      <c r="X1014" s="133"/>
      <c r="Y1014" s="307"/>
      <c r="Z1014" s="133">
        <f t="shared" si="903"/>
        <v>470</v>
      </c>
      <c r="AA1014" s="133">
        <f t="shared" si="903"/>
        <v>470</v>
      </c>
      <c r="AB1014" s="133">
        <f t="shared" si="903"/>
        <v>470</v>
      </c>
      <c r="AC1014" s="133">
        <f t="shared" ref="AC1014:AD1014" si="904">AC1015+AC1017+AC1019+AC1021</f>
        <v>470</v>
      </c>
      <c r="AD1014" s="133">
        <f t="shared" si="904"/>
        <v>470</v>
      </c>
    </row>
    <row r="1015" spans="1:30" s="114" customFormat="1" ht="20.25" customHeight="1" x14ac:dyDescent="0.25">
      <c r="A1015" s="183" t="s">
        <v>340</v>
      </c>
      <c r="B1015" s="183"/>
      <c r="C1015" s="183"/>
      <c r="D1015" s="183"/>
      <c r="E1015" s="198" t="s">
        <v>388</v>
      </c>
      <c r="F1015" s="200">
        <f t="shared" si="871"/>
        <v>1140</v>
      </c>
      <c r="G1015" s="200">
        <f t="shared" si="872"/>
        <v>1410</v>
      </c>
      <c r="H1015" s="201">
        <f t="shared" si="873"/>
        <v>2350</v>
      </c>
      <c r="I1015" s="124"/>
      <c r="J1015" s="131"/>
      <c r="K1015" s="131"/>
      <c r="L1015" s="131"/>
      <c r="M1015" s="194">
        <v>32311</v>
      </c>
      <c r="N1015" s="195"/>
      <c r="O1015" s="196" t="s">
        <v>41</v>
      </c>
      <c r="P1015" s="195" t="s">
        <v>187</v>
      </c>
      <c r="Q1015" s="197">
        <f t="shared" ref="Q1015:AD1015" si="905">Q1016</f>
        <v>470</v>
      </c>
      <c r="R1015" s="197">
        <f t="shared" si="905"/>
        <v>100</v>
      </c>
      <c r="S1015" s="197">
        <f t="shared" si="905"/>
        <v>570</v>
      </c>
      <c r="T1015" s="197">
        <f t="shared" si="905"/>
        <v>0</v>
      </c>
      <c r="U1015" s="197">
        <f t="shared" si="905"/>
        <v>470</v>
      </c>
      <c r="V1015" s="197">
        <f t="shared" si="905"/>
        <v>470</v>
      </c>
      <c r="W1015" s="197">
        <f t="shared" si="905"/>
        <v>470</v>
      </c>
      <c r="X1015" s="197"/>
      <c r="Y1015" s="308"/>
      <c r="Z1015" s="197">
        <f t="shared" si="905"/>
        <v>470</v>
      </c>
      <c r="AA1015" s="197">
        <f t="shared" si="905"/>
        <v>470</v>
      </c>
      <c r="AB1015" s="197">
        <f t="shared" si="905"/>
        <v>470</v>
      </c>
      <c r="AC1015" s="197">
        <f t="shared" si="905"/>
        <v>470</v>
      </c>
      <c r="AD1015" s="197">
        <f t="shared" si="905"/>
        <v>470</v>
      </c>
    </row>
    <row r="1016" spans="1:30" s="114" customFormat="1" ht="20.25" customHeight="1" x14ac:dyDescent="0.25">
      <c r="A1016" s="182" t="s">
        <v>340</v>
      </c>
      <c r="B1016" s="182"/>
      <c r="C1016" s="182"/>
      <c r="D1016" s="182"/>
      <c r="E1016" s="182"/>
      <c r="F1016" s="200">
        <f t="shared" si="871"/>
        <v>1140</v>
      </c>
      <c r="G1016" s="200">
        <f t="shared" si="872"/>
        <v>1410</v>
      </c>
      <c r="H1016" s="201">
        <f t="shared" si="873"/>
        <v>2350</v>
      </c>
      <c r="I1016" s="124"/>
      <c r="J1016" s="131"/>
      <c r="K1016" s="131"/>
      <c r="L1016" s="131"/>
      <c r="M1016" s="11"/>
      <c r="N1016" s="171">
        <v>323110</v>
      </c>
      <c r="O1016" s="172" t="s">
        <v>41</v>
      </c>
      <c r="P1016" s="173" t="s">
        <v>187</v>
      </c>
      <c r="Q1016" s="174">
        <v>470</v>
      </c>
      <c r="R1016" s="174">
        <f>S1016-Q1016</f>
        <v>100</v>
      </c>
      <c r="S1016" s="174">
        <v>570</v>
      </c>
      <c r="T1016" s="174"/>
      <c r="U1016" s="174">
        <v>470</v>
      </c>
      <c r="V1016" s="174">
        <v>470</v>
      </c>
      <c r="W1016" s="174">
        <v>470</v>
      </c>
      <c r="X1016" s="174"/>
      <c r="Y1016" s="309"/>
      <c r="Z1016" s="174">
        <v>470</v>
      </c>
      <c r="AA1016" s="174">
        <f>+Q1016</f>
        <v>470</v>
      </c>
      <c r="AB1016" s="174">
        <v>470</v>
      </c>
      <c r="AC1016" s="174">
        <v>470</v>
      </c>
      <c r="AD1016" s="174">
        <v>470</v>
      </c>
    </row>
    <row r="1017" spans="1:30" s="114" customFormat="1" ht="20.25" hidden="1" customHeight="1" x14ac:dyDescent="0.25">
      <c r="A1017" s="183" t="s">
        <v>340</v>
      </c>
      <c r="B1017" s="183"/>
      <c r="C1017" s="183"/>
      <c r="D1017" s="183"/>
      <c r="E1017" s="198" t="s">
        <v>388</v>
      </c>
      <c r="F1017" s="200">
        <f t="shared" si="871"/>
        <v>0</v>
      </c>
      <c r="G1017" s="200">
        <f t="shared" si="872"/>
        <v>0</v>
      </c>
      <c r="H1017" s="201">
        <f t="shared" si="873"/>
        <v>0</v>
      </c>
      <c r="I1017" s="124"/>
      <c r="J1017" s="131"/>
      <c r="K1017" s="131"/>
      <c r="L1017" s="131"/>
      <c r="M1017" s="194">
        <v>32312</v>
      </c>
      <c r="N1017" s="195"/>
      <c r="O1017" s="196" t="s">
        <v>41</v>
      </c>
      <c r="P1017" s="195" t="s">
        <v>188</v>
      </c>
      <c r="Q1017" s="197">
        <f>+Q1018</f>
        <v>0</v>
      </c>
      <c r="R1017" s="197">
        <f t="shared" ref="R1017:AD1017" si="906">+R1018</f>
        <v>0</v>
      </c>
      <c r="S1017" s="197">
        <f t="shared" si="906"/>
        <v>0</v>
      </c>
      <c r="T1017" s="197">
        <f t="shared" si="906"/>
        <v>0</v>
      </c>
      <c r="U1017" s="197">
        <f t="shared" si="906"/>
        <v>0</v>
      </c>
      <c r="V1017" s="197">
        <f t="shared" si="906"/>
        <v>0</v>
      </c>
      <c r="W1017" s="197">
        <f t="shared" si="906"/>
        <v>0</v>
      </c>
      <c r="X1017" s="197"/>
      <c r="Y1017" s="308"/>
      <c r="Z1017" s="197">
        <f t="shared" si="906"/>
        <v>0</v>
      </c>
      <c r="AA1017" s="197">
        <f t="shared" si="906"/>
        <v>0</v>
      </c>
      <c r="AB1017" s="197">
        <f t="shared" si="906"/>
        <v>0</v>
      </c>
      <c r="AC1017" s="197">
        <f t="shared" si="906"/>
        <v>0</v>
      </c>
      <c r="AD1017" s="197">
        <f t="shared" si="906"/>
        <v>0</v>
      </c>
    </row>
    <row r="1018" spans="1:30" s="114" customFormat="1" ht="20.25" hidden="1" customHeight="1" x14ac:dyDescent="0.25">
      <c r="A1018" s="182" t="s">
        <v>340</v>
      </c>
      <c r="B1018" s="182"/>
      <c r="C1018" s="182"/>
      <c r="D1018" s="182"/>
      <c r="E1018" s="182"/>
      <c r="F1018" s="200">
        <f t="shared" si="871"/>
        <v>0</v>
      </c>
      <c r="G1018" s="200">
        <f t="shared" si="872"/>
        <v>0</v>
      </c>
      <c r="H1018" s="201">
        <f t="shared" si="873"/>
        <v>0</v>
      </c>
      <c r="I1018" s="124"/>
      <c r="J1018" s="131"/>
      <c r="K1018" s="131"/>
      <c r="L1018" s="131"/>
      <c r="M1018" s="11"/>
      <c r="N1018" s="171">
        <v>323120</v>
      </c>
      <c r="O1018" s="172" t="s">
        <v>41</v>
      </c>
      <c r="P1018" s="173" t="s">
        <v>188</v>
      </c>
      <c r="Q1018" s="174"/>
      <c r="R1018" s="174"/>
      <c r="S1018" s="174"/>
      <c r="T1018" s="174"/>
      <c r="U1018" s="174"/>
      <c r="V1018" s="174"/>
      <c r="W1018" s="174">
        <v>0</v>
      </c>
      <c r="X1018" s="174"/>
      <c r="Y1018" s="309"/>
      <c r="Z1018" s="174"/>
      <c r="AA1018" s="174">
        <f>+Q1018</f>
        <v>0</v>
      </c>
      <c r="AB1018" s="174"/>
      <c r="AC1018" s="174"/>
      <c r="AD1018" s="174"/>
    </row>
    <row r="1019" spans="1:30" s="114" customFormat="1" ht="20.25" hidden="1" customHeight="1" x14ac:dyDescent="0.25">
      <c r="A1019" s="183" t="s">
        <v>340</v>
      </c>
      <c r="B1019" s="183"/>
      <c r="C1019" s="183"/>
      <c r="D1019" s="183"/>
      <c r="E1019" s="198" t="s">
        <v>388</v>
      </c>
      <c r="F1019" s="200">
        <f t="shared" si="871"/>
        <v>0</v>
      </c>
      <c r="G1019" s="200">
        <f t="shared" si="872"/>
        <v>0</v>
      </c>
      <c r="H1019" s="201">
        <f t="shared" si="873"/>
        <v>0</v>
      </c>
      <c r="I1019" s="124"/>
      <c r="J1019" s="131"/>
      <c r="K1019" s="131"/>
      <c r="L1019" s="131"/>
      <c r="M1019" s="194">
        <v>32313</v>
      </c>
      <c r="N1019" s="195"/>
      <c r="O1019" s="196" t="s">
        <v>41</v>
      </c>
      <c r="P1019" s="195" t="s">
        <v>189</v>
      </c>
      <c r="Q1019" s="197">
        <f>+Q1020</f>
        <v>0</v>
      </c>
      <c r="R1019" s="197">
        <f t="shared" ref="R1019:AD1019" si="907">+R1020</f>
        <v>0</v>
      </c>
      <c r="S1019" s="197">
        <f t="shared" si="907"/>
        <v>0</v>
      </c>
      <c r="T1019" s="197">
        <f t="shared" si="907"/>
        <v>0</v>
      </c>
      <c r="U1019" s="197">
        <f t="shared" si="907"/>
        <v>0</v>
      </c>
      <c r="V1019" s="197">
        <f t="shared" si="907"/>
        <v>0</v>
      </c>
      <c r="W1019" s="197">
        <f t="shared" si="907"/>
        <v>0</v>
      </c>
      <c r="X1019" s="197"/>
      <c r="Y1019" s="308"/>
      <c r="Z1019" s="197">
        <f t="shared" si="907"/>
        <v>0</v>
      </c>
      <c r="AA1019" s="197">
        <f t="shared" si="907"/>
        <v>0</v>
      </c>
      <c r="AB1019" s="197">
        <f t="shared" si="907"/>
        <v>0</v>
      </c>
      <c r="AC1019" s="197">
        <f t="shared" si="907"/>
        <v>0</v>
      </c>
      <c r="AD1019" s="197">
        <f t="shared" si="907"/>
        <v>0</v>
      </c>
    </row>
    <row r="1020" spans="1:30" s="114" customFormat="1" ht="20.25" hidden="1" customHeight="1" x14ac:dyDescent="0.25">
      <c r="A1020" s="182" t="s">
        <v>340</v>
      </c>
      <c r="B1020" s="182"/>
      <c r="C1020" s="182"/>
      <c r="D1020" s="182"/>
      <c r="E1020" s="182"/>
      <c r="F1020" s="200">
        <f t="shared" si="871"/>
        <v>0</v>
      </c>
      <c r="G1020" s="200">
        <f t="shared" si="872"/>
        <v>0</v>
      </c>
      <c r="H1020" s="201">
        <f t="shared" si="873"/>
        <v>0</v>
      </c>
      <c r="I1020" s="124"/>
      <c r="J1020" s="131"/>
      <c r="K1020" s="131"/>
      <c r="L1020" s="131"/>
      <c r="M1020" s="11"/>
      <c r="N1020" s="171">
        <v>323130</v>
      </c>
      <c r="O1020" s="172" t="s">
        <v>41</v>
      </c>
      <c r="P1020" s="173" t="s">
        <v>189</v>
      </c>
      <c r="Q1020" s="174"/>
      <c r="R1020" s="174"/>
      <c r="S1020" s="174"/>
      <c r="T1020" s="174"/>
      <c r="U1020" s="174"/>
      <c r="V1020" s="174"/>
      <c r="W1020" s="174">
        <v>0</v>
      </c>
      <c r="X1020" s="174"/>
      <c r="Y1020" s="309"/>
      <c r="Z1020" s="174"/>
      <c r="AA1020" s="174">
        <f>+Q1020</f>
        <v>0</v>
      </c>
      <c r="AB1020" s="174"/>
      <c r="AC1020" s="174"/>
      <c r="AD1020" s="174"/>
    </row>
    <row r="1021" spans="1:30" s="114" customFormat="1" ht="20.25" hidden="1" customHeight="1" x14ac:dyDescent="0.25">
      <c r="A1021" s="183" t="s">
        <v>340</v>
      </c>
      <c r="B1021" s="183"/>
      <c r="C1021" s="183"/>
      <c r="D1021" s="183"/>
      <c r="E1021" s="198" t="s">
        <v>388</v>
      </c>
      <c r="F1021" s="200">
        <f t="shared" si="871"/>
        <v>0</v>
      </c>
      <c r="G1021" s="200">
        <f t="shared" si="872"/>
        <v>0</v>
      </c>
      <c r="H1021" s="201">
        <f t="shared" si="873"/>
        <v>0</v>
      </c>
      <c r="I1021" s="124"/>
      <c r="J1021" s="131"/>
      <c r="K1021" s="131"/>
      <c r="L1021" s="131"/>
      <c r="M1021" s="194">
        <v>32319</v>
      </c>
      <c r="N1021" s="195"/>
      <c r="O1021" s="196" t="s">
        <v>41</v>
      </c>
      <c r="P1021" s="195" t="s">
        <v>190</v>
      </c>
      <c r="Q1021" s="197">
        <f>+Q1022</f>
        <v>0</v>
      </c>
      <c r="R1021" s="197">
        <f t="shared" ref="R1021:AD1021" si="908">+R1022</f>
        <v>0</v>
      </c>
      <c r="S1021" s="197">
        <f t="shared" si="908"/>
        <v>0</v>
      </c>
      <c r="T1021" s="197">
        <f t="shared" si="908"/>
        <v>0</v>
      </c>
      <c r="U1021" s="197">
        <f t="shared" si="908"/>
        <v>0</v>
      </c>
      <c r="V1021" s="197">
        <f t="shared" si="908"/>
        <v>0</v>
      </c>
      <c r="W1021" s="197">
        <f t="shared" si="908"/>
        <v>0</v>
      </c>
      <c r="X1021" s="197"/>
      <c r="Y1021" s="308"/>
      <c r="Z1021" s="197">
        <f t="shared" si="908"/>
        <v>0</v>
      </c>
      <c r="AA1021" s="197">
        <f t="shared" si="908"/>
        <v>0</v>
      </c>
      <c r="AB1021" s="197">
        <f t="shared" si="908"/>
        <v>0</v>
      </c>
      <c r="AC1021" s="197">
        <f t="shared" si="908"/>
        <v>0</v>
      </c>
      <c r="AD1021" s="197">
        <f t="shared" si="908"/>
        <v>0</v>
      </c>
    </row>
    <row r="1022" spans="1:30" s="114" customFormat="1" ht="20.25" hidden="1" customHeight="1" x14ac:dyDescent="0.25">
      <c r="A1022" s="182" t="s">
        <v>340</v>
      </c>
      <c r="B1022" s="182"/>
      <c r="C1022" s="182"/>
      <c r="D1022" s="182"/>
      <c r="E1022" s="182"/>
      <c r="F1022" s="200">
        <f t="shared" si="871"/>
        <v>0</v>
      </c>
      <c r="G1022" s="200">
        <f t="shared" si="872"/>
        <v>0</v>
      </c>
      <c r="H1022" s="201">
        <f t="shared" si="873"/>
        <v>0</v>
      </c>
      <c r="I1022" s="124"/>
      <c r="J1022" s="131"/>
      <c r="K1022" s="131"/>
      <c r="L1022" s="131"/>
      <c r="M1022" s="11"/>
      <c r="N1022" s="171">
        <v>323190</v>
      </c>
      <c r="O1022" s="172" t="s">
        <v>41</v>
      </c>
      <c r="P1022" s="173" t="s">
        <v>190</v>
      </c>
      <c r="Q1022" s="174"/>
      <c r="R1022" s="174"/>
      <c r="S1022" s="174"/>
      <c r="T1022" s="174"/>
      <c r="U1022" s="174"/>
      <c r="V1022" s="174"/>
      <c r="W1022" s="174">
        <v>0</v>
      </c>
      <c r="X1022" s="174"/>
      <c r="Y1022" s="309"/>
      <c r="Z1022" s="174"/>
      <c r="AA1022" s="174">
        <f>+Q1022</f>
        <v>0</v>
      </c>
      <c r="AB1022" s="174"/>
      <c r="AC1022" s="174"/>
      <c r="AD1022" s="174"/>
    </row>
    <row r="1023" spans="1:30" s="114" customFormat="1" ht="20.25" customHeight="1" x14ac:dyDescent="0.25">
      <c r="A1023" s="182" t="s">
        <v>340</v>
      </c>
      <c r="B1023" s="182"/>
      <c r="C1023" s="182"/>
      <c r="D1023" s="198" t="s">
        <v>387</v>
      </c>
      <c r="E1023" s="198" t="s">
        <v>388</v>
      </c>
      <c r="F1023" s="200">
        <f t="shared" si="871"/>
        <v>0</v>
      </c>
      <c r="G1023" s="200">
        <f t="shared" si="872"/>
        <v>520</v>
      </c>
      <c r="H1023" s="201">
        <f t="shared" si="873"/>
        <v>1040</v>
      </c>
      <c r="I1023" s="124"/>
      <c r="J1023" s="131"/>
      <c r="K1023" s="131"/>
      <c r="L1023" s="131">
        <v>3233</v>
      </c>
      <c r="M1023" s="131"/>
      <c r="N1023" s="132"/>
      <c r="O1023" s="12" t="s">
        <v>41</v>
      </c>
      <c r="P1023" s="127" t="s">
        <v>195</v>
      </c>
      <c r="Q1023" s="133">
        <f t="shared" ref="Q1023:AD1024" si="909">Q1024</f>
        <v>260</v>
      </c>
      <c r="R1023" s="133">
        <f t="shared" si="909"/>
        <v>-260</v>
      </c>
      <c r="S1023" s="133">
        <f t="shared" si="909"/>
        <v>0</v>
      </c>
      <c r="T1023" s="133">
        <f t="shared" si="909"/>
        <v>0</v>
      </c>
      <c r="U1023" s="133">
        <f t="shared" si="909"/>
        <v>260</v>
      </c>
      <c r="V1023" s="133">
        <f t="shared" si="909"/>
        <v>260</v>
      </c>
      <c r="W1023" s="133">
        <f t="shared" si="909"/>
        <v>0</v>
      </c>
      <c r="X1023" s="133"/>
      <c r="Y1023" s="307"/>
      <c r="Z1023" s="133">
        <f t="shared" si="909"/>
        <v>0</v>
      </c>
      <c r="AA1023" s="133">
        <f t="shared" si="909"/>
        <v>260</v>
      </c>
      <c r="AB1023" s="133">
        <f t="shared" si="909"/>
        <v>260</v>
      </c>
      <c r="AC1023" s="133">
        <f t="shared" si="909"/>
        <v>260</v>
      </c>
      <c r="AD1023" s="133">
        <f t="shared" si="909"/>
        <v>260</v>
      </c>
    </row>
    <row r="1024" spans="1:30" s="114" customFormat="1" ht="20.25" customHeight="1" x14ac:dyDescent="0.25">
      <c r="A1024" s="183" t="s">
        <v>340</v>
      </c>
      <c r="B1024" s="183"/>
      <c r="C1024" s="183"/>
      <c r="D1024" s="183"/>
      <c r="E1024" s="198" t="s">
        <v>388</v>
      </c>
      <c r="F1024" s="200">
        <f t="shared" si="871"/>
        <v>0</v>
      </c>
      <c r="G1024" s="200">
        <f t="shared" si="872"/>
        <v>520</v>
      </c>
      <c r="H1024" s="201">
        <f t="shared" si="873"/>
        <v>1040</v>
      </c>
      <c r="I1024" s="124"/>
      <c r="J1024" s="131"/>
      <c r="K1024" s="131"/>
      <c r="L1024" s="131"/>
      <c r="M1024" s="194">
        <v>32339</v>
      </c>
      <c r="N1024" s="195"/>
      <c r="O1024" s="196" t="s">
        <v>41</v>
      </c>
      <c r="P1024" s="195" t="s">
        <v>196</v>
      </c>
      <c r="Q1024" s="197">
        <f t="shared" si="909"/>
        <v>260</v>
      </c>
      <c r="R1024" s="197">
        <f t="shared" si="909"/>
        <v>-260</v>
      </c>
      <c r="S1024" s="197">
        <f t="shared" si="909"/>
        <v>0</v>
      </c>
      <c r="T1024" s="197">
        <f t="shared" si="909"/>
        <v>0</v>
      </c>
      <c r="U1024" s="197">
        <f t="shared" si="909"/>
        <v>260</v>
      </c>
      <c r="V1024" s="197">
        <f t="shared" si="909"/>
        <v>260</v>
      </c>
      <c r="W1024" s="197">
        <f t="shared" si="909"/>
        <v>0</v>
      </c>
      <c r="X1024" s="197"/>
      <c r="Y1024" s="308"/>
      <c r="Z1024" s="197">
        <f t="shared" si="909"/>
        <v>0</v>
      </c>
      <c r="AA1024" s="197">
        <f t="shared" si="909"/>
        <v>260</v>
      </c>
      <c r="AB1024" s="197">
        <f t="shared" si="909"/>
        <v>260</v>
      </c>
      <c r="AC1024" s="197">
        <f t="shared" si="909"/>
        <v>260</v>
      </c>
      <c r="AD1024" s="197">
        <f t="shared" si="909"/>
        <v>260</v>
      </c>
    </row>
    <row r="1025" spans="1:30" s="114" customFormat="1" ht="20.25" customHeight="1" x14ac:dyDescent="0.25">
      <c r="A1025" s="182" t="s">
        <v>340</v>
      </c>
      <c r="B1025" s="182"/>
      <c r="C1025" s="182"/>
      <c r="D1025" s="182"/>
      <c r="E1025" s="182"/>
      <c r="F1025" s="200">
        <f t="shared" si="871"/>
        <v>0</v>
      </c>
      <c r="G1025" s="200">
        <f t="shared" si="872"/>
        <v>520</v>
      </c>
      <c r="H1025" s="201">
        <f t="shared" si="873"/>
        <v>1040</v>
      </c>
      <c r="I1025" s="124"/>
      <c r="J1025" s="131"/>
      <c r="K1025" s="131"/>
      <c r="L1025" s="131"/>
      <c r="M1025" s="11"/>
      <c r="N1025" s="171">
        <v>323390</v>
      </c>
      <c r="O1025" s="172" t="s">
        <v>41</v>
      </c>
      <c r="P1025" s="173" t="s">
        <v>196</v>
      </c>
      <c r="Q1025" s="174">
        <v>260</v>
      </c>
      <c r="R1025" s="174">
        <f>S1025-Q1025</f>
        <v>-260</v>
      </c>
      <c r="S1025" s="174">
        <v>0</v>
      </c>
      <c r="T1025" s="174"/>
      <c r="U1025" s="174">
        <v>260</v>
      </c>
      <c r="V1025" s="174">
        <v>260</v>
      </c>
      <c r="W1025" s="174">
        <v>0</v>
      </c>
      <c r="X1025" s="174"/>
      <c r="Y1025" s="309"/>
      <c r="Z1025" s="174"/>
      <c r="AA1025" s="174">
        <f>+Q1025</f>
        <v>260</v>
      </c>
      <c r="AB1025" s="174">
        <v>260</v>
      </c>
      <c r="AC1025" s="174">
        <v>260</v>
      </c>
      <c r="AD1025" s="174">
        <v>260</v>
      </c>
    </row>
    <row r="1026" spans="1:30" s="114" customFormat="1" ht="20.25" customHeight="1" x14ac:dyDescent="0.25">
      <c r="A1026" s="182" t="s">
        <v>340</v>
      </c>
      <c r="B1026" s="182"/>
      <c r="C1026" s="182"/>
      <c r="D1026" s="198" t="s">
        <v>387</v>
      </c>
      <c r="E1026" s="198" t="s">
        <v>388</v>
      </c>
      <c r="F1026" s="200">
        <f t="shared" si="871"/>
        <v>1090</v>
      </c>
      <c r="G1026" s="200">
        <f t="shared" si="872"/>
        <v>1917.5</v>
      </c>
      <c r="H1026" s="201">
        <f t="shared" si="873"/>
        <v>2215.19</v>
      </c>
      <c r="I1026" s="124"/>
      <c r="J1026" s="131"/>
      <c r="K1026" s="131"/>
      <c r="L1026" s="131">
        <v>3234</v>
      </c>
      <c r="M1026" s="131"/>
      <c r="N1026" s="132"/>
      <c r="O1026" s="12" t="s">
        <v>41</v>
      </c>
      <c r="P1026" s="127" t="s">
        <v>197</v>
      </c>
      <c r="Q1026" s="133">
        <f>Q1027+Q1029+Q1031</f>
        <v>445</v>
      </c>
      <c r="R1026" s="133">
        <f t="shared" ref="R1026:AB1026" si="910">R1027+R1029+R1031</f>
        <v>100</v>
      </c>
      <c r="S1026" s="133">
        <f t="shared" si="910"/>
        <v>545</v>
      </c>
      <c r="T1026" s="133">
        <v>435</v>
      </c>
      <c r="U1026" s="133">
        <f t="shared" si="910"/>
        <v>445</v>
      </c>
      <c r="V1026" s="133">
        <f t="shared" si="910"/>
        <v>445</v>
      </c>
      <c r="W1026" s="133">
        <f t="shared" si="910"/>
        <v>592.5</v>
      </c>
      <c r="X1026" s="133"/>
      <c r="Y1026" s="307"/>
      <c r="Z1026" s="133">
        <f t="shared" si="910"/>
        <v>435.19</v>
      </c>
      <c r="AA1026" s="133">
        <f t="shared" si="910"/>
        <v>445</v>
      </c>
      <c r="AB1026" s="133">
        <f t="shared" si="910"/>
        <v>445</v>
      </c>
      <c r="AC1026" s="133">
        <f t="shared" ref="AC1026:AD1026" si="911">AC1027+AC1029+AC1031</f>
        <v>445</v>
      </c>
      <c r="AD1026" s="133">
        <f t="shared" si="911"/>
        <v>445</v>
      </c>
    </row>
    <row r="1027" spans="1:30" s="114" customFormat="1" ht="20.25" customHeight="1" x14ac:dyDescent="0.25">
      <c r="A1027" s="183" t="s">
        <v>340</v>
      </c>
      <c r="B1027" s="183"/>
      <c r="C1027" s="183"/>
      <c r="D1027" s="183"/>
      <c r="E1027" s="198" t="s">
        <v>388</v>
      </c>
      <c r="F1027" s="200">
        <f t="shared" si="871"/>
        <v>500</v>
      </c>
      <c r="G1027" s="200">
        <f t="shared" si="872"/>
        <v>510</v>
      </c>
      <c r="H1027" s="201">
        <f t="shared" si="873"/>
        <v>750</v>
      </c>
      <c r="I1027" s="124"/>
      <c r="J1027" s="131"/>
      <c r="K1027" s="131"/>
      <c r="L1027" s="131"/>
      <c r="M1027" s="194">
        <v>32341</v>
      </c>
      <c r="N1027" s="195"/>
      <c r="O1027" s="196" t="s">
        <v>41</v>
      </c>
      <c r="P1027" s="195" t="s">
        <v>198</v>
      </c>
      <c r="Q1027" s="197">
        <f>Q1028</f>
        <v>150</v>
      </c>
      <c r="R1027" s="197">
        <f t="shared" ref="R1027:AD1027" si="912">R1028</f>
        <v>100</v>
      </c>
      <c r="S1027" s="197">
        <f t="shared" si="912"/>
        <v>250</v>
      </c>
      <c r="T1027" s="197">
        <f t="shared" si="912"/>
        <v>0</v>
      </c>
      <c r="U1027" s="197">
        <f t="shared" si="912"/>
        <v>150</v>
      </c>
      <c r="V1027" s="197">
        <f t="shared" si="912"/>
        <v>150</v>
      </c>
      <c r="W1027" s="197">
        <f t="shared" si="912"/>
        <v>210</v>
      </c>
      <c r="X1027" s="197"/>
      <c r="Y1027" s="308"/>
      <c r="Z1027" s="197">
        <f t="shared" si="912"/>
        <v>150</v>
      </c>
      <c r="AA1027" s="197">
        <f t="shared" si="912"/>
        <v>150</v>
      </c>
      <c r="AB1027" s="197">
        <f t="shared" si="912"/>
        <v>150</v>
      </c>
      <c r="AC1027" s="197">
        <f t="shared" si="912"/>
        <v>150</v>
      </c>
      <c r="AD1027" s="197">
        <f t="shared" si="912"/>
        <v>150</v>
      </c>
    </row>
    <row r="1028" spans="1:30" s="114" customFormat="1" ht="20.25" customHeight="1" x14ac:dyDescent="0.25">
      <c r="A1028" s="182" t="s">
        <v>340</v>
      </c>
      <c r="B1028" s="182"/>
      <c r="C1028" s="182"/>
      <c r="D1028" s="182"/>
      <c r="E1028" s="182"/>
      <c r="F1028" s="200">
        <f t="shared" si="871"/>
        <v>500</v>
      </c>
      <c r="G1028" s="200">
        <f t="shared" si="872"/>
        <v>510</v>
      </c>
      <c r="H1028" s="201">
        <f t="shared" si="873"/>
        <v>750</v>
      </c>
      <c r="I1028" s="124"/>
      <c r="J1028" s="131"/>
      <c r="K1028" s="131"/>
      <c r="L1028" s="131"/>
      <c r="M1028" s="11"/>
      <c r="N1028" s="171">
        <v>323410</v>
      </c>
      <c r="O1028" s="172" t="s">
        <v>41</v>
      </c>
      <c r="P1028" s="173" t="s">
        <v>198</v>
      </c>
      <c r="Q1028" s="174">
        <v>150</v>
      </c>
      <c r="R1028" s="174">
        <f>S1028-Q1028</f>
        <v>100</v>
      </c>
      <c r="S1028" s="174">
        <v>250</v>
      </c>
      <c r="T1028" s="174"/>
      <c r="U1028" s="174">
        <v>150</v>
      </c>
      <c r="V1028" s="174">
        <v>150</v>
      </c>
      <c r="W1028" s="174">
        <v>210</v>
      </c>
      <c r="X1028" s="174"/>
      <c r="Y1028" s="309"/>
      <c r="Z1028" s="174">
        <v>150</v>
      </c>
      <c r="AA1028" s="174">
        <f>+Q1028</f>
        <v>150</v>
      </c>
      <c r="AB1028" s="174">
        <v>150</v>
      </c>
      <c r="AC1028" s="174">
        <v>150</v>
      </c>
      <c r="AD1028" s="174">
        <v>150</v>
      </c>
    </row>
    <row r="1029" spans="1:30" s="114" customFormat="1" ht="20.25" customHeight="1" x14ac:dyDescent="0.25">
      <c r="A1029" s="183" t="s">
        <v>340</v>
      </c>
      <c r="B1029" s="183"/>
      <c r="C1029" s="183"/>
      <c r="D1029" s="183"/>
      <c r="E1029" s="198" t="s">
        <v>388</v>
      </c>
      <c r="F1029" s="200">
        <f t="shared" si="871"/>
        <v>260</v>
      </c>
      <c r="G1029" s="200">
        <f t="shared" si="872"/>
        <v>450</v>
      </c>
      <c r="H1029" s="201">
        <f t="shared" si="873"/>
        <v>645.19000000000005</v>
      </c>
      <c r="I1029" s="124"/>
      <c r="J1029" s="131"/>
      <c r="K1029" s="131"/>
      <c r="L1029" s="131"/>
      <c r="M1029" s="194">
        <v>32342</v>
      </c>
      <c r="N1029" s="195"/>
      <c r="O1029" s="196" t="s">
        <v>41</v>
      </c>
      <c r="P1029" s="195" t="s">
        <v>199</v>
      </c>
      <c r="Q1029" s="197">
        <f>Q1030</f>
        <v>130</v>
      </c>
      <c r="R1029" s="197">
        <f t="shared" ref="R1029:AD1029" si="913">R1030</f>
        <v>0</v>
      </c>
      <c r="S1029" s="197">
        <f t="shared" si="913"/>
        <v>130</v>
      </c>
      <c r="T1029" s="197">
        <f t="shared" si="913"/>
        <v>0</v>
      </c>
      <c r="U1029" s="197">
        <f t="shared" si="913"/>
        <v>130</v>
      </c>
      <c r="V1029" s="197">
        <f t="shared" si="913"/>
        <v>130</v>
      </c>
      <c r="W1029" s="197">
        <f t="shared" si="913"/>
        <v>190</v>
      </c>
      <c r="X1029" s="197"/>
      <c r="Y1029" s="308"/>
      <c r="Z1029" s="197">
        <f t="shared" si="913"/>
        <v>125.19</v>
      </c>
      <c r="AA1029" s="197">
        <f t="shared" si="913"/>
        <v>130</v>
      </c>
      <c r="AB1029" s="197">
        <f t="shared" si="913"/>
        <v>130</v>
      </c>
      <c r="AC1029" s="197">
        <f t="shared" si="913"/>
        <v>130</v>
      </c>
      <c r="AD1029" s="197">
        <f t="shared" si="913"/>
        <v>130</v>
      </c>
    </row>
    <row r="1030" spans="1:30" s="114" customFormat="1" ht="20.25" customHeight="1" x14ac:dyDescent="0.25">
      <c r="A1030" s="182" t="s">
        <v>340</v>
      </c>
      <c r="B1030" s="182"/>
      <c r="C1030" s="182"/>
      <c r="D1030" s="182"/>
      <c r="E1030" s="182"/>
      <c r="F1030" s="200">
        <f t="shared" si="871"/>
        <v>260</v>
      </c>
      <c r="G1030" s="200">
        <f t="shared" si="872"/>
        <v>450</v>
      </c>
      <c r="H1030" s="201">
        <f t="shared" si="873"/>
        <v>645.19000000000005</v>
      </c>
      <c r="I1030" s="124"/>
      <c r="J1030" s="131"/>
      <c r="K1030" s="131"/>
      <c r="L1030" s="131"/>
      <c r="M1030" s="11"/>
      <c r="N1030" s="171">
        <v>323420</v>
      </c>
      <c r="O1030" s="172" t="s">
        <v>41</v>
      </c>
      <c r="P1030" s="173" t="s">
        <v>199</v>
      </c>
      <c r="Q1030" s="174">
        <v>130</v>
      </c>
      <c r="R1030" s="174">
        <f>S1030-Q1030</f>
        <v>0</v>
      </c>
      <c r="S1030" s="174">
        <v>130</v>
      </c>
      <c r="T1030" s="174"/>
      <c r="U1030" s="174">
        <v>130</v>
      </c>
      <c r="V1030" s="174">
        <v>130</v>
      </c>
      <c r="W1030" s="174">
        <v>190</v>
      </c>
      <c r="X1030" s="174"/>
      <c r="Y1030" s="309"/>
      <c r="Z1030" s="174">
        <v>125.19</v>
      </c>
      <c r="AA1030" s="174">
        <f>+Q1030</f>
        <v>130</v>
      </c>
      <c r="AB1030" s="174">
        <v>130</v>
      </c>
      <c r="AC1030" s="174">
        <v>130</v>
      </c>
      <c r="AD1030" s="174">
        <v>130</v>
      </c>
    </row>
    <row r="1031" spans="1:30" s="114" customFormat="1" ht="20.25" customHeight="1" x14ac:dyDescent="0.25">
      <c r="A1031" s="183" t="s">
        <v>340</v>
      </c>
      <c r="B1031" s="183"/>
      <c r="C1031" s="183"/>
      <c r="D1031" s="183"/>
      <c r="E1031" s="198" t="s">
        <v>388</v>
      </c>
      <c r="F1031" s="200">
        <f t="shared" si="871"/>
        <v>330</v>
      </c>
      <c r="G1031" s="200">
        <f t="shared" si="872"/>
        <v>522.5</v>
      </c>
      <c r="H1031" s="201">
        <f t="shared" si="873"/>
        <v>820</v>
      </c>
      <c r="I1031" s="124"/>
      <c r="J1031" s="131"/>
      <c r="K1031" s="131"/>
      <c r="L1031" s="131"/>
      <c r="M1031" s="194">
        <v>32349</v>
      </c>
      <c r="N1031" s="195"/>
      <c r="O1031" s="196" t="s">
        <v>41</v>
      </c>
      <c r="P1031" s="195" t="s">
        <v>200</v>
      </c>
      <c r="Q1031" s="197">
        <f>Q1032+Q1033</f>
        <v>165</v>
      </c>
      <c r="R1031" s="197">
        <f t="shared" ref="R1031:AB1031" si="914">R1032+R1033</f>
        <v>0</v>
      </c>
      <c r="S1031" s="197">
        <f t="shared" si="914"/>
        <v>165</v>
      </c>
      <c r="T1031" s="197">
        <f t="shared" si="914"/>
        <v>0</v>
      </c>
      <c r="U1031" s="197">
        <f t="shared" si="914"/>
        <v>165</v>
      </c>
      <c r="V1031" s="197">
        <f t="shared" si="914"/>
        <v>165</v>
      </c>
      <c r="W1031" s="197">
        <f t="shared" si="914"/>
        <v>192.5</v>
      </c>
      <c r="X1031" s="197"/>
      <c r="Y1031" s="308"/>
      <c r="Z1031" s="197">
        <f t="shared" si="914"/>
        <v>160</v>
      </c>
      <c r="AA1031" s="197">
        <f t="shared" si="914"/>
        <v>165</v>
      </c>
      <c r="AB1031" s="197">
        <f t="shared" si="914"/>
        <v>165</v>
      </c>
      <c r="AC1031" s="197">
        <f t="shared" ref="AC1031:AD1031" si="915">AC1032+AC1033</f>
        <v>165</v>
      </c>
      <c r="AD1031" s="197">
        <f t="shared" si="915"/>
        <v>165</v>
      </c>
    </row>
    <row r="1032" spans="1:30" s="114" customFormat="1" ht="20.25" customHeight="1" x14ac:dyDescent="0.25">
      <c r="A1032" s="182" t="s">
        <v>340</v>
      </c>
      <c r="B1032" s="182"/>
      <c r="C1032" s="182"/>
      <c r="D1032" s="182"/>
      <c r="E1032" s="182"/>
      <c r="F1032" s="200">
        <f t="shared" si="871"/>
        <v>30</v>
      </c>
      <c r="G1032" s="200">
        <f t="shared" si="872"/>
        <v>45</v>
      </c>
      <c r="H1032" s="201">
        <f t="shared" si="873"/>
        <v>70</v>
      </c>
      <c r="I1032" s="124"/>
      <c r="J1032" s="131"/>
      <c r="K1032" s="131"/>
      <c r="L1032" s="131"/>
      <c r="M1032" s="11"/>
      <c r="N1032" s="171">
        <v>323490</v>
      </c>
      <c r="O1032" s="172" t="s">
        <v>41</v>
      </c>
      <c r="P1032" s="173" t="s">
        <v>200</v>
      </c>
      <c r="Q1032" s="174">
        <v>15</v>
      </c>
      <c r="R1032" s="174">
        <f>S1032-Q1032</f>
        <v>0</v>
      </c>
      <c r="S1032" s="174">
        <v>15</v>
      </c>
      <c r="T1032" s="174"/>
      <c r="U1032" s="174">
        <v>15</v>
      </c>
      <c r="V1032" s="174">
        <v>15</v>
      </c>
      <c r="W1032" s="174">
        <v>15</v>
      </c>
      <c r="X1032" s="174"/>
      <c r="Y1032" s="309"/>
      <c r="Z1032" s="174">
        <v>10</v>
      </c>
      <c r="AA1032" s="174">
        <f t="shared" ref="AA1032:AA1033" si="916">+Q1032</f>
        <v>15</v>
      </c>
      <c r="AB1032" s="174">
        <v>15</v>
      </c>
      <c r="AC1032" s="174">
        <v>15</v>
      </c>
      <c r="AD1032" s="174">
        <v>15</v>
      </c>
    </row>
    <row r="1033" spans="1:30" s="114" customFormat="1" ht="20.25" customHeight="1" x14ac:dyDescent="0.25">
      <c r="A1033" s="182" t="s">
        <v>340</v>
      </c>
      <c r="B1033" s="182"/>
      <c r="C1033" s="182"/>
      <c r="D1033" s="182"/>
      <c r="E1033" s="182"/>
      <c r="F1033" s="200">
        <f t="shared" si="871"/>
        <v>300</v>
      </c>
      <c r="G1033" s="200">
        <f t="shared" si="872"/>
        <v>477.5</v>
      </c>
      <c r="H1033" s="201">
        <f t="shared" si="873"/>
        <v>750</v>
      </c>
      <c r="I1033" s="124"/>
      <c r="J1033" s="131"/>
      <c r="K1033" s="131"/>
      <c r="L1033" s="131"/>
      <c r="M1033" s="11"/>
      <c r="N1033" s="171">
        <v>323491</v>
      </c>
      <c r="O1033" s="172" t="s">
        <v>41</v>
      </c>
      <c r="P1033" s="173" t="s">
        <v>201</v>
      </c>
      <c r="Q1033" s="174">
        <v>150</v>
      </c>
      <c r="R1033" s="174">
        <f>S1033-Q1033</f>
        <v>0</v>
      </c>
      <c r="S1033" s="174">
        <v>150</v>
      </c>
      <c r="T1033" s="174"/>
      <c r="U1033" s="174">
        <v>150</v>
      </c>
      <c r="V1033" s="174">
        <v>150</v>
      </c>
      <c r="W1033" s="174">
        <f>150+27.5</f>
        <v>177.5</v>
      </c>
      <c r="X1033" s="174"/>
      <c r="Y1033" s="309"/>
      <c r="Z1033" s="174">
        <v>150</v>
      </c>
      <c r="AA1033" s="174">
        <f t="shared" si="916"/>
        <v>150</v>
      </c>
      <c r="AB1033" s="174">
        <v>150</v>
      </c>
      <c r="AC1033" s="174">
        <v>150</v>
      </c>
      <c r="AD1033" s="174">
        <v>150</v>
      </c>
    </row>
    <row r="1034" spans="1:30" s="114" customFormat="1" ht="20.25" hidden="1" customHeight="1" x14ac:dyDescent="0.25">
      <c r="A1034" s="182" t="s">
        <v>340</v>
      </c>
      <c r="B1034" s="182"/>
      <c r="C1034" s="182"/>
      <c r="D1034" s="198" t="s">
        <v>387</v>
      </c>
      <c r="E1034" s="198" t="s">
        <v>388</v>
      </c>
      <c r="F1034" s="200">
        <f t="shared" si="871"/>
        <v>0</v>
      </c>
      <c r="G1034" s="200">
        <f t="shared" si="872"/>
        <v>0</v>
      </c>
      <c r="H1034" s="201">
        <f t="shared" si="873"/>
        <v>0</v>
      </c>
      <c r="I1034" s="124"/>
      <c r="J1034" s="131"/>
      <c r="K1034" s="131"/>
      <c r="L1034" s="131">
        <v>3236</v>
      </c>
      <c r="M1034" s="131"/>
      <c r="N1034" s="132"/>
      <c r="O1034" s="12" t="s">
        <v>41</v>
      </c>
      <c r="P1034" s="127" t="s">
        <v>206</v>
      </c>
      <c r="Q1034" s="133">
        <f>+Q1035+Q1037</f>
        <v>0</v>
      </c>
      <c r="R1034" s="133">
        <f t="shared" ref="R1034:AB1034" si="917">+R1035+R1037</f>
        <v>0</v>
      </c>
      <c r="S1034" s="133">
        <f t="shared" si="917"/>
        <v>0</v>
      </c>
      <c r="T1034" s="133">
        <f t="shared" si="917"/>
        <v>0</v>
      </c>
      <c r="U1034" s="133">
        <f t="shared" si="917"/>
        <v>0</v>
      </c>
      <c r="V1034" s="133">
        <f t="shared" si="917"/>
        <v>0</v>
      </c>
      <c r="W1034" s="133">
        <f t="shared" si="917"/>
        <v>0</v>
      </c>
      <c r="X1034" s="133"/>
      <c r="Y1034" s="307"/>
      <c r="Z1034" s="133">
        <f t="shared" si="917"/>
        <v>0</v>
      </c>
      <c r="AA1034" s="133">
        <f t="shared" si="917"/>
        <v>0</v>
      </c>
      <c r="AB1034" s="133">
        <f t="shared" si="917"/>
        <v>0</v>
      </c>
      <c r="AC1034" s="133">
        <f t="shared" ref="AC1034:AD1034" si="918">+AC1035+AC1037</f>
        <v>0</v>
      </c>
      <c r="AD1034" s="133">
        <f t="shared" si="918"/>
        <v>0</v>
      </c>
    </row>
    <row r="1035" spans="1:30" s="114" customFormat="1" ht="20.25" hidden="1" customHeight="1" x14ac:dyDescent="0.25">
      <c r="A1035" s="183" t="s">
        <v>340</v>
      </c>
      <c r="B1035" s="183"/>
      <c r="C1035" s="183"/>
      <c r="D1035" s="183"/>
      <c r="E1035" s="198" t="s">
        <v>388</v>
      </c>
      <c r="F1035" s="200">
        <f t="shared" si="871"/>
        <v>0</v>
      </c>
      <c r="G1035" s="200">
        <f t="shared" si="872"/>
        <v>0</v>
      </c>
      <c r="H1035" s="201">
        <f t="shared" si="873"/>
        <v>0</v>
      </c>
      <c r="I1035" s="124"/>
      <c r="J1035" s="131"/>
      <c r="K1035" s="131"/>
      <c r="L1035" s="131"/>
      <c r="M1035" s="194">
        <v>32363</v>
      </c>
      <c r="N1035" s="195"/>
      <c r="O1035" s="196" t="s">
        <v>41</v>
      </c>
      <c r="P1035" s="195" t="s">
        <v>207</v>
      </c>
      <c r="Q1035" s="197">
        <f>+Q1036</f>
        <v>0</v>
      </c>
      <c r="R1035" s="197">
        <f t="shared" ref="R1035:AD1035" si="919">+R1036</f>
        <v>0</v>
      </c>
      <c r="S1035" s="197">
        <f t="shared" si="919"/>
        <v>0</v>
      </c>
      <c r="T1035" s="197">
        <f t="shared" si="919"/>
        <v>0</v>
      </c>
      <c r="U1035" s="197">
        <f t="shared" si="919"/>
        <v>0</v>
      </c>
      <c r="V1035" s="197">
        <f t="shared" si="919"/>
        <v>0</v>
      </c>
      <c r="W1035" s="197">
        <f t="shared" si="919"/>
        <v>0</v>
      </c>
      <c r="X1035" s="197"/>
      <c r="Y1035" s="308"/>
      <c r="Z1035" s="197">
        <f t="shared" si="919"/>
        <v>0</v>
      </c>
      <c r="AA1035" s="197">
        <f t="shared" si="919"/>
        <v>0</v>
      </c>
      <c r="AB1035" s="197">
        <f t="shared" si="919"/>
        <v>0</v>
      </c>
      <c r="AC1035" s="197">
        <f t="shared" si="919"/>
        <v>0</v>
      </c>
      <c r="AD1035" s="197">
        <f t="shared" si="919"/>
        <v>0</v>
      </c>
    </row>
    <row r="1036" spans="1:30" s="114" customFormat="1" ht="20.25" hidden="1" customHeight="1" x14ac:dyDescent="0.25">
      <c r="A1036" s="182" t="s">
        <v>340</v>
      </c>
      <c r="B1036" s="182"/>
      <c r="C1036" s="182"/>
      <c r="D1036" s="182"/>
      <c r="E1036" s="182"/>
      <c r="F1036" s="200">
        <f t="shared" si="871"/>
        <v>0</v>
      </c>
      <c r="G1036" s="200">
        <f t="shared" si="872"/>
        <v>0</v>
      </c>
      <c r="H1036" s="201">
        <f t="shared" si="873"/>
        <v>0</v>
      </c>
      <c r="I1036" s="124"/>
      <c r="J1036" s="131"/>
      <c r="K1036" s="131"/>
      <c r="L1036" s="131"/>
      <c r="M1036" s="11"/>
      <c r="N1036" s="171">
        <v>323630</v>
      </c>
      <c r="O1036" s="172" t="s">
        <v>41</v>
      </c>
      <c r="P1036" s="173" t="s">
        <v>207</v>
      </c>
      <c r="Q1036" s="174"/>
      <c r="R1036" s="174"/>
      <c r="S1036" s="174"/>
      <c r="T1036" s="174"/>
      <c r="U1036" s="174"/>
      <c r="V1036" s="174"/>
      <c r="W1036" s="174">
        <v>0</v>
      </c>
      <c r="X1036" s="174"/>
      <c r="Y1036" s="309"/>
      <c r="Z1036" s="174"/>
      <c r="AA1036" s="174">
        <f>+Q1036</f>
        <v>0</v>
      </c>
      <c r="AB1036" s="174"/>
      <c r="AC1036" s="174"/>
      <c r="AD1036" s="174"/>
    </row>
    <row r="1037" spans="1:30" s="114" customFormat="1" ht="20.25" hidden="1" customHeight="1" x14ac:dyDescent="0.25">
      <c r="A1037" s="183" t="s">
        <v>340</v>
      </c>
      <c r="B1037" s="183"/>
      <c r="C1037" s="183"/>
      <c r="D1037" s="183"/>
      <c r="E1037" s="198" t="s">
        <v>388</v>
      </c>
      <c r="F1037" s="200">
        <f t="shared" si="871"/>
        <v>0</v>
      </c>
      <c r="G1037" s="200">
        <f t="shared" si="872"/>
        <v>0</v>
      </c>
      <c r="H1037" s="201">
        <f t="shared" si="873"/>
        <v>0</v>
      </c>
      <c r="I1037" s="124"/>
      <c r="J1037" s="131"/>
      <c r="K1037" s="131"/>
      <c r="L1037" s="131"/>
      <c r="M1037" s="194">
        <v>32369</v>
      </c>
      <c r="N1037" s="195"/>
      <c r="O1037" s="196" t="s">
        <v>41</v>
      </c>
      <c r="P1037" s="195" t="s">
        <v>208</v>
      </c>
      <c r="Q1037" s="197">
        <f>+Q1038</f>
        <v>0</v>
      </c>
      <c r="R1037" s="197">
        <f t="shared" ref="R1037:AD1037" si="920">+R1038</f>
        <v>0</v>
      </c>
      <c r="S1037" s="197">
        <f t="shared" si="920"/>
        <v>0</v>
      </c>
      <c r="T1037" s="197">
        <f t="shared" si="920"/>
        <v>0</v>
      </c>
      <c r="U1037" s="197">
        <f t="shared" si="920"/>
        <v>0</v>
      </c>
      <c r="V1037" s="197">
        <f t="shared" si="920"/>
        <v>0</v>
      </c>
      <c r="W1037" s="197">
        <f t="shared" si="920"/>
        <v>0</v>
      </c>
      <c r="X1037" s="197"/>
      <c r="Y1037" s="308"/>
      <c r="Z1037" s="197">
        <f t="shared" si="920"/>
        <v>0</v>
      </c>
      <c r="AA1037" s="197">
        <f t="shared" si="920"/>
        <v>0</v>
      </c>
      <c r="AB1037" s="197">
        <f t="shared" si="920"/>
        <v>0</v>
      </c>
      <c r="AC1037" s="197">
        <f t="shared" si="920"/>
        <v>0</v>
      </c>
      <c r="AD1037" s="197">
        <f t="shared" si="920"/>
        <v>0</v>
      </c>
    </row>
    <row r="1038" spans="1:30" s="114" customFormat="1" ht="20.25" hidden="1" customHeight="1" x14ac:dyDescent="0.25">
      <c r="A1038" s="182" t="s">
        <v>340</v>
      </c>
      <c r="B1038" s="182"/>
      <c r="C1038" s="182"/>
      <c r="D1038" s="182"/>
      <c r="E1038" s="182"/>
      <c r="F1038" s="200">
        <f t="shared" si="871"/>
        <v>0</v>
      </c>
      <c r="G1038" s="200">
        <f t="shared" si="872"/>
        <v>0</v>
      </c>
      <c r="H1038" s="201">
        <f t="shared" si="873"/>
        <v>0</v>
      </c>
      <c r="I1038" s="124"/>
      <c r="J1038" s="131"/>
      <c r="K1038" s="131"/>
      <c r="L1038" s="131"/>
      <c r="M1038" s="11"/>
      <c r="N1038" s="171">
        <v>323690</v>
      </c>
      <c r="O1038" s="172" t="s">
        <v>41</v>
      </c>
      <c r="P1038" s="173" t="s">
        <v>208</v>
      </c>
      <c r="Q1038" s="174"/>
      <c r="R1038" s="174"/>
      <c r="S1038" s="174"/>
      <c r="T1038" s="174"/>
      <c r="U1038" s="174"/>
      <c r="V1038" s="174"/>
      <c r="W1038" s="174">
        <v>0</v>
      </c>
      <c r="X1038" s="174"/>
      <c r="Y1038" s="309"/>
      <c r="Z1038" s="174"/>
      <c r="AA1038" s="174">
        <f>+Q1038</f>
        <v>0</v>
      </c>
      <c r="AB1038" s="174"/>
      <c r="AC1038" s="174"/>
      <c r="AD1038" s="174"/>
    </row>
    <row r="1039" spans="1:30" s="114" customFormat="1" ht="20.25" customHeight="1" x14ac:dyDescent="0.25">
      <c r="A1039" s="182" t="s">
        <v>340</v>
      </c>
      <c r="B1039" s="182"/>
      <c r="C1039" s="182"/>
      <c r="D1039" s="198" t="s">
        <v>387</v>
      </c>
      <c r="E1039" s="198" t="s">
        <v>388</v>
      </c>
      <c r="F1039" s="200">
        <f t="shared" si="871"/>
        <v>2800</v>
      </c>
      <c r="G1039" s="200">
        <f t="shared" si="872"/>
        <v>6480.5</v>
      </c>
      <c r="H1039" s="201">
        <f t="shared" si="873"/>
        <v>7867.8099999999995</v>
      </c>
      <c r="I1039" s="124"/>
      <c r="J1039" s="131"/>
      <c r="K1039" s="131"/>
      <c r="L1039" s="131">
        <v>3237</v>
      </c>
      <c r="M1039" s="131"/>
      <c r="N1039" s="132"/>
      <c r="O1039" s="12" t="s">
        <v>41</v>
      </c>
      <c r="P1039" s="127" t="s">
        <v>209</v>
      </c>
      <c r="Q1039" s="133">
        <f>Q1040+Q1042+Q1044</f>
        <v>1500</v>
      </c>
      <c r="R1039" s="133">
        <f t="shared" ref="R1039:AB1039" si="921">R1040+R1042+R1044</f>
        <v>-100</v>
      </c>
      <c r="S1039" s="133">
        <f t="shared" si="921"/>
        <v>1400</v>
      </c>
      <c r="T1039" s="133">
        <v>1868</v>
      </c>
      <c r="U1039" s="133">
        <f t="shared" si="921"/>
        <v>1500</v>
      </c>
      <c r="V1039" s="133">
        <f t="shared" si="921"/>
        <v>1500</v>
      </c>
      <c r="W1039" s="133">
        <f t="shared" si="921"/>
        <v>1612.5</v>
      </c>
      <c r="X1039" s="133"/>
      <c r="Y1039" s="307"/>
      <c r="Z1039" s="133">
        <f t="shared" si="921"/>
        <v>1867.81</v>
      </c>
      <c r="AA1039" s="133">
        <f t="shared" si="921"/>
        <v>1500</v>
      </c>
      <c r="AB1039" s="133">
        <f t="shared" si="921"/>
        <v>1500</v>
      </c>
      <c r="AC1039" s="133">
        <f t="shared" ref="AC1039:AD1039" si="922">AC1040+AC1042+AC1044</f>
        <v>1500</v>
      </c>
      <c r="AD1039" s="133">
        <f t="shared" si="922"/>
        <v>1500</v>
      </c>
    </row>
    <row r="1040" spans="1:30" s="114" customFormat="1" ht="20.25" customHeight="1" x14ac:dyDescent="0.25">
      <c r="A1040" s="183" t="s">
        <v>340</v>
      </c>
      <c r="B1040" s="183"/>
      <c r="C1040" s="183"/>
      <c r="D1040" s="183"/>
      <c r="E1040" s="198" t="s">
        <v>388</v>
      </c>
      <c r="F1040" s="200">
        <f t="shared" si="871"/>
        <v>2800</v>
      </c>
      <c r="G1040" s="200">
        <f t="shared" si="872"/>
        <v>4612.5</v>
      </c>
      <c r="H1040" s="201">
        <f t="shared" si="873"/>
        <v>7867.8099999999995</v>
      </c>
      <c r="I1040" s="124"/>
      <c r="J1040" s="131"/>
      <c r="K1040" s="131"/>
      <c r="L1040" s="131"/>
      <c r="M1040" s="194">
        <v>32372</v>
      </c>
      <c r="N1040" s="195"/>
      <c r="O1040" s="196" t="s">
        <v>41</v>
      </c>
      <c r="P1040" s="195" t="s">
        <v>210</v>
      </c>
      <c r="Q1040" s="197">
        <f t="shared" ref="Q1040:AD1040" si="923">Q1041</f>
        <v>1500</v>
      </c>
      <c r="R1040" s="197">
        <f t="shared" si="923"/>
        <v>-100</v>
      </c>
      <c r="S1040" s="197">
        <f t="shared" si="923"/>
        <v>1400</v>
      </c>
      <c r="T1040" s="197">
        <f t="shared" si="923"/>
        <v>0</v>
      </c>
      <c r="U1040" s="197">
        <f t="shared" si="923"/>
        <v>1500</v>
      </c>
      <c r="V1040" s="197">
        <f t="shared" si="923"/>
        <v>1500</v>
      </c>
      <c r="W1040" s="197">
        <f t="shared" si="923"/>
        <v>1612.5</v>
      </c>
      <c r="X1040" s="197"/>
      <c r="Y1040" s="308"/>
      <c r="Z1040" s="197">
        <f t="shared" si="923"/>
        <v>1867.81</v>
      </c>
      <c r="AA1040" s="197">
        <f t="shared" si="923"/>
        <v>1500</v>
      </c>
      <c r="AB1040" s="197">
        <f t="shared" si="923"/>
        <v>1500</v>
      </c>
      <c r="AC1040" s="197">
        <f t="shared" si="923"/>
        <v>1500</v>
      </c>
      <c r="AD1040" s="197">
        <f t="shared" si="923"/>
        <v>1500</v>
      </c>
    </row>
    <row r="1041" spans="1:30" s="114" customFormat="1" ht="20.25" customHeight="1" x14ac:dyDescent="0.25">
      <c r="A1041" s="182" t="s">
        <v>340</v>
      </c>
      <c r="B1041" s="182"/>
      <c r="C1041" s="182"/>
      <c r="D1041" s="182"/>
      <c r="E1041" s="182"/>
      <c r="F1041" s="200">
        <f t="shared" si="871"/>
        <v>2800</v>
      </c>
      <c r="G1041" s="200">
        <f t="shared" si="872"/>
        <v>4612.5</v>
      </c>
      <c r="H1041" s="201">
        <f t="shared" si="873"/>
        <v>7867.8099999999995</v>
      </c>
      <c r="I1041" s="124"/>
      <c r="J1041" s="131"/>
      <c r="K1041" s="131"/>
      <c r="L1041" s="131"/>
      <c r="M1041" s="11"/>
      <c r="N1041" s="171">
        <v>323720</v>
      </c>
      <c r="O1041" s="172" t="s">
        <v>41</v>
      </c>
      <c r="P1041" s="173" t="s">
        <v>210</v>
      </c>
      <c r="Q1041" s="174">
        <v>1500</v>
      </c>
      <c r="R1041" s="174">
        <f>S1041-Q1041</f>
        <v>-100</v>
      </c>
      <c r="S1041" s="174">
        <v>1400</v>
      </c>
      <c r="T1041" s="174"/>
      <c r="U1041" s="174">
        <v>1500</v>
      </c>
      <c r="V1041" s="174">
        <v>1500</v>
      </c>
      <c r="W1041" s="174">
        <v>1612.5</v>
      </c>
      <c r="X1041" s="174"/>
      <c r="Y1041" s="309"/>
      <c r="Z1041" s="174">
        <v>1867.81</v>
      </c>
      <c r="AA1041" s="174">
        <f>+Q1041</f>
        <v>1500</v>
      </c>
      <c r="AB1041" s="174">
        <v>1500</v>
      </c>
      <c r="AC1041" s="174">
        <v>1500</v>
      </c>
      <c r="AD1041" s="174">
        <v>1500</v>
      </c>
    </row>
    <row r="1042" spans="1:30" s="114" customFormat="1" ht="20.25" hidden="1" customHeight="1" x14ac:dyDescent="0.25">
      <c r="A1042" s="183" t="s">
        <v>340</v>
      </c>
      <c r="B1042" s="183"/>
      <c r="C1042" s="183"/>
      <c r="D1042" s="183"/>
      <c r="E1042" s="198" t="s">
        <v>388</v>
      </c>
      <c r="F1042" s="200">
        <f t="shared" si="871"/>
        <v>0</v>
      </c>
      <c r="G1042" s="200">
        <f t="shared" si="872"/>
        <v>0</v>
      </c>
      <c r="H1042" s="201">
        <f t="shared" si="873"/>
        <v>0</v>
      </c>
      <c r="I1042" s="124"/>
      <c r="J1042" s="131"/>
      <c r="K1042" s="131"/>
      <c r="L1042" s="131"/>
      <c r="M1042" s="194">
        <v>32373</v>
      </c>
      <c r="N1042" s="195"/>
      <c r="O1042" s="196" t="s">
        <v>41</v>
      </c>
      <c r="P1042" s="195" t="s">
        <v>211</v>
      </c>
      <c r="Q1042" s="197">
        <f>+Q1043</f>
        <v>0</v>
      </c>
      <c r="R1042" s="197">
        <f t="shared" ref="R1042:AD1042" si="924">+R1043</f>
        <v>0</v>
      </c>
      <c r="S1042" s="197">
        <f t="shared" si="924"/>
        <v>0</v>
      </c>
      <c r="T1042" s="197">
        <f t="shared" si="924"/>
        <v>0</v>
      </c>
      <c r="U1042" s="197">
        <f t="shared" si="924"/>
        <v>0</v>
      </c>
      <c r="V1042" s="197">
        <f t="shared" si="924"/>
        <v>0</v>
      </c>
      <c r="W1042" s="197">
        <f t="shared" si="924"/>
        <v>0</v>
      </c>
      <c r="X1042" s="197"/>
      <c r="Y1042" s="308"/>
      <c r="Z1042" s="197">
        <f t="shared" si="924"/>
        <v>0</v>
      </c>
      <c r="AA1042" s="197">
        <f t="shared" si="924"/>
        <v>0</v>
      </c>
      <c r="AB1042" s="197">
        <f t="shared" si="924"/>
        <v>0</v>
      </c>
      <c r="AC1042" s="197">
        <f t="shared" si="924"/>
        <v>0</v>
      </c>
      <c r="AD1042" s="197">
        <f t="shared" si="924"/>
        <v>0</v>
      </c>
    </row>
    <row r="1043" spans="1:30" s="114" customFormat="1" ht="20.25" hidden="1" customHeight="1" x14ac:dyDescent="0.25">
      <c r="A1043" s="182" t="s">
        <v>340</v>
      </c>
      <c r="B1043" s="182"/>
      <c r="C1043" s="182"/>
      <c r="D1043" s="182"/>
      <c r="E1043" s="182"/>
      <c r="F1043" s="200">
        <f t="shared" si="871"/>
        <v>0</v>
      </c>
      <c r="G1043" s="200">
        <f t="shared" si="872"/>
        <v>0</v>
      </c>
      <c r="H1043" s="201">
        <f t="shared" si="873"/>
        <v>0</v>
      </c>
      <c r="I1043" s="124"/>
      <c r="J1043" s="131"/>
      <c r="K1043" s="131"/>
      <c r="L1043" s="131"/>
      <c r="M1043" s="11"/>
      <c r="N1043" s="171">
        <v>323730</v>
      </c>
      <c r="O1043" s="172" t="s">
        <v>41</v>
      </c>
      <c r="P1043" s="173" t="s">
        <v>211</v>
      </c>
      <c r="Q1043" s="174"/>
      <c r="R1043" s="174"/>
      <c r="S1043" s="174"/>
      <c r="T1043" s="174"/>
      <c r="U1043" s="174"/>
      <c r="V1043" s="174"/>
      <c r="W1043" s="174">
        <v>0</v>
      </c>
      <c r="X1043" s="174"/>
      <c r="Y1043" s="309"/>
      <c r="Z1043" s="174"/>
      <c r="AA1043" s="174">
        <f>+Q1043</f>
        <v>0</v>
      </c>
      <c r="AB1043" s="174"/>
      <c r="AC1043" s="174"/>
      <c r="AD1043" s="174"/>
    </row>
    <row r="1044" spans="1:30" s="114" customFormat="1" ht="20.25" hidden="1" customHeight="1" x14ac:dyDescent="0.25">
      <c r="A1044" s="183" t="s">
        <v>340</v>
      </c>
      <c r="B1044" s="183"/>
      <c r="C1044" s="183"/>
      <c r="D1044" s="183"/>
      <c r="E1044" s="198" t="s">
        <v>388</v>
      </c>
      <c r="F1044" s="200">
        <f t="shared" ref="F1044:F1107" si="925">+Q1044+R1044+S1044</f>
        <v>0</v>
      </c>
      <c r="G1044" s="200">
        <f t="shared" ref="G1044:G1107" si="926">+T1044+U1044+V1044+W1044+X1044+Y1044</f>
        <v>0</v>
      </c>
      <c r="H1044" s="201">
        <f t="shared" ref="H1044:H1107" si="927">+Z1044+AA1044+AB1044+AC1044+AD1044</f>
        <v>0</v>
      </c>
      <c r="I1044" s="124"/>
      <c r="J1044" s="131"/>
      <c r="K1044" s="131"/>
      <c r="L1044" s="131"/>
      <c r="M1044" s="194">
        <v>32379</v>
      </c>
      <c r="N1044" s="195"/>
      <c r="O1044" s="196" t="s">
        <v>41</v>
      </c>
      <c r="P1044" s="195" t="s">
        <v>212</v>
      </c>
      <c r="Q1044" s="197">
        <f>+Q1045+Q1046</f>
        <v>0</v>
      </c>
      <c r="R1044" s="197">
        <f t="shared" ref="R1044:AB1044" si="928">+R1045+R1046</f>
        <v>0</v>
      </c>
      <c r="S1044" s="197">
        <f t="shared" si="928"/>
        <v>0</v>
      </c>
      <c r="T1044" s="197">
        <f t="shared" si="928"/>
        <v>0</v>
      </c>
      <c r="U1044" s="197">
        <f t="shared" si="928"/>
        <v>0</v>
      </c>
      <c r="V1044" s="197">
        <f t="shared" si="928"/>
        <v>0</v>
      </c>
      <c r="W1044" s="197">
        <f t="shared" si="928"/>
        <v>0</v>
      </c>
      <c r="X1044" s="197"/>
      <c r="Y1044" s="308"/>
      <c r="Z1044" s="197">
        <f t="shared" si="928"/>
        <v>0</v>
      </c>
      <c r="AA1044" s="197">
        <f t="shared" si="928"/>
        <v>0</v>
      </c>
      <c r="AB1044" s="197">
        <f t="shared" si="928"/>
        <v>0</v>
      </c>
      <c r="AC1044" s="197">
        <f t="shared" ref="AC1044:AD1044" si="929">+AC1045+AC1046</f>
        <v>0</v>
      </c>
      <c r="AD1044" s="197">
        <f t="shared" si="929"/>
        <v>0</v>
      </c>
    </row>
    <row r="1045" spans="1:30" s="114" customFormat="1" ht="20.25" hidden="1" customHeight="1" x14ac:dyDescent="0.25">
      <c r="A1045" s="182" t="s">
        <v>340</v>
      </c>
      <c r="B1045" s="182"/>
      <c r="C1045" s="182"/>
      <c r="D1045" s="182"/>
      <c r="E1045" s="182"/>
      <c r="F1045" s="200">
        <f t="shared" si="925"/>
        <v>0</v>
      </c>
      <c r="G1045" s="200">
        <f t="shared" si="926"/>
        <v>0</v>
      </c>
      <c r="H1045" s="201">
        <f t="shared" si="927"/>
        <v>0</v>
      </c>
      <c r="I1045" s="124"/>
      <c r="J1045" s="131"/>
      <c r="K1045" s="131"/>
      <c r="L1045" s="131"/>
      <c r="M1045" s="11"/>
      <c r="N1045" s="171">
        <v>323790</v>
      </c>
      <c r="O1045" s="172" t="s">
        <v>41</v>
      </c>
      <c r="P1045" s="173" t="s">
        <v>212</v>
      </c>
      <c r="Q1045" s="174"/>
      <c r="R1045" s="174"/>
      <c r="S1045" s="174"/>
      <c r="T1045" s="174"/>
      <c r="U1045" s="174"/>
      <c r="V1045" s="174"/>
      <c r="W1045" s="174">
        <v>0</v>
      </c>
      <c r="X1045" s="174"/>
      <c r="Y1045" s="309"/>
      <c r="Z1045" s="174"/>
      <c r="AA1045" s="174">
        <f t="shared" ref="AA1045:AA1046" si="930">+Q1045</f>
        <v>0</v>
      </c>
      <c r="AB1045" s="174"/>
      <c r="AC1045" s="174"/>
      <c r="AD1045" s="174"/>
    </row>
    <row r="1046" spans="1:30" s="114" customFormat="1" ht="20.25" hidden="1" customHeight="1" x14ac:dyDescent="0.25">
      <c r="A1046" s="182" t="s">
        <v>340</v>
      </c>
      <c r="B1046" s="182"/>
      <c r="C1046" s="182"/>
      <c r="D1046" s="182"/>
      <c r="E1046" s="182"/>
      <c r="F1046" s="200">
        <f t="shared" si="925"/>
        <v>0</v>
      </c>
      <c r="G1046" s="200">
        <f t="shared" si="926"/>
        <v>0</v>
      </c>
      <c r="H1046" s="201">
        <f t="shared" si="927"/>
        <v>0</v>
      </c>
      <c r="I1046" s="124"/>
      <c r="J1046" s="131"/>
      <c r="K1046" s="131"/>
      <c r="L1046" s="131"/>
      <c r="M1046" s="11"/>
      <c r="N1046" s="171">
        <v>323792</v>
      </c>
      <c r="O1046" s="172" t="s">
        <v>41</v>
      </c>
      <c r="P1046" s="173" t="s">
        <v>212</v>
      </c>
      <c r="Q1046" s="174"/>
      <c r="R1046" s="174"/>
      <c r="S1046" s="174"/>
      <c r="T1046" s="174"/>
      <c r="U1046" s="174"/>
      <c r="V1046" s="174"/>
      <c r="W1046" s="174">
        <v>0</v>
      </c>
      <c r="X1046" s="174"/>
      <c r="Y1046" s="309"/>
      <c r="Z1046" s="174"/>
      <c r="AA1046" s="174">
        <f t="shared" si="930"/>
        <v>0</v>
      </c>
      <c r="AB1046" s="174"/>
      <c r="AC1046" s="174"/>
      <c r="AD1046" s="174"/>
    </row>
    <row r="1047" spans="1:30" s="114" customFormat="1" ht="20.25" customHeight="1" x14ac:dyDescent="0.25">
      <c r="A1047" s="182" t="s">
        <v>340</v>
      </c>
      <c r="B1047" s="182"/>
      <c r="C1047" s="182"/>
      <c r="D1047" s="198" t="s">
        <v>387</v>
      </c>
      <c r="E1047" s="198" t="s">
        <v>388</v>
      </c>
      <c r="F1047" s="200">
        <f t="shared" si="925"/>
        <v>2100</v>
      </c>
      <c r="G1047" s="200">
        <f t="shared" si="926"/>
        <v>4383</v>
      </c>
      <c r="H1047" s="201">
        <f t="shared" si="927"/>
        <v>5283</v>
      </c>
      <c r="I1047" s="124"/>
      <c r="J1047" s="131"/>
      <c r="K1047" s="131"/>
      <c r="L1047" s="131">
        <v>3238</v>
      </c>
      <c r="M1047" s="131"/>
      <c r="N1047" s="132"/>
      <c r="O1047" s="12" t="s">
        <v>41</v>
      </c>
      <c r="P1047" s="127" t="s">
        <v>213</v>
      </c>
      <c r="Q1047" s="133">
        <f t="shared" ref="Q1047:AD1048" si="931">Q1048</f>
        <v>1050</v>
      </c>
      <c r="R1047" s="133">
        <f t="shared" si="931"/>
        <v>0</v>
      </c>
      <c r="S1047" s="133">
        <f t="shared" si="931"/>
        <v>1050</v>
      </c>
      <c r="T1047" s="133">
        <v>1233</v>
      </c>
      <c r="U1047" s="133">
        <f t="shared" si="931"/>
        <v>1050</v>
      </c>
      <c r="V1047" s="133">
        <f t="shared" si="931"/>
        <v>1050</v>
      </c>
      <c r="W1047" s="133">
        <f t="shared" si="931"/>
        <v>1050</v>
      </c>
      <c r="X1047" s="133"/>
      <c r="Y1047" s="307"/>
      <c r="Z1047" s="133">
        <f t="shared" si="931"/>
        <v>1233</v>
      </c>
      <c r="AA1047" s="133">
        <f t="shared" si="931"/>
        <v>1050</v>
      </c>
      <c r="AB1047" s="133">
        <f t="shared" si="931"/>
        <v>1050</v>
      </c>
      <c r="AC1047" s="133">
        <f t="shared" si="931"/>
        <v>1000</v>
      </c>
      <c r="AD1047" s="133">
        <f t="shared" si="931"/>
        <v>950</v>
      </c>
    </row>
    <row r="1048" spans="1:30" s="114" customFormat="1" ht="20.25" customHeight="1" x14ac:dyDescent="0.25">
      <c r="A1048" s="183" t="s">
        <v>340</v>
      </c>
      <c r="B1048" s="183"/>
      <c r="C1048" s="183"/>
      <c r="D1048" s="183"/>
      <c r="E1048" s="198" t="s">
        <v>388</v>
      </c>
      <c r="F1048" s="200">
        <f t="shared" si="925"/>
        <v>2100</v>
      </c>
      <c r="G1048" s="200">
        <f t="shared" si="926"/>
        <v>3150</v>
      </c>
      <c r="H1048" s="201">
        <f t="shared" si="927"/>
        <v>5283</v>
      </c>
      <c r="I1048" s="124"/>
      <c r="J1048" s="131"/>
      <c r="K1048" s="131"/>
      <c r="L1048" s="131"/>
      <c r="M1048" s="194">
        <v>32389</v>
      </c>
      <c r="N1048" s="195"/>
      <c r="O1048" s="196" t="s">
        <v>41</v>
      </c>
      <c r="P1048" s="195" t="s">
        <v>214</v>
      </c>
      <c r="Q1048" s="197">
        <f t="shared" si="931"/>
        <v>1050</v>
      </c>
      <c r="R1048" s="197">
        <f t="shared" si="931"/>
        <v>0</v>
      </c>
      <c r="S1048" s="197">
        <f t="shared" si="931"/>
        <v>1050</v>
      </c>
      <c r="T1048" s="197">
        <f t="shared" si="931"/>
        <v>0</v>
      </c>
      <c r="U1048" s="197">
        <f t="shared" si="931"/>
        <v>1050</v>
      </c>
      <c r="V1048" s="197">
        <f t="shared" si="931"/>
        <v>1050</v>
      </c>
      <c r="W1048" s="197">
        <f t="shared" si="931"/>
        <v>1050</v>
      </c>
      <c r="X1048" s="197"/>
      <c r="Y1048" s="308"/>
      <c r="Z1048" s="197">
        <f t="shared" si="931"/>
        <v>1233</v>
      </c>
      <c r="AA1048" s="197">
        <f t="shared" si="931"/>
        <v>1050</v>
      </c>
      <c r="AB1048" s="197">
        <f t="shared" si="931"/>
        <v>1050</v>
      </c>
      <c r="AC1048" s="197">
        <f t="shared" si="931"/>
        <v>1000</v>
      </c>
      <c r="AD1048" s="197">
        <f t="shared" si="931"/>
        <v>950</v>
      </c>
    </row>
    <row r="1049" spans="1:30" s="114" customFormat="1" ht="20.25" customHeight="1" x14ac:dyDescent="0.25">
      <c r="A1049" s="182" t="s">
        <v>340</v>
      </c>
      <c r="B1049" s="182"/>
      <c r="C1049" s="182"/>
      <c r="D1049" s="182"/>
      <c r="E1049" s="182"/>
      <c r="F1049" s="200">
        <f t="shared" si="925"/>
        <v>2100</v>
      </c>
      <c r="G1049" s="200">
        <f t="shared" si="926"/>
        <v>3150</v>
      </c>
      <c r="H1049" s="201">
        <f t="shared" si="927"/>
        <v>5283</v>
      </c>
      <c r="I1049" s="124"/>
      <c r="J1049" s="131"/>
      <c r="K1049" s="131"/>
      <c r="L1049" s="131"/>
      <c r="M1049" s="11"/>
      <c r="N1049" s="171">
        <v>323890</v>
      </c>
      <c r="O1049" s="172" t="s">
        <v>41</v>
      </c>
      <c r="P1049" s="173" t="s">
        <v>214</v>
      </c>
      <c r="Q1049" s="174">
        <v>1050</v>
      </c>
      <c r="R1049" s="174">
        <f>S1049-Q1049</f>
        <v>0</v>
      </c>
      <c r="S1049" s="174">
        <v>1050</v>
      </c>
      <c r="T1049" s="174"/>
      <c r="U1049" s="174">
        <v>1050</v>
      </c>
      <c r="V1049" s="174">
        <v>1050</v>
      </c>
      <c r="W1049" s="174">
        <v>1050</v>
      </c>
      <c r="X1049" s="174"/>
      <c r="Y1049" s="309"/>
      <c r="Z1049" s="174">
        <v>1233</v>
      </c>
      <c r="AA1049" s="174">
        <f>+Q1049</f>
        <v>1050</v>
      </c>
      <c r="AB1049" s="174">
        <v>1050</v>
      </c>
      <c r="AC1049" s="174">
        <v>1000</v>
      </c>
      <c r="AD1049" s="174">
        <v>950</v>
      </c>
    </row>
    <row r="1050" spans="1:30" s="114" customFormat="1" ht="20.25" customHeight="1" x14ac:dyDescent="0.25">
      <c r="A1050" s="182" t="s">
        <v>340</v>
      </c>
      <c r="B1050" s="182"/>
      <c r="C1050" s="182"/>
      <c r="D1050" s="198" t="s">
        <v>387</v>
      </c>
      <c r="E1050" s="198" t="s">
        <v>388</v>
      </c>
      <c r="F1050" s="200">
        <f t="shared" si="925"/>
        <v>870</v>
      </c>
      <c r="G1050" s="200">
        <f t="shared" si="926"/>
        <v>1740</v>
      </c>
      <c r="H1050" s="201">
        <f t="shared" si="927"/>
        <v>2175</v>
      </c>
      <c r="I1050" s="124"/>
      <c r="J1050" s="131"/>
      <c r="K1050" s="131"/>
      <c r="L1050" s="131">
        <v>3239</v>
      </c>
      <c r="M1050" s="131"/>
      <c r="N1050" s="132"/>
      <c r="O1050" s="12" t="s">
        <v>41</v>
      </c>
      <c r="P1050" s="127" t="s">
        <v>215</v>
      </c>
      <c r="Q1050" s="133">
        <f>Q1055+Q1057+Q1051+Q1053</f>
        <v>435</v>
      </c>
      <c r="R1050" s="133">
        <f t="shared" ref="R1050:AB1050" si="932">R1055+R1057+R1051+R1053</f>
        <v>0</v>
      </c>
      <c r="S1050" s="133">
        <f t="shared" si="932"/>
        <v>435</v>
      </c>
      <c r="T1050" s="133">
        <v>435</v>
      </c>
      <c r="U1050" s="133">
        <f t="shared" si="932"/>
        <v>435</v>
      </c>
      <c r="V1050" s="133">
        <f t="shared" si="932"/>
        <v>435</v>
      </c>
      <c r="W1050" s="133">
        <f t="shared" si="932"/>
        <v>435</v>
      </c>
      <c r="X1050" s="133"/>
      <c r="Y1050" s="307"/>
      <c r="Z1050" s="133">
        <f t="shared" si="932"/>
        <v>435</v>
      </c>
      <c r="AA1050" s="133">
        <f t="shared" si="932"/>
        <v>435</v>
      </c>
      <c r="AB1050" s="133">
        <f t="shared" si="932"/>
        <v>435</v>
      </c>
      <c r="AC1050" s="133">
        <f t="shared" ref="AC1050:AD1050" si="933">AC1055+AC1057+AC1051+AC1053</f>
        <v>435</v>
      </c>
      <c r="AD1050" s="133">
        <f t="shared" si="933"/>
        <v>435</v>
      </c>
    </row>
    <row r="1051" spans="1:30" s="114" customFormat="1" ht="20.25" hidden="1" customHeight="1" x14ac:dyDescent="0.25">
      <c r="A1051" s="183" t="s">
        <v>340</v>
      </c>
      <c r="B1051" s="183"/>
      <c r="C1051" s="183"/>
      <c r="D1051" s="183"/>
      <c r="E1051" s="198" t="s">
        <v>388</v>
      </c>
      <c r="F1051" s="200">
        <f t="shared" si="925"/>
        <v>0</v>
      </c>
      <c r="G1051" s="200">
        <f t="shared" si="926"/>
        <v>0</v>
      </c>
      <c r="H1051" s="201">
        <f t="shared" si="927"/>
        <v>0</v>
      </c>
      <c r="I1051" s="124"/>
      <c r="J1051" s="131"/>
      <c r="K1051" s="131"/>
      <c r="L1051" s="131"/>
      <c r="M1051" s="194">
        <v>32391</v>
      </c>
      <c r="N1051" s="195"/>
      <c r="O1051" s="196" t="s">
        <v>41</v>
      </c>
      <c r="P1051" s="195" t="s">
        <v>216</v>
      </c>
      <c r="Q1051" s="197">
        <f>+Q1052</f>
        <v>0</v>
      </c>
      <c r="R1051" s="197">
        <f t="shared" ref="R1051:AD1051" si="934">+R1052</f>
        <v>0</v>
      </c>
      <c r="S1051" s="197">
        <f t="shared" si="934"/>
        <v>0</v>
      </c>
      <c r="T1051" s="197">
        <f t="shared" si="934"/>
        <v>0</v>
      </c>
      <c r="U1051" s="197">
        <f t="shared" si="934"/>
        <v>0</v>
      </c>
      <c r="V1051" s="197">
        <f t="shared" si="934"/>
        <v>0</v>
      </c>
      <c r="W1051" s="197">
        <f t="shared" si="934"/>
        <v>0</v>
      </c>
      <c r="X1051" s="197"/>
      <c r="Y1051" s="308"/>
      <c r="Z1051" s="197">
        <f t="shared" si="934"/>
        <v>0</v>
      </c>
      <c r="AA1051" s="197">
        <f t="shared" si="934"/>
        <v>0</v>
      </c>
      <c r="AB1051" s="197">
        <f t="shared" si="934"/>
        <v>0</v>
      </c>
      <c r="AC1051" s="197">
        <f t="shared" si="934"/>
        <v>0</v>
      </c>
      <c r="AD1051" s="197">
        <f t="shared" si="934"/>
        <v>0</v>
      </c>
    </row>
    <row r="1052" spans="1:30" s="114" customFormat="1" ht="20.25" hidden="1" customHeight="1" x14ac:dyDescent="0.25">
      <c r="A1052" s="182" t="s">
        <v>340</v>
      </c>
      <c r="B1052" s="182"/>
      <c r="C1052" s="182"/>
      <c r="D1052" s="182"/>
      <c r="E1052" s="182"/>
      <c r="F1052" s="200">
        <f t="shared" si="925"/>
        <v>0</v>
      </c>
      <c r="G1052" s="200">
        <f t="shared" si="926"/>
        <v>0</v>
      </c>
      <c r="H1052" s="201">
        <f t="shared" si="927"/>
        <v>0</v>
      </c>
      <c r="I1052" s="124"/>
      <c r="J1052" s="131"/>
      <c r="K1052" s="131"/>
      <c r="L1052" s="131"/>
      <c r="M1052" s="11"/>
      <c r="N1052" s="171">
        <v>323910</v>
      </c>
      <c r="O1052" s="172" t="s">
        <v>41</v>
      </c>
      <c r="P1052" s="173" t="s">
        <v>216</v>
      </c>
      <c r="Q1052" s="174"/>
      <c r="R1052" s="174"/>
      <c r="S1052" s="174"/>
      <c r="T1052" s="174"/>
      <c r="U1052" s="174"/>
      <c r="V1052" s="174"/>
      <c r="W1052" s="174">
        <v>0</v>
      </c>
      <c r="X1052" s="174"/>
      <c r="Y1052" s="309"/>
      <c r="Z1052" s="174"/>
      <c r="AA1052" s="174">
        <f>+Q1052</f>
        <v>0</v>
      </c>
      <c r="AB1052" s="174"/>
      <c r="AC1052" s="174"/>
      <c r="AD1052" s="174"/>
    </row>
    <row r="1053" spans="1:30" s="114" customFormat="1" ht="20.25" hidden="1" customHeight="1" x14ac:dyDescent="0.25">
      <c r="A1053" s="183" t="s">
        <v>340</v>
      </c>
      <c r="B1053" s="183"/>
      <c r="C1053" s="183"/>
      <c r="D1053" s="183"/>
      <c r="E1053" s="198" t="s">
        <v>388</v>
      </c>
      <c r="F1053" s="200">
        <f t="shared" si="925"/>
        <v>0</v>
      </c>
      <c r="G1053" s="200">
        <f t="shared" si="926"/>
        <v>0</v>
      </c>
      <c r="H1053" s="201">
        <f t="shared" si="927"/>
        <v>0</v>
      </c>
      <c r="I1053" s="124"/>
      <c r="J1053" s="131"/>
      <c r="K1053" s="131"/>
      <c r="L1053" s="131"/>
      <c r="M1053" s="194">
        <v>32394</v>
      </c>
      <c r="N1053" s="195"/>
      <c r="O1053" s="196" t="s">
        <v>41</v>
      </c>
      <c r="P1053" s="195" t="s">
        <v>218</v>
      </c>
      <c r="Q1053" s="197">
        <f>+Q1054</f>
        <v>0</v>
      </c>
      <c r="R1053" s="197">
        <f t="shared" ref="R1053:AD1053" si="935">+R1054</f>
        <v>0</v>
      </c>
      <c r="S1053" s="197">
        <f t="shared" si="935"/>
        <v>0</v>
      </c>
      <c r="T1053" s="197">
        <f t="shared" si="935"/>
        <v>0</v>
      </c>
      <c r="U1053" s="197">
        <f t="shared" si="935"/>
        <v>0</v>
      </c>
      <c r="V1053" s="197">
        <f t="shared" si="935"/>
        <v>0</v>
      </c>
      <c r="W1053" s="197">
        <f t="shared" si="935"/>
        <v>0</v>
      </c>
      <c r="X1053" s="197"/>
      <c r="Y1053" s="308"/>
      <c r="Z1053" s="197">
        <f t="shared" si="935"/>
        <v>0</v>
      </c>
      <c r="AA1053" s="197">
        <f t="shared" si="935"/>
        <v>0</v>
      </c>
      <c r="AB1053" s="197">
        <f t="shared" si="935"/>
        <v>0</v>
      </c>
      <c r="AC1053" s="197">
        <f t="shared" si="935"/>
        <v>0</v>
      </c>
      <c r="AD1053" s="197">
        <f t="shared" si="935"/>
        <v>0</v>
      </c>
    </row>
    <row r="1054" spans="1:30" s="114" customFormat="1" ht="20.25" hidden="1" customHeight="1" x14ac:dyDescent="0.25">
      <c r="A1054" s="182" t="s">
        <v>340</v>
      </c>
      <c r="B1054" s="182"/>
      <c r="C1054" s="182"/>
      <c r="D1054" s="182"/>
      <c r="E1054" s="182"/>
      <c r="F1054" s="200">
        <f t="shared" si="925"/>
        <v>0</v>
      </c>
      <c r="G1054" s="200">
        <f t="shared" si="926"/>
        <v>0</v>
      </c>
      <c r="H1054" s="201">
        <f t="shared" si="927"/>
        <v>0</v>
      </c>
      <c r="I1054" s="124"/>
      <c r="J1054" s="131"/>
      <c r="K1054" s="131"/>
      <c r="L1054" s="131"/>
      <c r="M1054" s="11"/>
      <c r="N1054" s="171">
        <v>323940</v>
      </c>
      <c r="O1054" s="172" t="s">
        <v>41</v>
      </c>
      <c r="P1054" s="173" t="s">
        <v>218</v>
      </c>
      <c r="Q1054" s="174"/>
      <c r="R1054" s="174"/>
      <c r="S1054" s="174"/>
      <c r="T1054" s="174"/>
      <c r="U1054" s="174"/>
      <c r="V1054" s="174"/>
      <c r="W1054" s="174">
        <v>0</v>
      </c>
      <c r="X1054" s="174"/>
      <c r="Y1054" s="309"/>
      <c r="Z1054" s="174"/>
      <c r="AA1054" s="174">
        <f>+Q1054</f>
        <v>0</v>
      </c>
      <c r="AB1054" s="174"/>
      <c r="AC1054" s="174"/>
      <c r="AD1054" s="174"/>
    </row>
    <row r="1055" spans="1:30" s="114" customFormat="1" ht="20.25" customHeight="1" x14ac:dyDescent="0.25">
      <c r="A1055" s="183" t="s">
        <v>340</v>
      </c>
      <c r="B1055" s="183"/>
      <c r="C1055" s="183"/>
      <c r="D1055" s="183"/>
      <c r="E1055" s="198" t="s">
        <v>388</v>
      </c>
      <c r="F1055" s="200">
        <f t="shared" si="925"/>
        <v>570</v>
      </c>
      <c r="G1055" s="200">
        <f t="shared" si="926"/>
        <v>855</v>
      </c>
      <c r="H1055" s="201">
        <f t="shared" si="927"/>
        <v>1425</v>
      </c>
      <c r="I1055" s="124"/>
      <c r="J1055" s="131"/>
      <c r="K1055" s="131"/>
      <c r="L1055" s="131"/>
      <c r="M1055" s="194">
        <v>32395</v>
      </c>
      <c r="N1055" s="195"/>
      <c r="O1055" s="196" t="s">
        <v>41</v>
      </c>
      <c r="P1055" s="195" t="s">
        <v>219</v>
      </c>
      <c r="Q1055" s="197">
        <f>Q1056</f>
        <v>285</v>
      </c>
      <c r="R1055" s="197">
        <f t="shared" ref="R1055:AD1055" si="936">R1056</f>
        <v>0</v>
      </c>
      <c r="S1055" s="197">
        <f t="shared" si="936"/>
        <v>285</v>
      </c>
      <c r="T1055" s="197">
        <f t="shared" si="936"/>
        <v>0</v>
      </c>
      <c r="U1055" s="197">
        <f t="shared" si="936"/>
        <v>285</v>
      </c>
      <c r="V1055" s="197">
        <f t="shared" si="936"/>
        <v>285</v>
      </c>
      <c r="W1055" s="197">
        <f t="shared" si="936"/>
        <v>285</v>
      </c>
      <c r="X1055" s="197"/>
      <c r="Y1055" s="308"/>
      <c r="Z1055" s="197">
        <f t="shared" si="936"/>
        <v>285</v>
      </c>
      <c r="AA1055" s="197">
        <f t="shared" si="936"/>
        <v>285</v>
      </c>
      <c r="AB1055" s="197">
        <f t="shared" si="936"/>
        <v>285</v>
      </c>
      <c r="AC1055" s="197">
        <f t="shared" si="936"/>
        <v>285</v>
      </c>
      <c r="AD1055" s="197">
        <f t="shared" si="936"/>
        <v>285</v>
      </c>
    </row>
    <row r="1056" spans="1:30" s="114" customFormat="1" ht="20.25" customHeight="1" x14ac:dyDescent="0.25">
      <c r="A1056" s="182" t="s">
        <v>340</v>
      </c>
      <c r="B1056" s="182"/>
      <c r="C1056" s="182"/>
      <c r="D1056" s="182"/>
      <c r="E1056" s="182"/>
      <c r="F1056" s="200">
        <f t="shared" si="925"/>
        <v>570</v>
      </c>
      <c r="G1056" s="200">
        <f t="shared" si="926"/>
        <v>855</v>
      </c>
      <c r="H1056" s="201">
        <f t="shared" si="927"/>
        <v>1425</v>
      </c>
      <c r="I1056" s="124"/>
      <c r="J1056" s="131"/>
      <c r="K1056" s="131"/>
      <c r="L1056" s="131"/>
      <c r="M1056" s="11"/>
      <c r="N1056" s="171">
        <v>323950</v>
      </c>
      <c r="O1056" s="172" t="s">
        <v>41</v>
      </c>
      <c r="P1056" s="173" t="s">
        <v>219</v>
      </c>
      <c r="Q1056" s="174">
        <v>285</v>
      </c>
      <c r="R1056" s="174">
        <f>S1056-Q1056</f>
        <v>0</v>
      </c>
      <c r="S1056" s="174">
        <v>285</v>
      </c>
      <c r="T1056" s="174"/>
      <c r="U1056" s="174">
        <v>285</v>
      </c>
      <c r="V1056" s="174">
        <v>285</v>
      </c>
      <c r="W1056" s="174">
        <v>285</v>
      </c>
      <c r="X1056" s="174"/>
      <c r="Y1056" s="309"/>
      <c r="Z1056" s="174">
        <v>285</v>
      </c>
      <c r="AA1056" s="174">
        <f>+Q1056</f>
        <v>285</v>
      </c>
      <c r="AB1056" s="174">
        <v>285</v>
      </c>
      <c r="AC1056" s="174">
        <v>285</v>
      </c>
      <c r="AD1056" s="174">
        <v>285</v>
      </c>
    </row>
    <row r="1057" spans="1:31" s="114" customFormat="1" ht="20.25" customHeight="1" x14ac:dyDescent="0.25">
      <c r="A1057" s="183" t="s">
        <v>340</v>
      </c>
      <c r="B1057" s="183"/>
      <c r="C1057" s="183"/>
      <c r="D1057" s="183"/>
      <c r="E1057" s="198" t="s">
        <v>388</v>
      </c>
      <c r="F1057" s="200">
        <f t="shared" si="925"/>
        <v>300</v>
      </c>
      <c r="G1057" s="200">
        <f t="shared" si="926"/>
        <v>450</v>
      </c>
      <c r="H1057" s="201">
        <f t="shared" si="927"/>
        <v>750</v>
      </c>
      <c r="I1057" s="124"/>
      <c r="J1057" s="131"/>
      <c r="K1057" s="131"/>
      <c r="L1057" s="131"/>
      <c r="M1057" s="194">
        <v>32399</v>
      </c>
      <c r="N1057" s="195"/>
      <c r="O1057" s="196" t="s">
        <v>41</v>
      </c>
      <c r="P1057" s="195" t="s">
        <v>220</v>
      </c>
      <c r="Q1057" s="197">
        <f>Q1062</f>
        <v>150</v>
      </c>
      <c r="R1057" s="197">
        <f>R1062</f>
        <v>0</v>
      </c>
      <c r="S1057" s="197">
        <f>S1062</f>
        <v>150</v>
      </c>
      <c r="T1057" s="197">
        <f t="shared" ref="T1057:AB1057" si="937">T1062</f>
        <v>0</v>
      </c>
      <c r="U1057" s="197">
        <f t="shared" si="937"/>
        <v>150</v>
      </c>
      <c r="V1057" s="197">
        <f t="shared" si="937"/>
        <v>150</v>
      </c>
      <c r="W1057" s="197">
        <f t="shared" si="937"/>
        <v>150</v>
      </c>
      <c r="X1057" s="197"/>
      <c r="Y1057" s="308"/>
      <c r="Z1057" s="197">
        <f t="shared" si="937"/>
        <v>150</v>
      </c>
      <c r="AA1057" s="197">
        <f t="shared" si="937"/>
        <v>150</v>
      </c>
      <c r="AB1057" s="197">
        <f t="shared" si="937"/>
        <v>150</v>
      </c>
      <c r="AC1057" s="197">
        <f t="shared" ref="AC1057:AD1057" si="938">AC1062</f>
        <v>150</v>
      </c>
      <c r="AD1057" s="197">
        <f t="shared" si="938"/>
        <v>150</v>
      </c>
    </row>
    <row r="1058" spans="1:31" s="114" customFormat="1" ht="20.25" hidden="1" customHeight="1" x14ac:dyDescent="0.25">
      <c r="A1058" s="182" t="s">
        <v>340</v>
      </c>
      <c r="B1058" s="182"/>
      <c r="C1058" s="182"/>
      <c r="D1058" s="182"/>
      <c r="E1058" s="182"/>
      <c r="F1058" s="200">
        <f t="shared" si="925"/>
        <v>0</v>
      </c>
      <c r="G1058" s="200">
        <f t="shared" si="926"/>
        <v>0</v>
      </c>
      <c r="H1058" s="201">
        <f t="shared" si="927"/>
        <v>0</v>
      </c>
      <c r="I1058" s="124"/>
      <c r="J1058" s="131"/>
      <c r="K1058" s="131"/>
      <c r="L1058" s="131"/>
      <c r="M1058" s="11"/>
      <c r="N1058" s="171">
        <v>323990</v>
      </c>
      <c r="O1058" s="172" t="s">
        <v>41</v>
      </c>
      <c r="P1058" s="173" t="s">
        <v>221</v>
      </c>
      <c r="Q1058" s="174"/>
      <c r="R1058" s="174"/>
      <c r="S1058" s="174"/>
      <c r="T1058" s="174"/>
      <c r="U1058" s="174"/>
      <c r="V1058" s="174"/>
      <c r="W1058" s="174">
        <v>0</v>
      </c>
      <c r="X1058" s="174"/>
      <c r="Y1058" s="309"/>
      <c r="Z1058" s="174"/>
      <c r="AA1058" s="174">
        <f t="shared" ref="AA1058:AA1062" si="939">+Q1058</f>
        <v>0</v>
      </c>
      <c r="AB1058" s="174"/>
      <c r="AC1058" s="174"/>
      <c r="AD1058" s="174"/>
    </row>
    <row r="1059" spans="1:31" s="114" customFormat="1" ht="20.25" hidden="1" customHeight="1" x14ac:dyDescent="0.25">
      <c r="A1059" s="182" t="s">
        <v>340</v>
      </c>
      <c r="B1059" s="182"/>
      <c r="C1059" s="182"/>
      <c r="D1059" s="182"/>
      <c r="E1059" s="182"/>
      <c r="F1059" s="200">
        <f t="shared" si="925"/>
        <v>0</v>
      </c>
      <c r="G1059" s="200">
        <f t="shared" si="926"/>
        <v>0</v>
      </c>
      <c r="H1059" s="201">
        <f t="shared" si="927"/>
        <v>0</v>
      </c>
      <c r="I1059" s="124"/>
      <c r="J1059" s="131"/>
      <c r="K1059" s="131"/>
      <c r="L1059" s="131"/>
      <c r="M1059" s="11"/>
      <c r="N1059" s="171">
        <v>323991</v>
      </c>
      <c r="O1059" s="172" t="s">
        <v>41</v>
      </c>
      <c r="P1059" s="173" t="s">
        <v>222</v>
      </c>
      <c r="Q1059" s="174"/>
      <c r="R1059" s="174"/>
      <c r="S1059" s="174"/>
      <c r="T1059" s="174"/>
      <c r="U1059" s="174"/>
      <c r="V1059" s="174"/>
      <c r="W1059" s="174">
        <v>0</v>
      </c>
      <c r="X1059" s="174"/>
      <c r="Y1059" s="309"/>
      <c r="Z1059" s="174"/>
      <c r="AA1059" s="174">
        <f t="shared" si="939"/>
        <v>0</v>
      </c>
      <c r="AB1059" s="174"/>
      <c r="AC1059" s="174"/>
      <c r="AD1059" s="174"/>
    </row>
    <row r="1060" spans="1:31" s="114" customFormat="1" ht="20.25" hidden="1" customHeight="1" x14ac:dyDescent="0.25">
      <c r="A1060" s="182" t="s">
        <v>340</v>
      </c>
      <c r="B1060" s="182"/>
      <c r="C1060" s="182"/>
      <c r="D1060" s="182"/>
      <c r="E1060" s="182"/>
      <c r="F1060" s="200">
        <f t="shared" si="925"/>
        <v>0</v>
      </c>
      <c r="G1060" s="200">
        <f t="shared" si="926"/>
        <v>0</v>
      </c>
      <c r="H1060" s="201">
        <f t="shared" si="927"/>
        <v>0</v>
      </c>
      <c r="I1060" s="124"/>
      <c r="J1060" s="131"/>
      <c r="K1060" s="131"/>
      <c r="L1060" s="131"/>
      <c r="M1060" s="11"/>
      <c r="N1060" s="171">
        <v>323992</v>
      </c>
      <c r="O1060" s="172" t="s">
        <v>41</v>
      </c>
      <c r="P1060" s="173" t="s">
        <v>223</v>
      </c>
      <c r="Q1060" s="174"/>
      <c r="R1060" s="174"/>
      <c r="S1060" s="174"/>
      <c r="T1060" s="174"/>
      <c r="U1060" s="174"/>
      <c r="V1060" s="174"/>
      <c r="W1060" s="174">
        <v>0</v>
      </c>
      <c r="X1060" s="174"/>
      <c r="Y1060" s="309"/>
      <c r="Z1060" s="174"/>
      <c r="AA1060" s="174">
        <f t="shared" si="939"/>
        <v>0</v>
      </c>
      <c r="AB1060" s="174"/>
      <c r="AC1060" s="174"/>
      <c r="AD1060" s="174"/>
    </row>
    <row r="1061" spans="1:31" s="114" customFormat="1" ht="20.25" hidden="1" customHeight="1" x14ac:dyDescent="0.25">
      <c r="A1061" s="182" t="s">
        <v>340</v>
      </c>
      <c r="B1061" s="182"/>
      <c r="C1061" s="182"/>
      <c r="D1061" s="182"/>
      <c r="E1061" s="182"/>
      <c r="F1061" s="200">
        <f t="shared" si="925"/>
        <v>0</v>
      </c>
      <c r="G1061" s="200">
        <f t="shared" si="926"/>
        <v>0</v>
      </c>
      <c r="H1061" s="201">
        <f t="shared" si="927"/>
        <v>0</v>
      </c>
      <c r="I1061" s="124"/>
      <c r="J1061" s="131"/>
      <c r="K1061" s="131"/>
      <c r="L1061" s="131"/>
      <c r="M1061" s="11"/>
      <c r="N1061" s="171">
        <v>323993</v>
      </c>
      <c r="O1061" s="172" t="s">
        <v>41</v>
      </c>
      <c r="P1061" s="173" t="s">
        <v>224</v>
      </c>
      <c r="Q1061" s="174"/>
      <c r="R1061" s="174"/>
      <c r="S1061" s="174"/>
      <c r="T1061" s="174"/>
      <c r="U1061" s="174"/>
      <c r="V1061" s="174"/>
      <c r="W1061" s="174">
        <v>0</v>
      </c>
      <c r="X1061" s="174"/>
      <c r="Y1061" s="309"/>
      <c r="Z1061" s="174"/>
      <c r="AA1061" s="174">
        <f t="shared" si="939"/>
        <v>0</v>
      </c>
      <c r="AB1061" s="174"/>
      <c r="AC1061" s="174"/>
      <c r="AD1061" s="174"/>
    </row>
    <row r="1062" spans="1:31" s="114" customFormat="1" ht="20.25" customHeight="1" x14ac:dyDescent="0.25">
      <c r="A1062" s="182" t="s">
        <v>340</v>
      </c>
      <c r="B1062" s="182"/>
      <c r="C1062" s="182"/>
      <c r="D1062" s="182"/>
      <c r="E1062" s="182"/>
      <c r="F1062" s="200">
        <f t="shared" si="925"/>
        <v>300</v>
      </c>
      <c r="G1062" s="200">
        <f t="shared" si="926"/>
        <v>450</v>
      </c>
      <c r="H1062" s="201">
        <f t="shared" si="927"/>
        <v>750</v>
      </c>
      <c r="I1062" s="124"/>
      <c r="J1062" s="131"/>
      <c r="K1062" s="131"/>
      <c r="L1062" s="131"/>
      <c r="M1062" s="11"/>
      <c r="N1062" s="171">
        <v>323994</v>
      </c>
      <c r="O1062" s="172" t="s">
        <v>41</v>
      </c>
      <c r="P1062" s="173" t="s">
        <v>225</v>
      </c>
      <c r="Q1062" s="174">
        <v>150</v>
      </c>
      <c r="R1062" s="174">
        <f>S1062-Q1062</f>
        <v>0</v>
      </c>
      <c r="S1062" s="174">
        <v>150</v>
      </c>
      <c r="T1062" s="174"/>
      <c r="U1062" s="174">
        <v>150</v>
      </c>
      <c r="V1062" s="174">
        <v>150</v>
      </c>
      <c r="W1062" s="174">
        <v>150</v>
      </c>
      <c r="X1062" s="174"/>
      <c r="Y1062" s="309"/>
      <c r="Z1062" s="174">
        <v>150</v>
      </c>
      <c r="AA1062" s="174">
        <f t="shared" si="939"/>
        <v>150</v>
      </c>
      <c r="AB1062" s="174">
        <v>150</v>
      </c>
      <c r="AC1062" s="174">
        <v>150</v>
      </c>
      <c r="AD1062" s="174">
        <v>150</v>
      </c>
    </row>
    <row r="1063" spans="1:31" s="114" customFormat="1" ht="30" hidden="1" customHeight="1" x14ac:dyDescent="0.25">
      <c r="A1063" s="182" t="s">
        <v>340</v>
      </c>
      <c r="B1063" s="198" t="s">
        <v>352</v>
      </c>
      <c r="C1063" s="198" t="s">
        <v>384</v>
      </c>
      <c r="D1063" s="198" t="s">
        <v>387</v>
      </c>
      <c r="E1063" s="198" t="s">
        <v>388</v>
      </c>
      <c r="F1063" s="200">
        <f t="shared" si="925"/>
        <v>0</v>
      </c>
      <c r="G1063" s="200">
        <f t="shared" si="926"/>
        <v>0</v>
      </c>
      <c r="H1063" s="201">
        <f t="shared" si="927"/>
        <v>0</v>
      </c>
      <c r="I1063" s="411" t="s">
        <v>347</v>
      </c>
      <c r="J1063" s="412"/>
      <c r="K1063" s="412"/>
      <c r="L1063" s="412"/>
      <c r="M1063" s="412"/>
      <c r="N1063" s="412"/>
      <c r="O1063" s="413"/>
      <c r="P1063" s="111" t="s">
        <v>107</v>
      </c>
      <c r="Q1063" s="112">
        <f>+Q1064</f>
        <v>0</v>
      </c>
      <c r="R1063" s="112">
        <f t="shared" ref="R1063:AD1064" si="940">+R1064</f>
        <v>0</v>
      </c>
      <c r="S1063" s="112">
        <f t="shared" si="940"/>
        <v>0</v>
      </c>
      <c r="T1063" s="112">
        <f t="shared" si="940"/>
        <v>0</v>
      </c>
      <c r="U1063" s="112">
        <f t="shared" si="940"/>
        <v>0</v>
      </c>
      <c r="V1063" s="112">
        <f t="shared" si="940"/>
        <v>0</v>
      </c>
      <c r="W1063" s="112">
        <f t="shared" si="940"/>
        <v>0</v>
      </c>
      <c r="X1063" s="112"/>
      <c r="Y1063" s="314"/>
      <c r="Z1063" s="112">
        <f t="shared" si="940"/>
        <v>0</v>
      </c>
      <c r="AA1063" s="112">
        <f t="shared" si="940"/>
        <v>0</v>
      </c>
      <c r="AB1063" s="112">
        <f>+AB1065</f>
        <v>0</v>
      </c>
      <c r="AC1063" s="112">
        <f>+AC1065</f>
        <v>0</v>
      </c>
      <c r="AD1063" s="112">
        <f>+AD1065</f>
        <v>0</v>
      </c>
    </row>
    <row r="1064" spans="1:31" s="193" customFormat="1" ht="21.75" hidden="1" customHeight="1" x14ac:dyDescent="0.25">
      <c r="A1064" s="188" t="s">
        <v>340</v>
      </c>
      <c r="B1064" s="188"/>
      <c r="C1064" s="198" t="s">
        <v>384</v>
      </c>
      <c r="D1064" s="198" t="s">
        <v>387</v>
      </c>
      <c r="E1064" s="198" t="s">
        <v>388</v>
      </c>
      <c r="F1064" s="200">
        <f t="shared" si="925"/>
        <v>0</v>
      </c>
      <c r="G1064" s="200">
        <f t="shared" si="926"/>
        <v>0</v>
      </c>
      <c r="H1064" s="201">
        <f t="shared" si="927"/>
        <v>0</v>
      </c>
      <c r="I1064" s="189"/>
      <c r="J1064" s="189"/>
      <c r="K1064" s="189"/>
      <c r="L1064" s="189"/>
      <c r="M1064" s="189"/>
      <c r="N1064" s="189" t="str">
        <f>+O1064</f>
        <v>3.1.</v>
      </c>
      <c r="O1064" s="190" t="s">
        <v>41</v>
      </c>
      <c r="P1064" s="191" t="s">
        <v>20</v>
      </c>
      <c r="Q1064" s="192">
        <f>+Q1065</f>
        <v>0</v>
      </c>
      <c r="R1064" s="192">
        <f t="shared" si="940"/>
        <v>0</v>
      </c>
      <c r="S1064" s="192">
        <f t="shared" si="940"/>
        <v>0</v>
      </c>
      <c r="T1064" s="192">
        <f t="shared" si="940"/>
        <v>0</v>
      </c>
      <c r="U1064" s="192">
        <f t="shared" si="940"/>
        <v>0</v>
      </c>
      <c r="V1064" s="192">
        <f t="shared" si="940"/>
        <v>0</v>
      </c>
      <c r="W1064" s="192">
        <f t="shared" si="940"/>
        <v>0</v>
      </c>
      <c r="X1064" s="192"/>
      <c r="Y1064" s="315"/>
      <c r="Z1064" s="192">
        <f t="shared" si="940"/>
        <v>0</v>
      </c>
      <c r="AA1064" s="192">
        <f t="shared" si="940"/>
        <v>0</v>
      </c>
      <c r="AB1064" s="192">
        <f t="shared" si="940"/>
        <v>0</v>
      </c>
      <c r="AC1064" s="192">
        <f t="shared" si="940"/>
        <v>0</v>
      </c>
      <c r="AD1064" s="192">
        <f t="shared" si="940"/>
        <v>0</v>
      </c>
    </row>
    <row r="1065" spans="1:31" s="119" customFormat="1" ht="20.25" hidden="1" customHeight="1" x14ac:dyDescent="0.25">
      <c r="A1065" s="182" t="s">
        <v>340</v>
      </c>
      <c r="B1065" s="198" t="s">
        <v>352</v>
      </c>
      <c r="C1065" s="198" t="s">
        <v>384</v>
      </c>
      <c r="D1065" s="198" t="s">
        <v>387</v>
      </c>
      <c r="E1065" s="198" t="s">
        <v>388</v>
      </c>
      <c r="F1065" s="200">
        <f t="shared" si="925"/>
        <v>0</v>
      </c>
      <c r="G1065" s="200">
        <f t="shared" si="926"/>
        <v>0</v>
      </c>
      <c r="H1065" s="201">
        <f t="shared" si="927"/>
        <v>0</v>
      </c>
      <c r="I1065" s="120">
        <v>4</v>
      </c>
      <c r="J1065" s="120"/>
      <c r="K1065" s="120"/>
      <c r="L1065" s="120"/>
      <c r="M1065" s="120"/>
      <c r="N1065" s="120"/>
      <c r="O1065" s="175" t="s">
        <v>41</v>
      </c>
      <c r="P1065" s="122" t="s">
        <v>21</v>
      </c>
      <c r="Q1065" s="123">
        <f>+Q1066+Q1067</f>
        <v>0</v>
      </c>
      <c r="R1065" s="123">
        <f t="shared" ref="R1065:AB1065" si="941">+R1066+R1067</f>
        <v>0</v>
      </c>
      <c r="S1065" s="123">
        <f t="shared" si="941"/>
        <v>0</v>
      </c>
      <c r="T1065" s="123">
        <f t="shared" si="941"/>
        <v>0</v>
      </c>
      <c r="U1065" s="123">
        <f t="shared" si="941"/>
        <v>0</v>
      </c>
      <c r="V1065" s="123">
        <f t="shared" si="941"/>
        <v>0</v>
      </c>
      <c r="W1065" s="123">
        <f t="shared" si="941"/>
        <v>0</v>
      </c>
      <c r="X1065" s="123"/>
      <c r="Y1065" s="316"/>
      <c r="Z1065" s="123">
        <f t="shared" si="941"/>
        <v>0</v>
      </c>
      <c r="AA1065" s="123">
        <f t="shared" si="941"/>
        <v>0</v>
      </c>
      <c r="AB1065" s="123">
        <f t="shared" si="941"/>
        <v>0</v>
      </c>
      <c r="AC1065" s="123">
        <f t="shared" ref="AC1065:AD1065" si="942">+AC1066+AC1067</f>
        <v>0</v>
      </c>
      <c r="AD1065" s="123">
        <f t="shared" si="942"/>
        <v>0</v>
      </c>
    </row>
    <row r="1066" spans="1:31" s="187" customFormat="1" ht="20.25" hidden="1" customHeight="1" x14ac:dyDescent="0.25">
      <c r="A1066" s="183" t="s">
        <v>340</v>
      </c>
      <c r="B1066" s="198" t="s">
        <v>352</v>
      </c>
      <c r="C1066" s="198" t="s">
        <v>384</v>
      </c>
      <c r="D1066" s="198" t="s">
        <v>387</v>
      </c>
      <c r="E1066" s="198" t="s">
        <v>388</v>
      </c>
      <c r="F1066" s="200">
        <f t="shared" si="925"/>
        <v>0</v>
      </c>
      <c r="G1066" s="200">
        <f t="shared" si="926"/>
        <v>0</v>
      </c>
      <c r="H1066" s="201">
        <f t="shared" si="927"/>
        <v>0</v>
      </c>
      <c r="I1066" s="121"/>
      <c r="J1066" s="121">
        <v>41</v>
      </c>
      <c r="K1066" s="121"/>
      <c r="L1066" s="121"/>
      <c r="M1066" s="121"/>
      <c r="N1066" s="121"/>
      <c r="O1066" s="175" t="s">
        <v>41</v>
      </c>
      <c r="P1066" s="185" t="s">
        <v>11</v>
      </c>
      <c r="Q1066" s="186">
        <v>0</v>
      </c>
      <c r="R1066" s="186">
        <v>0</v>
      </c>
      <c r="S1066" s="186">
        <v>0</v>
      </c>
      <c r="T1066" s="186">
        <v>0</v>
      </c>
      <c r="U1066" s="186">
        <v>0</v>
      </c>
      <c r="V1066" s="186">
        <v>0</v>
      </c>
      <c r="W1066" s="186">
        <v>0</v>
      </c>
      <c r="X1066" s="186"/>
      <c r="Y1066" s="260">
        <v>0</v>
      </c>
      <c r="Z1066" s="186">
        <v>0</v>
      </c>
      <c r="AA1066" s="186">
        <v>0</v>
      </c>
      <c r="AB1066" s="186">
        <v>0</v>
      </c>
      <c r="AC1066" s="186">
        <v>0</v>
      </c>
      <c r="AD1066" s="186">
        <v>0</v>
      </c>
    </row>
    <row r="1067" spans="1:31" s="187" customFormat="1" ht="20.25" hidden="1" customHeight="1" x14ac:dyDescent="0.25">
      <c r="A1067" s="183" t="s">
        <v>340</v>
      </c>
      <c r="B1067" s="198" t="s">
        <v>352</v>
      </c>
      <c r="C1067" s="198" t="s">
        <v>384</v>
      </c>
      <c r="D1067" s="198" t="s">
        <v>387</v>
      </c>
      <c r="E1067" s="198" t="s">
        <v>388</v>
      </c>
      <c r="F1067" s="200">
        <f t="shared" si="925"/>
        <v>0</v>
      </c>
      <c r="G1067" s="200">
        <f t="shared" si="926"/>
        <v>0</v>
      </c>
      <c r="H1067" s="201">
        <f t="shared" si="927"/>
        <v>0</v>
      </c>
      <c r="I1067" s="121"/>
      <c r="J1067" s="121">
        <v>42</v>
      </c>
      <c r="K1067" s="121"/>
      <c r="L1067" s="121"/>
      <c r="M1067" s="121"/>
      <c r="N1067" s="121"/>
      <c r="O1067" s="175" t="s">
        <v>41</v>
      </c>
      <c r="P1067" s="185" t="s">
        <v>12</v>
      </c>
      <c r="Q1067" s="186">
        <v>0</v>
      </c>
      <c r="R1067" s="186">
        <v>0</v>
      </c>
      <c r="S1067" s="186">
        <v>0</v>
      </c>
      <c r="T1067" s="186">
        <v>0</v>
      </c>
      <c r="U1067" s="186">
        <v>0</v>
      </c>
      <c r="V1067" s="186">
        <v>0</v>
      </c>
      <c r="W1067" s="186">
        <v>0</v>
      </c>
      <c r="X1067" s="186"/>
      <c r="Y1067" s="260">
        <v>0</v>
      </c>
      <c r="Z1067" s="186">
        <v>0</v>
      </c>
      <c r="AA1067" s="186">
        <v>0</v>
      </c>
      <c r="AB1067" s="186">
        <v>0</v>
      </c>
      <c r="AC1067" s="186">
        <v>0</v>
      </c>
      <c r="AD1067" s="186">
        <v>0</v>
      </c>
    </row>
    <row r="1068" spans="1:31" s="114" customFormat="1" ht="30" customHeight="1" x14ac:dyDescent="0.25">
      <c r="A1068" s="182" t="s">
        <v>341</v>
      </c>
      <c r="B1068" s="198" t="s">
        <v>352</v>
      </c>
      <c r="C1068" s="198" t="s">
        <v>384</v>
      </c>
      <c r="D1068" s="198" t="s">
        <v>387</v>
      </c>
      <c r="E1068" s="198" t="s">
        <v>388</v>
      </c>
      <c r="F1068" s="200">
        <f t="shared" si="925"/>
        <v>11000</v>
      </c>
      <c r="G1068" s="200">
        <f t="shared" si="926"/>
        <v>22000</v>
      </c>
      <c r="H1068" s="201">
        <f t="shared" si="927"/>
        <v>27500</v>
      </c>
      <c r="I1068" s="408" t="s">
        <v>108</v>
      </c>
      <c r="J1068" s="409"/>
      <c r="K1068" s="409"/>
      <c r="L1068" s="409"/>
      <c r="M1068" s="409"/>
      <c r="N1068" s="409"/>
      <c r="O1068" s="410"/>
      <c r="P1068" s="111" t="s">
        <v>312</v>
      </c>
      <c r="Q1068" s="112">
        <f>+Q1069</f>
        <v>5500</v>
      </c>
      <c r="R1068" s="112">
        <f t="shared" ref="R1068:AD1069" si="943">+R1069</f>
        <v>0</v>
      </c>
      <c r="S1068" s="112">
        <f t="shared" si="943"/>
        <v>5500</v>
      </c>
      <c r="T1068" s="112">
        <f t="shared" si="943"/>
        <v>5500</v>
      </c>
      <c r="U1068" s="112">
        <f t="shared" si="943"/>
        <v>5500</v>
      </c>
      <c r="V1068" s="112">
        <f t="shared" si="943"/>
        <v>5500</v>
      </c>
      <c r="W1068" s="112">
        <f t="shared" si="943"/>
        <v>5500</v>
      </c>
      <c r="X1068" s="112"/>
      <c r="Y1068" s="314"/>
      <c r="Z1068" s="112">
        <f t="shared" si="943"/>
        <v>5500</v>
      </c>
      <c r="AA1068" s="112">
        <f t="shared" si="943"/>
        <v>5500</v>
      </c>
      <c r="AB1068" s="112">
        <f>+AB1070</f>
        <v>5500</v>
      </c>
      <c r="AC1068" s="112">
        <f>+AC1070</f>
        <v>5500</v>
      </c>
      <c r="AD1068" s="112">
        <f>+AD1070</f>
        <v>5500</v>
      </c>
    </row>
    <row r="1069" spans="1:31" s="193" customFormat="1" ht="21.75" customHeight="1" x14ac:dyDescent="0.25">
      <c r="A1069" s="188" t="s">
        <v>341</v>
      </c>
      <c r="B1069" s="188"/>
      <c r="C1069" s="198" t="s">
        <v>384</v>
      </c>
      <c r="D1069" s="198" t="s">
        <v>387</v>
      </c>
      <c r="E1069" s="198" t="s">
        <v>388</v>
      </c>
      <c r="F1069" s="200">
        <f t="shared" si="925"/>
        <v>11000</v>
      </c>
      <c r="G1069" s="200">
        <f t="shared" si="926"/>
        <v>22100</v>
      </c>
      <c r="H1069" s="201">
        <f t="shared" si="927"/>
        <v>27500</v>
      </c>
      <c r="I1069" s="189"/>
      <c r="J1069" s="189"/>
      <c r="K1069" s="189"/>
      <c r="L1069" s="189"/>
      <c r="M1069" s="189"/>
      <c r="N1069" s="189" t="str">
        <f>+O1069</f>
        <v>3.1.</v>
      </c>
      <c r="O1069" s="190" t="s">
        <v>41</v>
      </c>
      <c r="P1069" s="191" t="s">
        <v>20</v>
      </c>
      <c r="Q1069" s="192">
        <f>+Q1070</f>
        <v>5500</v>
      </c>
      <c r="R1069" s="192">
        <f t="shared" si="943"/>
        <v>0</v>
      </c>
      <c r="S1069" s="192">
        <f t="shared" si="943"/>
        <v>5500</v>
      </c>
      <c r="T1069" s="192">
        <f t="shared" si="943"/>
        <v>5500</v>
      </c>
      <c r="U1069" s="192">
        <f t="shared" si="943"/>
        <v>5500</v>
      </c>
      <c r="V1069" s="192">
        <f t="shared" si="943"/>
        <v>5500</v>
      </c>
      <c r="W1069" s="192">
        <f t="shared" si="943"/>
        <v>5500</v>
      </c>
      <c r="X1069" s="192"/>
      <c r="Y1069" s="315">
        <f>W1069/V1069*100</f>
        <v>100</v>
      </c>
      <c r="Z1069" s="192">
        <f t="shared" si="943"/>
        <v>5500</v>
      </c>
      <c r="AA1069" s="192">
        <f t="shared" si="943"/>
        <v>5500</v>
      </c>
      <c r="AB1069" s="192">
        <f t="shared" si="943"/>
        <v>5500</v>
      </c>
      <c r="AC1069" s="192">
        <f t="shared" si="943"/>
        <v>5500</v>
      </c>
      <c r="AD1069" s="192">
        <f t="shared" si="943"/>
        <v>5500</v>
      </c>
      <c r="AE1069" s="239">
        <f>W1075+W1078+W1081+W1097+W1123+W1124+W1126+W1128+W1130+W1135+W1138+W1139+W1141+W1155+W1158+W1161</f>
        <v>5500</v>
      </c>
    </row>
    <row r="1070" spans="1:31" s="114" customFormat="1" ht="20.25" customHeight="1" x14ac:dyDescent="0.25">
      <c r="A1070" s="182" t="s">
        <v>341</v>
      </c>
      <c r="B1070" s="198" t="s">
        <v>352</v>
      </c>
      <c r="C1070" s="198" t="s">
        <v>384</v>
      </c>
      <c r="D1070" s="198" t="s">
        <v>387</v>
      </c>
      <c r="E1070" s="198" t="s">
        <v>388</v>
      </c>
      <c r="F1070" s="200">
        <f t="shared" si="925"/>
        <v>11000</v>
      </c>
      <c r="G1070" s="200">
        <f t="shared" si="926"/>
        <v>22100</v>
      </c>
      <c r="H1070" s="201">
        <f t="shared" si="927"/>
        <v>27500</v>
      </c>
      <c r="I1070" s="120">
        <v>3</v>
      </c>
      <c r="J1070" s="120"/>
      <c r="K1070" s="120"/>
      <c r="L1070" s="120"/>
      <c r="M1070" s="120"/>
      <c r="N1070" s="120"/>
      <c r="O1070" s="12" t="s">
        <v>41</v>
      </c>
      <c r="P1070" s="122" t="s">
        <v>18</v>
      </c>
      <c r="Q1070" s="123">
        <f>+Q1071+Q1103</f>
        <v>5500</v>
      </c>
      <c r="R1070" s="123">
        <f t="shared" ref="R1070:S1070" si="944">+R1071+R1103</f>
        <v>0</v>
      </c>
      <c r="S1070" s="123">
        <f t="shared" si="944"/>
        <v>5500</v>
      </c>
      <c r="T1070" s="123">
        <f t="shared" ref="T1070:AB1070" si="945">+T1071+T1103</f>
        <v>5500</v>
      </c>
      <c r="U1070" s="123">
        <f t="shared" si="945"/>
        <v>5500</v>
      </c>
      <c r="V1070" s="123">
        <f t="shared" si="945"/>
        <v>5500</v>
      </c>
      <c r="W1070" s="123">
        <f t="shared" si="945"/>
        <v>5500</v>
      </c>
      <c r="X1070" s="123"/>
      <c r="Y1070" s="315">
        <f>W1070/V1070*100</f>
        <v>100</v>
      </c>
      <c r="Z1070" s="123">
        <f t="shared" si="945"/>
        <v>5500</v>
      </c>
      <c r="AA1070" s="123">
        <f t="shared" si="945"/>
        <v>5500</v>
      </c>
      <c r="AB1070" s="123">
        <f t="shared" si="945"/>
        <v>5500</v>
      </c>
      <c r="AC1070" s="123">
        <f t="shared" ref="AC1070:AD1070" si="946">+AC1071+AC1103</f>
        <v>5500</v>
      </c>
      <c r="AD1070" s="123">
        <f t="shared" si="946"/>
        <v>5500</v>
      </c>
    </row>
    <row r="1071" spans="1:31" s="187" customFormat="1" ht="20.25" customHeight="1" x14ac:dyDescent="0.25">
      <c r="A1071" s="183" t="s">
        <v>341</v>
      </c>
      <c r="B1071" s="198" t="s">
        <v>352</v>
      </c>
      <c r="C1071" s="198" t="s">
        <v>384</v>
      </c>
      <c r="D1071" s="198" t="s">
        <v>387</v>
      </c>
      <c r="E1071" s="198" t="s">
        <v>388</v>
      </c>
      <c r="F1071" s="200">
        <f t="shared" si="925"/>
        <v>6740</v>
      </c>
      <c r="G1071" s="200">
        <f t="shared" si="926"/>
        <v>13828</v>
      </c>
      <c r="H1071" s="201">
        <f t="shared" si="927"/>
        <v>17208</v>
      </c>
      <c r="I1071" s="263"/>
      <c r="J1071" s="263">
        <v>31</v>
      </c>
      <c r="K1071" s="263"/>
      <c r="L1071" s="263"/>
      <c r="M1071" s="263"/>
      <c r="N1071" s="263"/>
      <c r="O1071" s="303" t="s">
        <v>41</v>
      </c>
      <c r="P1071" s="264" t="s">
        <v>6</v>
      </c>
      <c r="Q1071" s="265">
        <f>Q1072+Q1094+Q1082</f>
        <v>3370</v>
      </c>
      <c r="R1071" s="265">
        <f t="shared" ref="R1071:AB1071" si="947">R1072+R1094+R1082</f>
        <v>0</v>
      </c>
      <c r="S1071" s="265">
        <f t="shared" si="947"/>
        <v>3370</v>
      </c>
      <c r="T1071" s="265">
        <f t="shared" si="947"/>
        <v>3618</v>
      </c>
      <c r="U1071" s="265">
        <f t="shared" si="947"/>
        <v>3370</v>
      </c>
      <c r="V1071" s="265">
        <f t="shared" si="947"/>
        <v>3370</v>
      </c>
      <c r="W1071" s="265">
        <f t="shared" si="947"/>
        <v>3370</v>
      </c>
      <c r="X1071" s="265"/>
      <c r="Y1071" s="260">
        <f>W1071/V1071*100</f>
        <v>100</v>
      </c>
      <c r="Z1071" s="186">
        <f t="shared" si="947"/>
        <v>3618</v>
      </c>
      <c r="AA1071" s="186">
        <f t="shared" si="947"/>
        <v>3370</v>
      </c>
      <c r="AB1071" s="186">
        <f t="shared" si="947"/>
        <v>3370</v>
      </c>
      <c r="AC1071" s="186">
        <f t="shared" ref="AC1071:AD1071" si="948">AC1072+AC1094+AC1082</f>
        <v>3400</v>
      </c>
      <c r="AD1071" s="186">
        <f t="shared" si="948"/>
        <v>3450</v>
      </c>
    </row>
    <row r="1072" spans="1:31" s="214" customFormat="1" ht="20.25" customHeight="1" x14ac:dyDescent="0.25">
      <c r="A1072" s="188" t="s">
        <v>341</v>
      </c>
      <c r="B1072" s="188"/>
      <c r="C1072" s="215" t="s">
        <v>384</v>
      </c>
      <c r="D1072" s="215" t="s">
        <v>387</v>
      </c>
      <c r="E1072" s="215" t="s">
        <v>388</v>
      </c>
      <c r="F1072" s="207">
        <f t="shared" si="925"/>
        <v>5740</v>
      </c>
      <c r="G1072" s="207">
        <f t="shared" si="926"/>
        <v>11638</v>
      </c>
      <c r="H1072" s="208">
        <f t="shared" si="927"/>
        <v>14458</v>
      </c>
      <c r="I1072" s="209"/>
      <c r="J1072" s="210"/>
      <c r="K1072" s="210">
        <v>311</v>
      </c>
      <c r="L1072" s="210"/>
      <c r="M1072" s="210"/>
      <c r="N1072" s="211"/>
      <c r="O1072" s="216" t="s">
        <v>41</v>
      </c>
      <c r="P1072" s="212" t="s">
        <v>117</v>
      </c>
      <c r="Q1072" s="213">
        <f>Q1073+Q1076+Q1079</f>
        <v>2870</v>
      </c>
      <c r="R1072" s="213">
        <f>R1073+R1076+R1079</f>
        <v>0</v>
      </c>
      <c r="S1072" s="213">
        <f>S1073+S1076+S1079</f>
        <v>2870</v>
      </c>
      <c r="T1072" s="213">
        <f t="shared" ref="T1072:AB1072" si="949">T1073+T1076+T1079</f>
        <v>3108</v>
      </c>
      <c r="U1072" s="213">
        <f t="shared" si="949"/>
        <v>2790</v>
      </c>
      <c r="V1072" s="213">
        <f t="shared" si="949"/>
        <v>2870</v>
      </c>
      <c r="W1072" s="213">
        <f t="shared" si="949"/>
        <v>2870</v>
      </c>
      <c r="X1072" s="213"/>
      <c r="Y1072" s="306"/>
      <c r="Z1072" s="213">
        <f t="shared" si="949"/>
        <v>3108</v>
      </c>
      <c r="AA1072" s="213">
        <f t="shared" si="949"/>
        <v>2870</v>
      </c>
      <c r="AB1072" s="213">
        <f t="shared" si="949"/>
        <v>2790</v>
      </c>
      <c r="AC1072" s="213">
        <f t="shared" ref="AC1072:AD1072" si="950">AC1073+AC1076+AC1079</f>
        <v>2820</v>
      </c>
      <c r="AD1072" s="213">
        <f t="shared" si="950"/>
        <v>2870</v>
      </c>
    </row>
    <row r="1073" spans="1:30" s="114" customFormat="1" ht="20.25" customHeight="1" x14ac:dyDescent="0.25">
      <c r="A1073" s="182" t="s">
        <v>341</v>
      </c>
      <c r="B1073" s="182"/>
      <c r="C1073" s="182"/>
      <c r="D1073" s="198" t="s">
        <v>387</v>
      </c>
      <c r="E1073" s="198" t="s">
        <v>388</v>
      </c>
      <c r="F1073" s="200">
        <f t="shared" si="925"/>
        <v>5660</v>
      </c>
      <c r="G1073" s="200">
        <f t="shared" si="926"/>
        <v>10955</v>
      </c>
      <c r="H1073" s="201">
        <f t="shared" si="927"/>
        <v>13785</v>
      </c>
      <c r="I1073" s="124"/>
      <c r="J1073" s="131"/>
      <c r="K1073" s="131"/>
      <c r="L1073" s="131">
        <v>3111</v>
      </c>
      <c r="M1073" s="131"/>
      <c r="N1073" s="132"/>
      <c r="O1073" s="12" t="s">
        <v>41</v>
      </c>
      <c r="P1073" s="127" t="s">
        <v>118</v>
      </c>
      <c r="Q1073" s="133">
        <f t="shared" ref="Q1073:AD1074" si="951">Q1074</f>
        <v>2830</v>
      </c>
      <c r="R1073" s="133">
        <f t="shared" si="951"/>
        <v>0</v>
      </c>
      <c r="S1073" s="133">
        <f t="shared" si="951"/>
        <v>2830</v>
      </c>
      <c r="T1073" s="133">
        <v>2895</v>
      </c>
      <c r="U1073" s="133">
        <f t="shared" si="951"/>
        <v>2400</v>
      </c>
      <c r="V1073" s="133">
        <f t="shared" si="951"/>
        <v>2830</v>
      </c>
      <c r="W1073" s="133">
        <f t="shared" si="951"/>
        <v>2830</v>
      </c>
      <c r="X1073" s="133"/>
      <c r="Y1073" s="307"/>
      <c r="Z1073" s="133">
        <f t="shared" si="951"/>
        <v>2895</v>
      </c>
      <c r="AA1073" s="133">
        <f t="shared" si="951"/>
        <v>2830</v>
      </c>
      <c r="AB1073" s="133">
        <f t="shared" si="951"/>
        <v>2650</v>
      </c>
      <c r="AC1073" s="133">
        <f t="shared" si="951"/>
        <v>2680</v>
      </c>
      <c r="AD1073" s="133">
        <f t="shared" si="951"/>
        <v>2730</v>
      </c>
    </row>
    <row r="1074" spans="1:30" s="114" customFormat="1" ht="20.25" customHeight="1" x14ac:dyDescent="0.25">
      <c r="A1074" s="183" t="s">
        <v>341</v>
      </c>
      <c r="B1074" s="183"/>
      <c r="C1074" s="183"/>
      <c r="D1074" s="183"/>
      <c r="E1074" s="198" t="s">
        <v>388</v>
      </c>
      <c r="F1074" s="200">
        <f t="shared" si="925"/>
        <v>5660</v>
      </c>
      <c r="G1074" s="200">
        <f t="shared" si="926"/>
        <v>8060</v>
      </c>
      <c r="H1074" s="201">
        <f t="shared" si="927"/>
        <v>13785</v>
      </c>
      <c r="I1074" s="124"/>
      <c r="J1074" s="131"/>
      <c r="K1074" s="131"/>
      <c r="L1074" s="131"/>
      <c r="M1074" s="194">
        <v>31111</v>
      </c>
      <c r="N1074" s="195"/>
      <c r="O1074" s="196" t="s">
        <v>41</v>
      </c>
      <c r="P1074" s="195" t="s">
        <v>119</v>
      </c>
      <c r="Q1074" s="197">
        <f t="shared" si="951"/>
        <v>2830</v>
      </c>
      <c r="R1074" s="197">
        <f t="shared" si="951"/>
        <v>0</v>
      </c>
      <c r="S1074" s="197">
        <f t="shared" si="951"/>
        <v>2830</v>
      </c>
      <c r="T1074" s="197">
        <f t="shared" si="951"/>
        <v>0</v>
      </c>
      <c r="U1074" s="197">
        <f t="shared" si="951"/>
        <v>2400</v>
      </c>
      <c r="V1074" s="197">
        <f t="shared" si="951"/>
        <v>2830</v>
      </c>
      <c r="W1074" s="197">
        <f t="shared" si="951"/>
        <v>2830</v>
      </c>
      <c r="X1074" s="197"/>
      <c r="Y1074" s="308"/>
      <c r="Z1074" s="197">
        <f t="shared" si="951"/>
        <v>2895</v>
      </c>
      <c r="AA1074" s="197">
        <f t="shared" si="951"/>
        <v>2830</v>
      </c>
      <c r="AB1074" s="197">
        <f t="shared" si="951"/>
        <v>2650</v>
      </c>
      <c r="AC1074" s="197">
        <f t="shared" si="951"/>
        <v>2680</v>
      </c>
      <c r="AD1074" s="197">
        <f t="shared" si="951"/>
        <v>2730</v>
      </c>
    </row>
    <row r="1075" spans="1:30" s="114" customFormat="1" ht="20.25" customHeight="1" x14ac:dyDescent="0.25">
      <c r="A1075" s="182" t="s">
        <v>341</v>
      </c>
      <c r="B1075" s="182"/>
      <c r="C1075" s="182"/>
      <c r="D1075" s="182"/>
      <c r="E1075" s="182"/>
      <c r="F1075" s="200">
        <f t="shared" si="925"/>
        <v>5660</v>
      </c>
      <c r="G1075" s="200">
        <f t="shared" si="926"/>
        <v>8060</v>
      </c>
      <c r="H1075" s="201">
        <f t="shared" si="927"/>
        <v>13785</v>
      </c>
      <c r="I1075" s="124"/>
      <c r="J1075" s="131"/>
      <c r="K1075" s="131"/>
      <c r="L1075" s="131"/>
      <c r="M1075" s="11"/>
      <c r="N1075" s="171">
        <v>311110</v>
      </c>
      <c r="O1075" s="172" t="s">
        <v>41</v>
      </c>
      <c r="P1075" s="173" t="s">
        <v>294</v>
      </c>
      <c r="Q1075" s="174">
        <v>2830</v>
      </c>
      <c r="R1075" s="174">
        <f>S1075-Q1075</f>
        <v>0</v>
      </c>
      <c r="S1075" s="174">
        <v>2830</v>
      </c>
      <c r="T1075" s="174"/>
      <c r="U1075" s="174">
        <v>2400</v>
      </c>
      <c r="V1075" s="174">
        <v>2830</v>
      </c>
      <c r="W1075" s="174">
        <v>2830</v>
      </c>
      <c r="X1075" s="174"/>
      <c r="Y1075" s="309"/>
      <c r="Z1075" s="174">
        <v>2895</v>
      </c>
      <c r="AA1075" s="174">
        <f>+Q1075</f>
        <v>2830</v>
      </c>
      <c r="AB1075" s="174">
        <v>2650</v>
      </c>
      <c r="AC1075" s="174">
        <v>2680</v>
      </c>
      <c r="AD1075" s="174">
        <f>2650+80</f>
        <v>2730</v>
      </c>
    </row>
    <row r="1076" spans="1:30" s="114" customFormat="1" ht="20.25" customHeight="1" x14ac:dyDescent="0.25">
      <c r="A1076" s="182" t="s">
        <v>341</v>
      </c>
      <c r="B1076" s="182"/>
      <c r="C1076" s="182"/>
      <c r="D1076" s="198" t="s">
        <v>387</v>
      </c>
      <c r="E1076" s="198" t="s">
        <v>388</v>
      </c>
      <c r="F1076" s="200">
        <f t="shared" si="925"/>
        <v>0</v>
      </c>
      <c r="G1076" s="200">
        <f t="shared" si="926"/>
        <v>140</v>
      </c>
      <c r="H1076" s="201">
        <f t="shared" si="927"/>
        <v>420</v>
      </c>
      <c r="I1076" s="124"/>
      <c r="J1076" s="131"/>
      <c r="K1076" s="131"/>
      <c r="L1076" s="131">
        <v>3113</v>
      </c>
      <c r="M1076" s="131"/>
      <c r="N1076" s="132"/>
      <c r="O1076" s="12" t="s">
        <v>41</v>
      </c>
      <c r="P1076" s="127" t="s">
        <v>126</v>
      </c>
      <c r="Q1076" s="133">
        <f t="shared" ref="Q1076:AD1077" si="952">Q1077</f>
        <v>0</v>
      </c>
      <c r="R1076" s="133">
        <f t="shared" si="952"/>
        <v>0</v>
      </c>
      <c r="S1076" s="133">
        <f t="shared" si="952"/>
        <v>0</v>
      </c>
      <c r="T1076" s="133">
        <f t="shared" si="952"/>
        <v>0</v>
      </c>
      <c r="U1076" s="133">
        <f t="shared" si="952"/>
        <v>140</v>
      </c>
      <c r="V1076" s="133">
        <f t="shared" si="952"/>
        <v>0</v>
      </c>
      <c r="W1076" s="133">
        <f t="shared" si="952"/>
        <v>0</v>
      </c>
      <c r="X1076" s="133"/>
      <c r="Y1076" s="307"/>
      <c r="Z1076" s="133">
        <f t="shared" si="952"/>
        <v>0</v>
      </c>
      <c r="AA1076" s="133">
        <f t="shared" si="952"/>
        <v>0</v>
      </c>
      <c r="AB1076" s="133">
        <f t="shared" si="952"/>
        <v>140</v>
      </c>
      <c r="AC1076" s="133">
        <f t="shared" si="952"/>
        <v>140</v>
      </c>
      <c r="AD1076" s="133">
        <f t="shared" si="952"/>
        <v>140</v>
      </c>
    </row>
    <row r="1077" spans="1:30" s="114" customFormat="1" ht="20.25" customHeight="1" x14ac:dyDescent="0.25">
      <c r="A1077" s="183" t="s">
        <v>341</v>
      </c>
      <c r="B1077" s="183"/>
      <c r="C1077" s="183"/>
      <c r="D1077" s="183"/>
      <c r="E1077" s="198" t="s">
        <v>388</v>
      </c>
      <c r="F1077" s="200">
        <f t="shared" si="925"/>
        <v>0</v>
      </c>
      <c r="G1077" s="200">
        <f t="shared" si="926"/>
        <v>140</v>
      </c>
      <c r="H1077" s="201">
        <f t="shared" si="927"/>
        <v>420</v>
      </c>
      <c r="I1077" s="124"/>
      <c r="J1077" s="131"/>
      <c r="K1077" s="131"/>
      <c r="L1077" s="131"/>
      <c r="M1077" s="194">
        <v>31131</v>
      </c>
      <c r="N1077" s="195"/>
      <c r="O1077" s="196" t="s">
        <v>41</v>
      </c>
      <c r="P1077" s="195" t="s">
        <v>126</v>
      </c>
      <c r="Q1077" s="197">
        <f t="shared" si="952"/>
        <v>0</v>
      </c>
      <c r="R1077" s="197">
        <f t="shared" si="952"/>
        <v>0</v>
      </c>
      <c r="S1077" s="197">
        <f t="shared" si="952"/>
        <v>0</v>
      </c>
      <c r="T1077" s="197">
        <f t="shared" si="952"/>
        <v>0</v>
      </c>
      <c r="U1077" s="197">
        <f t="shared" si="952"/>
        <v>140</v>
      </c>
      <c r="V1077" s="197">
        <f t="shared" si="952"/>
        <v>0</v>
      </c>
      <c r="W1077" s="197">
        <f t="shared" si="952"/>
        <v>0</v>
      </c>
      <c r="X1077" s="197"/>
      <c r="Y1077" s="308"/>
      <c r="Z1077" s="197">
        <f t="shared" si="952"/>
        <v>0</v>
      </c>
      <c r="AA1077" s="197">
        <f t="shared" si="952"/>
        <v>0</v>
      </c>
      <c r="AB1077" s="197">
        <f t="shared" si="952"/>
        <v>140</v>
      </c>
      <c r="AC1077" s="197">
        <f t="shared" si="952"/>
        <v>140</v>
      </c>
      <c r="AD1077" s="197">
        <f t="shared" si="952"/>
        <v>140</v>
      </c>
    </row>
    <row r="1078" spans="1:30" s="114" customFormat="1" ht="20.25" customHeight="1" x14ac:dyDescent="0.25">
      <c r="A1078" s="182" t="s">
        <v>341</v>
      </c>
      <c r="B1078" s="182"/>
      <c r="C1078" s="182"/>
      <c r="D1078" s="182"/>
      <c r="E1078" s="182"/>
      <c r="F1078" s="200">
        <f t="shared" si="925"/>
        <v>0</v>
      </c>
      <c r="G1078" s="200">
        <f t="shared" si="926"/>
        <v>140</v>
      </c>
      <c r="H1078" s="201">
        <f t="shared" si="927"/>
        <v>420</v>
      </c>
      <c r="I1078" s="124"/>
      <c r="J1078" s="131"/>
      <c r="K1078" s="131"/>
      <c r="L1078" s="131"/>
      <c r="M1078" s="11"/>
      <c r="N1078" s="171">
        <v>311310</v>
      </c>
      <c r="O1078" s="172" t="s">
        <v>41</v>
      </c>
      <c r="P1078" s="173" t="s">
        <v>126</v>
      </c>
      <c r="Q1078" s="174">
        <v>0</v>
      </c>
      <c r="R1078" s="174">
        <f>S1078-Q1078</f>
        <v>0</v>
      </c>
      <c r="S1078" s="174">
        <v>0</v>
      </c>
      <c r="T1078" s="174"/>
      <c r="U1078" s="174">
        <v>140</v>
      </c>
      <c r="V1078" s="174">
        <v>0</v>
      </c>
      <c r="W1078" s="174">
        <v>0</v>
      </c>
      <c r="X1078" s="174"/>
      <c r="Y1078" s="309"/>
      <c r="Z1078" s="174"/>
      <c r="AA1078" s="174">
        <f>+Q1078</f>
        <v>0</v>
      </c>
      <c r="AB1078" s="174">
        <v>140</v>
      </c>
      <c r="AC1078" s="174">
        <v>140</v>
      </c>
      <c r="AD1078" s="174">
        <v>140</v>
      </c>
    </row>
    <row r="1079" spans="1:30" s="114" customFormat="1" ht="20.25" customHeight="1" x14ac:dyDescent="0.25">
      <c r="A1079" s="182" t="s">
        <v>341</v>
      </c>
      <c r="B1079" s="182"/>
      <c r="C1079" s="182"/>
      <c r="D1079" s="198" t="s">
        <v>387</v>
      </c>
      <c r="E1079" s="198" t="s">
        <v>388</v>
      </c>
      <c r="F1079" s="200">
        <f t="shared" si="925"/>
        <v>80</v>
      </c>
      <c r="G1079" s="200">
        <f t="shared" si="926"/>
        <v>543</v>
      </c>
      <c r="H1079" s="201">
        <f t="shared" si="927"/>
        <v>253</v>
      </c>
      <c r="I1079" s="124"/>
      <c r="J1079" s="131"/>
      <c r="K1079" s="131"/>
      <c r="L1079" s="131">
        <v>3114</v>
      </c>
      <c r="M1079" s="131"/>
      <c r="N1079" s="132"/>
      <c r="O1079" s="12" t="s">
        <v>41</v>
      </c>
      <c r="P1079" s="127" t="s">
        <v>298</v>
      </c>
      <c r="Q1079" s="133">
        <f t="shared" ref="Q1079:AD1080" si="953">Q1080</f>
        <v>40</v>
      </c>
      <c r="R1079" s="133">
        <f t="shared" si="953"/>
        <v>0</v>
      </c>
      <c r="S1079" s="133">
        <f t="shared" si="953"/>
        <v>40</v>
      </c>
      <c r="T1079" s="133">
        <v>213</v>
      </c>
      <c r="U1079" s="133">
        <f t="shared" si="953"/>
        <v>250</v>
      </c>
      <c r="V1079" s="133">
        <f t="shared" si="953"/>
        <v>40</v>
      </c>
      <c r="W1079" s="133">
        <f t="shared" si="953"/>
        <v>40</v>
      </c>
      <c r="X1079" s="133"/>
      <c r="Y1079" s="307"/>
      <c r="Z1079" s="133">
        <f t="shared" si="953"/>
        <v>213</v>
      </c>
      <c r="AA1079" s="133">
        <f t="shared" si="953"/>
        <v>40</v>
      </c>
      <c r="AB1079" s="133">
        <f t="shared" si="953"/>
        <v>0</v>
      </c>
      <c r="AC1079" s="133">
        <f t="shared" si="953"/>
        <v>0</v>
      </c>
      <c r="AD1079" s="133">
        <f t="shared" si="953"/>
        <v>0</v>
      </c>
    </row>
    <row r="1080" spans="1:30" s="114" customFormat="1" ht="20.25" customHeight="1" x14ac:dyDescent="0.25">
      <c r="A1080" s="183" t="s">
        <v>341</v>
      </c>
      <c r="B1080" s="183"/>
      <c r="C1080" s="183"/>
      <c r="D1080" s="183"/>
      <c r="E1080" s="198" t="s">
        <v>388</v>
      </c>
      <c r="F1080" s="200">
        <f t="shared" si="925"/>
        <v>80</v>
      </c>
      <c r="G1080" s="200">
        <f t="shared" si="926"/>
        <v>330</v>
      </c>
      <c r="H1080" s="201">
        <f t="shared" si="927"/>
        <v>253</v>
      </c>
      <c r="I1080" s="124"/>
      <c r="J1080" s="131"/>
      <c r="K1080" s="131"/>
      <c r="L1080" s="131"/>
      <c r="M1080" s="194">
        <v>31141</v>
      </c>
      <c r="N1080" s="195"/>
      <c r="O1080" s="196" t="s">
        <v>41</v>
      </c>
      <c r="P1080" s="195" t="s">
        <v>127</v>
      </c>
      <c r="Q1080" s="197">
        <f t="shared" si="953"/>
        <v>40</v>
      </c>
      <c r="R1080" s="197">
        <f t="shared" si="953"/>
        <v>0</v>
      </c>
      <c r="S1080" s="197">
        <f t="shared" si="953"/>
        <v>40</v>
      </c>
      <c r="T1080" s="197">
        <f t="shared" si="953"/>
        <v>0</v>
      </c>
      <c r="U1080" s="197">
        <f t="shared" si="953"/>
        <v>250</v>
      </c>
      <c r="V1080" s="197">
        <f t="shared" si="953"/>
        <v>40</v>
      </c>
      <c r="W1080" s="197">
        <f t="shared" si="953"/>
        <v>40</v>
      </c>
      <c r="X1080" s="197"/>
      <c r="Y1080" s="308"/>
      <c r="Z1080" s="197">
        <f t="shared" si="953"/>
        <v>213</v>
      </c>
      <c r="AA1080" s="197">
        <f t="shared" si="953"/>
        <v>40</v>
      </c>
      <c r="AB1080" s="197">
        <f t="shared" si="953"/>
        <v>0</v>
      </c>
      <c r="AC1080" s="197">
        <f t="shared" si="953"/>
        <v>0</v>
      </c>
      <c r="AD1080" s="197">
        <f t="shared" si="953"/>
        <v>0</v>
      </c>
    </row>
    <row r="1081" spans="1:30" s="114" customFormat="1" ht="20.25" customHeight="1" x14ac:dyDescent="0.25">
      <c r="A1081" s="182" t="s">
        <v>341</v>
      </c>
      <c r="B1081" s="182"/>
      <c r="C1081" s="182"/>
      <c r="D1081" s="182"/>
      <c r="E1081" s="182"/>
      <c r="F1081" s="200">
        <f t="shared" si="925"/>
        <v>80</v>
      </c>
      <c r="G1081" s="200">
        <f t="shared" si="926"/>
        <v>330</v>
      </c>
      <c r="H1081" s="201">
        <f t="shared" si="927"/>
        <v>253</v>
      </c>
      <c r="I1081" s="124"/>
      <c r="J1081" s="131"/>
      <c r="K1081" s="131"/>
      <c r="L1081" s="131"/>
      <c r="M1081" s="11"/>
      <c r="N1081" s="171">
        <v>311410</v>
      </c>
      <c r="O1081" s="172" t="s">
        <v>41</v>
      </c>
      <c r="P1081" s="173" t="s">
        <v>127</v>
      </c>
      <c r="Q1081" s="174">
        <v>40</v>
      </c>
      <c r="R1081" s="174">
        <f>S1081-Q1081</f>
        <v>0</v>
      </c>
      <c r="S1081" s="174">
        <v>40</v>
      </c>
      <c r="T1081" s="174"/>
      <c r="U1081" s="174">
        <v>250</v>
      </c>
      <c r="V1081" s="174">
        <v>40</v>
      </c>
      <c r="W1081" s="174">
        <v>40</v>
      </c>
      <c r="X1081" s="174"/>
      <c r="Y1081" s="309"/>
      <c r="Z1081" s="174">
        <v>213</v>
      </c>
      <c r="AA1081" s="174">
        <f>+Q1081</f>
        <v>40</v>
      </c>
      <c r="AB1081" s="174"/>
      <c r="AC1081" s="174"/>
      <c r="AD1081" s="174"/>
    </row>
    <row r="1082" spans="1:30" s="214" customFormat="1" ht="20.25" hidden="1" customHeight="1" x14ac:dyDescent="0.25">
      <c r="A1082" s="188" t="s">
        <v>341</v>
      </c>
      <c r="B1082" s="188"/>
      <c r="C1082" s="215" t="s">
        <v>384</v>
      </c>
      <c r="D1082" s="215" t="s">
        <v>387</v>
      </c>
      <c r="E1082" s="215" t="s">
        <v>388</v>
      </c>
      <c r="F1082" s="207">
        <f t="shared" si="925"/>
        <v>0</v>
      </c>
      <c r="G1082" s="207">
        <f t="shared" si="926"/>
        <v>0</v>
      </c>
      <c r="H1082" s="208">
        <f t="shared" si="927"/>
        <v>0</v>
      </c>
      <c r="I1082" s="209"/>
      <c r="J1082" s="210"/>
      <c r="K1082" s="210">
        <v>312</v>
      </c>
      <c r="L1082" s="210"/>
      <c r="M1082" s="210"/>
      <c r="N1082" s="211"/>
      <c r="O1082" s="216" t="s">
        <v>41</v>
      </c>
      <c r="P1082" s="212" t="s">
        <v>130</v>
      </c>
      <c r="Q1082" s="213">
        <f>+Q1083</f>
        <v>0</v>
      </c>
      <c r="R1082" s="213">
        <f t="shared" ref="R1082:AD1084" si="954">+R1083</f>
        <v>0</v>
      </c>
      <c r="S1082" s="213">
        <f t="shared" si="954"/>
        <v>0</v>
      </c>
      <c r="T1082" s="213">
        <f t="shared" si="954"/>
        <v>0</v>
      </c>
      <c r="U1082" s="213">
        <f t="shared" si="954"/>
        <v>0</v>
      </c>
      <c r="V1082" s="213">
        <f t="shared" si="954"/>
        <v>0</v>
      </c>
      <c r="W1082" s="213">
        <f t="shared" si="954"/>
        <v>0</v>
      </c>
      <c r="X1082" s="213"/>
      <c r="Y1082" s="306"/>
      <c r="Z1082" s="213">
        <f t="shared" si="954"/>
        <v>0</v>
      </c>
      <c r="AA1082" s="213">
        <f t="shared" si="954"/>
        <v>0</v>
      </c>
      <c r="AB1082" s="213">
        <f t="shared" si="954"/>
        <v>0</v>
      </c>
      <c r="AC1082" s="213">
        <f t="shared" si="954"/>
        <v>0</v>
      </c>
      <c r="AD1082" s="213">
        <f t="shared" si="954"/>
        <v>0</v>
      </c>
    </row>
    <row r="1083" spans="1:30" s="114" customFormat="1" ht="20.25" hidden="1" customHeight="1" x14ac:dyDescent="0.25">
      <c r="A1083" s="182" t="s">
        <v>341</v>
      </c>
      <c r="B1083" s="182"/>
      <c r="C1083" s="182"/>
      <c r="D1083" s="198" t="s">
        <v>387</v>
      </c>
      <c r="E1083" s="198" t="s">
        <v>388</v>
      </c>
      <c r="F1083" s="200">
        <f t="shared" si="925"/>
        <v>0</v>
      </c>
      <c r="G1083" s="200">
        <f t="shared" si="926"/>
        <v>0</v>
      </c>
      <c r="H1083" s="201">
        <f t="shared" si="927"/>
        <v>0</v>
      </c>
      <c r="I1083" s="124"/>
      <c r="J1083" s="131"/>
      <c r="K1083" s="131"/>
      <c r="L1083" s="131">
        <v>3121</v>
      </c>
      <c r="M1083" s="131"/>
      <c r="N1083" s="132"/>
      <c r="O1083" s="12" t="s">
        <v>41</v>
      </c>
      <c r="P1083" s="127" t="s">
        <v>130</v>
      </c>
      <c r="Q1083" s="133">
        <f>+Q1084+Q1086+Q1088+Q1090+Q1092</f>
        <v>0</v>
      </c>
      <c r="R1083" s="133">
        <f t="shared" ref="R1083:AB1083" si="955">+R1084+R1086+R1088+R1090+R1092</f>
        <v>0</v>
      </c>
      <c r="S1083" s="133">
        <f t="shared" si="955"/>
        <v>0</v>
      </c>
      <c r="T1083" s="133">
        <f t="shared" si="955"/>
        <v>0</v>
      </c>
      <c r="U1083" s="133">
        <f t="shared" si="955"/>
        <v>0</v>
      </c>
      <c r="V1083" s="133">
        <f t="shared" si="955"/>
        <v>0</v>
      </c>
      <c r="W1083" s="133">
        <f t="shared" si="955"/>
        <v>0</v>
      </c>
      <c r="X1083" s="133"/>
      <c r="Y1083" s="307"/>
      <c r="Z1083" s="133">
        <f t="shared" si="955"/>
        <v>0</v>
      </c>
      <c r="AA1083" s="133">
        <f t="shared" si="955"/>
        <v>0</v>
      </c>
      <c r="AB1083" s="133">
        <f t="shared" si="955"/>
        <v>0</v>
      </c>
      <c r="AC1083" s="133">
        <f t="shared" ref="AC1083:AD1083" si="956">+AC1084+AC1086+AC1088+AC1090+AC1092</f>
        <v>0</v>
      </c>
      <c r="AD1083" s="133">
        <f t="shared" si="956"/>
        <v>0</v>
      </c>
    </row>
    <row r="1084" spans="1:30" s="114" customFormat="1" ht="20.25" hidden="1" customHeight="1" x14ac:dyDescent="0.25">
      <c r="A1084" s="183" t="s">
        <v>341</v>
      </c>
      <c r="B1084" s="183"/>
      <c r="C1084" s="183"/>
      <c r="D1084" s="183"/>
      <c r="E1084" s="198" t="s">
        <v>388</v>
      </c>
      <c r="F1084" s="200">
        <f t="shared" si="925"/>
        <v>0</v>
      </c>
      <c r="G1084" s="200">
        <f t="shared" si="926"/>
        <v>0</v>
      </c>
      <c r="H1084" s="201">
        <f t="shared" si="927"/>
        <v>0</v>
      </c>
      <c r="I1084" s="124"/>
      <c r="J1084" s="131"/>
      <c r="K1084" s="131"/>
      <c r="L1084" s="131"/>
      <c r="M1084" s="194">
        <v>31212</v>
      </c>
      <c r="N1084" s="195"/>
      <c r="O1084" s="196" t="s">
        <v>41</v>
      </c>
      <c r="P1084" s="195" t="s">
        <v>131</v>
      </c>
      <c r="Q1084" s="197">
        <f>+Q1085</f>
        <v>0</v>
      </c>
      <c r="R1084" s="197">
        <f t="shared" si="954"/>
        <v>0</v>
      </c>
      <c r="S1084" s="197">
        <f t="shared" si="954"/>
        <v>0</v>
      </c>
      <c r="T1084" s="197">
        <f t="shared" si="954"/>
        <v>0</v>
      </c>
      <c r="U1084" s="197">
        <f t="shared" si="954"/>
        <v>0</v>
      </c>
      <c r="V1084" s="197">
        <f t="shared" si="954"/>
        <v>0</v>
      </c>
      <c r="W1084" s="197">
        <f t="shared" si="954"/>
        <v>0</v>
      </c>
      <c r="X1084" s="197"/>
      <c r="Y1084" s="308"/>
      <c r="Z1084" s="197">
        <f t="shared" si="954"/>
        <v>0</v>
      </c>
      <c r="AA1084" s="197">
        <f t="shared" si="954"/>
        <v>0</v>
      </c>
      <c r="AB1084" s="197">
        <f t="shared" si="954"/>
        <v>0</v>
      </c>
      <c r="AC1084" s="197">
        <f t="shared" si="954"/>
        <v>0</v>
      </c>
      <c r="AD1084" s="197">
        <f t="shared" si="954"/>
        <v>0</v>
      </c>
    </row>
    <row r="1085" spans="1:30" s="114" customFormat="1" ht="20.25" hidden="1" customHeight="1" x14ac:dyDescent="0.25">
      <c r="A1085" s="182" t="s">
        <v>341</v>
      </c>
      <c r="B1085" s="182"/>
      <c r="C1085" s="182"/>
      <c r="D1085" s="182"/>
      <c r="E1085" s="182"/>
      <c r="F1085" s="200">
        <f t="shared" si="925"/>
        <v>0</v>
      </c>
      <c r="G1085" s="200">
        <f t="shared" si="926"/>
        <v>0</v>
      </c>
      <c r="H1085" s="201">
        <f t="shared" si="927"/>
        <v>0</v>
      </c>
      <c r="I1085" s="124"/>
      <c r="J1085" s="131"/>
      <c r="K1085" s="131"/>
      <c r="L1085" s="131"/>
      <c r="M1085" s="11"/>
      <c r="N1085" s="171">
        <v>312120</v>
      </c>
      <c r="O1085" s="172" t="s">
        <v>41</v>
      </c>
      <c r="P1085" s="173" t="s">
        <v>131</v>
      </c>
      <c r="Q1085" s="174"/>
      <c r="R1085" s="174"/>
      <c r="S1085" s="174"/>
      <c r="T1085" s="174"/>
      <c r="U1085" s="174"/>
      <c r="V1085" s="174"/>
      <c r="W1085" s="174">
        <v>0</v>
      </c>
      <c r="X1085" s="174"/>
      <c r="Y1085" s="309"/>
      <c r="Z1085" s="174"/>
      <c r="AA1085" s="174">
        <f>+Q1085</f>
        <v>0</v>
      </c>
      <c r="AB1085" s="174"/>
      <c r="AC1085" s="174"/>
      <c r="AD1085" s="174"/>
    </row>
    <row r="1086" spans="1:30" s="114" customFormat="1" ht="20.25" hidden="1" customHeight="1" x14ac:dyDescent="0.25">
      <c r="A1086" s="183" t="s">
        <v>341</v>
      </c>
      <c r="B1086" s="183"/>
      <c r="C1086" s="183"/>
      <c r="D1086" s="183"/>
      <c r="E1086" s="198" t="s">
        <v>388</v>
      </c>
      <c r="F1086" s="200">
        <f t="shared" si="925"/>
        <v>0</v>
      </c>
      <c r="G1086" s="200">
        <f t="shared" si="926"/>
        <v>0</v>
      </c>
      <c r="H1086" s="201">
        <f t="shared" si="927"/>
        <v>0</v>
      </c>
      <c r="I1086" s="124"/>
      <c r="J1086" s="131"/>
      <c r="K1086" s="131"/>
      <c r="L1086" s="131"/>
      <c r="M1086" s="194">
        <v>31213</v>
      </c>
      <c r="N1086" s="195"/>
      <c r="O1086" s="196" t="s">
        <v>41</v>
      </c>
      <c r="P1086" s="195" t="s">
        <v>132</v>
      </c>
      <c r="Q1086" s="197">
        <f>+Q1087</f>
        <v>0</v>
      </c>
      <c r="R1086" s="197">
        <f t="shared" ref="R1086:AD1086" si="957">+R1087</f>
        <v>0</v>
      </c>
      <c r="S1086" s="197">
        <f t="shared" si="957"/>
        <v>0</v>
      </c>
      <c r="T1086" s="197">
        <f t="shared" si="957"/>
        <v>0</v>
      </c>
      <c r="U1086" s="197">
        <f t="shared" si="957"/>
        <v>0</v>
      </c>
      <c r="V1086" s="197">
        <f t="shared" si="957"/>
        <v>0</v>
      </c>
      <c r="W1086" s="197">
        <f t="shared" si="957"/>
        <v>0</v>
      </c>
      <c r="X1086" s="197"/>
      <c r="Y1086" s="308"/>
      <c r="Z1086" s="197">
        <f t="shared" si="957"/>
        <v>0</v>
      </c>
      <c r="AA1086" s="197">
        <f t="shared" si="957"/>
        <v>0</v>
      </c>
      <c r="AB1086" s="197">
        <f t="shared" si="957"/>
        <v>0</v>
      </c>
      <c r="AC1086" s="197">
        <f t="shared" si="957"/>
        <v>0</v>
      </c>
      <c r="AD1086" s="197">
        <f t="shared" si="957"/>
        <v>0</v>
      </c>
    </row>
    <row r="1087" spans="1:30" s="114" customFormat="1" ht="20.25" hidden="1" customHeight="1" x14ac:dyDescent="0.25">
      <c r="A1087" s="182" t="s">
        <v>341</v>
      </c>
      <c r="B1087" s="182"/>
      <c r="C1087" s="182"/>
      <c r="D1087" s="182"/>
      <c r="E1087" s="182"/>
      <c r="F1087" s="200">
        <f t="shared" si="925"/>
        <v>0</v>
      </c>
      <c r="G1087" s="200">
        <f t="shared" si="926"/>
        <v>0</v>
      </c>
      <c r="H1087" s="201">
        <f t="shared" si="927"/>
        <v>0</v>
      </c>
      <c r="I1087" s="124"/>
      <c r="J1087" s="131"/>
      <c r="K1087" s="131"/>
      <c r="L1087" s="131"/>
      <c r="M1087" s="11"/>
      <c r="N1087" s="171">
        <v>312130</v>
      </c>
      <c r="O1087" s="172" t="s">
        <v>41</v>
      </c>
      <c r="P1087" s="173" t="s">
        <v>132</v>
      </c>
      <c r="Q1087" s="174"/>
      <c r="R1087" s="174"/>
      <c r="S1087" s="174"/>
      <c r="T1087" s="174"/>
      <c r="U1087" s="174"/>
      <c r="V1087" s="174"/>
      <c r="W1087" s="174">
        <v>0</v>
      </c>
      <c r="X1087" s="174"/>
      <c r="Y1087" s="309"/>
      <c r="Z1087" s="174"/>
      <c r="AA1087" s="174">
        <f>+Q1087</f>
        <v>0</v>
      </c>
      <c r="AB1087" s="174"/>
      <c r="AC1087" s="174"/>
      <c r="AD1087" s="174"/>
    </row>
    <row r="1088" spans="1:30" s="114" customFormat="1" ht="20.25" hidden="1" customHeight="1" x14ac:dyDescent="0.25">
      <c r="A1088" s="183" t="s">
        <v>341</v>
      </c>
      <c r="B1088" s="183"/>
      <c r="C1088" s="183"/>
      <c r="D1088" s="183"/>
      <c r="E1088" s="198" t="s">
        <v>388</v>
      </c>
      <c r="F1088" s="200">
        <f t="shared" si="925"/>
        <v>0</v>
      </c>
      <c r="G1088" s="200">
        <f t="shared" si="926"/>
        <v>0</v>
      </c>
      <c r="H1088" s="201">
        <f t="shared" si="927"/>
        <v>0</v>
      </c>
      <c r="I1088" s="124"/>
      <c r="J1088" s="131"/>
      <c r="K1088" s="131"/>
      <c r="L1088" s="131"/>
      <c r="M1088" s="194">
        <v>31214</v>
      </c>
      <c r="N1088" s="195"/>
      <c r="O1088" s="196" t="s">
        <v>41</v>
      </c>
      <c r="P1088" s="195" t="s">
        <v>133</v>
      </c>
      <c r="Q1088" s="197">
        <f>+Q1089</f>
        <v>0</v>
      </c>
      <c r="R1088" s="197">
        <f t="shared" ref="R1088:AD1088" si="958">+R1089</f>
        <v>0</v>
      </c>
      <c r="S1088" s="197">
        <f t="shared" si="958"/>
        <v>0</v>
      </c>
      <c r="T1088" s="197">
        <f t="shared" si="958"/>
        <v>0</v>
      </c>
      <c r="U1088" s="197">
        <f t="shared" si="958"/>
        <v>0</v>
      </c>
      <c r="V1088" s="197">
        <f t="shared" si="958"/>
        <v>0</v>
      </c>
      <c r="W1088" s="197">
        <f t="shared" si="958"/>
        <v>0</v>
      </c>
      <c r="X1088" s="197"/>
      <c r="Y1088" s="308"/>
      <c r="Z1088" s="197">
        <f t="shared" si="958"/>
        <v>0</v>
      </c>
      <c r="AA1088" s="197">
        <f t="shared" si="958"/>
        <v>0</v>
      </c>
      <c r="AB1088" s="197">
        <f t="shared" si="958"/>
        <v>0</v>
      </c>
      <c r="AC1088" s="197">
        <f t="shared" si="958"/>
        <v>0</v>
      </c>
      <c r="AD1088" s="197">
        <f t="shared" si="958"/>
        <v>0</v>
      </c>
    </row>
    <row r="1089" spans="1:30" s="114" customFormat="1" ht="20.25" hidden="1" customHeight="1" x14ac:dyDescent="0.25">
      <c r="A1089" s="182" t="s">
        <v>341</v>
      </c>
      <c r="B1089" s="182"/>
      <c r="C1089" s="182"/>
      <c r="D1089" s="182"/>
      <c r="E1089" s="182"/>
      <c r="F1089" s="200">
        <f t="shared" si="925"/>
        <v>0</v>
      </c>
      <c r="G1089" s="200">
        <f t="shared" si="926"/>
        <v>0</v>
      </c>
      <c r="H1089" s="201">
        <f t="shared" si="927"/>
        <v>0</v>
      </c>
      <c r="I1089" s="124"/>
      <c r="J1089" s="131"/>
      <c r="K1089" s="131"/>
      <c r="L1089" s="131"/>
      <c r="M1089" s="11"/>
      <c r="N1089" s="171">
        <v>312140</v>
      </c>
      <c r="O1089" s="172" t="s">
        <v>41</v>
      </c>
      <c r="P1089" s="173" t="s">
        <v>133</v>
      </c>
      <c r="Q1089" s="174"/>
      <c r="R1089" s="174"/>
      <c r="S1089" s="174"/>
      <c r="T1089" s="174"/>
      <c r="U1089" s="174"/>
      <c r="V1089" s="174"/>
      <c r="W1089" s="174">
        <v>0</v>
      </c>
      <c r="X1089" s="174"/>
      <c r="Y1089" s="309"/>
      <c r="Z1089" s="174"/>
      <c r="AA1089" s="174">
        <f>+Q1089</f>
        <v>0</v>
      </c>
      <c r="AB1089" s="174"/>
      <c r="AC1089" s="174"/>
      <c r="AD1089" s="174"/>
    </row>
    <row r="1090" spans="1:30" s="114" customFormat="1" ht="20.25" hidden="1" customHeight="1" x14ac:dyDescent="0.25">
      <c r="A1090" s="183" t="s">
        <v>341</v>
      </c>
      <c r="B1090" s="183"/>
      <c r="C1090" s="183"/>
      <c r="D1090" s="183"/>
      <c r="E1090" s="198" t="s">
        <v>388</v>
      </c>
      <c r="F1090" s="200">
        <f t="shared" si="925"/>
        <v>0</v>
      </c>
      <c r="G1090" s="200">
        <f t="shared" si="926"/>
        <v>0</v>
      </c>
      <c r="H1090" s="201">
        <f t="shared" si="927"/>
        <v>0</v>
      </c>
      <c r="I1090" s="124"/>
      <c r="J1090" s="131"/>
      <c r="K1090" s="131"/>
      <c r="L1090" s="131"/>
      <c r="M1090" s="194">
        <v>31215</v>
      </c>
      <c r="N1090" s="195"/>
      <c r="O1090" s="196" t="s">
        <v>41</v>
      </c>
      <c r="P1090" s="195" t="s">
        <v>134</v>
      </c>
      <c r="Q1090" s="197">
        <f>+Q1091</f>
        <v>0</v>
      </c>
      <c r="R1090" s="197">
        <f t="shared" ref="R1090:AD1090" si="959">+R1091</f>
        <v>0</v>
      </c>
      <c r="S1090" s="197">
        <f t="shared" si="959"/>
        <v>0</v>
      </c>
      <c r="T1090" s="197">
        <f t="shared" si="959"/>
        <v>0</v>
      </c>
      <c r="U1090" s="197">
        <f t="shared" si="959"/>
        <v>0</v>
      </c>
      <c r="V1090" s="197">
        <f t="shared" si="959"/>
        <v>0</v>
      </c>
      <c r="W1090" s="197">
        <f t="shared" si="959"/>
        <v>0</v>
      </c>
      <c r="X1090" s="197"/>
      <c r="Y1090" s="308"/>
      <c r="Z1090" s="197">
        <f t="shared" si="959"/>
        <v>0</v>
      </c>
      <c r="AA1090" s="197">
        <f t="shared" si="959"/>
        <v>0</v>
      </c>
      <c r="AB1090" s="197">
        <f t="shared" si="959"/>
        <v>0</v>
      </c>
      <c r="AC1090" s="197">
        <f t="shared" si="959"/>
        <v>0</v>
      </c>
      <c r="AD1090" s="197">
        <f t="shared" si="959"/>
        <v>0</v>
      </c>
    </row>
    <row r="1091" spans="1:30" s="114" customFormat="1" ht="20.25" hidden="1" customHeight="1" x14ac:dyDescent="0.25">
      <c r="A1091" s="182" t="s">
        <v>341</v>
      </c>
      <c r="B1091" s="182"/>
      <c r="C1091" s="182"/>
      <c r="D1091" s="182"/>
      <c r="E1091" s="182"/>
      <c r="F1091" s="200">
        <f t="shared" si="925"/>
        <v>0</v>
      </c>
      <c r="G1091" s="200">
        <f t="shared" si="926"/>
        <v>0</v>
      </c>
      <c r="H1091" s="201">
        <f t="shared" si="927"/>
        <v>0</v>
      </c>
      <c r="I1091" s="124"/>
      <c r="J1091" s="131"/>
      <c r="K1091" s="131"/>
      <c r="L1091" s="131"/>
      <c r="M1091" s="11"/>
      <c r="N1091" s="171">
        <v>312150</v>
      </c>
      <c r="O1091" s="172" t="s">
        <v>41</v>
      </c>
      <c r="P1091" s="173" t="s">
        <v>134</v>
      </c>
      <c r="Q1091" s="174"/>
      <c r="R1091" s="174"/>
      <c r="S1091" s="174"/>
      <c r="T1091" s="174"/>
      <c r="U1091" s="174"/>
      <c r="V1091" s="174"/>
      <c r="W1091" s="174">
        <v>0</v>
      </c>
      <c r="X1091" s="174"/>
      <c r="Y1091" s="309"/>
      <c r="Z1091" s="174"/>
      <c r="AA1091" s="174">
        <f>+Q1091</f>
        <v>0</v>
      </c>
      <c r="AB1091" s="174"/>
      <c r="AC1091" s="174"/>
      <c r="AD1091" s="174"/>
    </row>
    <row r="1092" spans="1:30" s="114" customFormat="1" ht="20.25" hidden="1" customHeight="1" x14ac:dyDescent="0.25">
      <c r="A1092" s="183" t="s">
        <v>341</v>
      </c>
      <c r="B1092" s="183"/>
      <c r="C1092" s="183"/>
      <c r="D1092" s="183"/>
      <c r="E1092" s="198" t="s">
        <v>388</v>
      </c>
      <c r="F1092" s="200">
        <f t="shared" si="925"/>
        <v>0</v>
      </c>
      <c r="G1092" s="200">
        <f t="shared" si="926"/>
        <v>0</v>
      </c>
      <c r="H1092" s="201">
        <f t="shared" si="927"/>
        <v>0</v>
      </c>
      <c r="I1092" s="124"/>
      <c r="J1092" s="131"/>
      <c r="K1092" s="131"/>
      <c r="L1092" s="131"/>
      <c r="M1092" s="194">
        <v>31219</v>
      </c>
      <c r="N1092" s="195"/>
      <c r="O1092" s="196" t="s">
        <v>41</v>
      </c>
      <c r="P1092" s="195" t="s">
        <v>136</v>
      </c>
      <c r="Q1092" s="197">
        <f>+Q1093</f>
        <v>0</v>
      </c>
      <c r="R1092" s="197">
        <f t="shared" ref="R1092:AD1092" si="960">+R1093</f>
        <v>0</v>
      </c>
      <c r="S1092" s="197">
        <f t="shared" si="960"/>
        <v>0</v>
      </c>
      <c r="T1092" s="197">
        <f t="shared" si="960"/>
        <v>0</v>
      </c>
      <c r="U1092" s="197">
        <f t="shared" si="960"/>
        <v>0</v>
      </c>
      <c r="V1092" s="197">
        <f t="shared" si="960"/>
        <v>0</v>
      </c>
      <c r="W1092" s="197">
        <f t="shared" si="960"/>
        <v>0</v>
      </c>
      <c r="X1092" s="197"/>
      <c r="Y1092" s="308"/>
      <c r="Z1092" s="197">
        <f t="shared" si="960"/>
        <v>0</v>
      </c>
      <c r="AA1092" s="197">
        <f t="shared" si="960"/>
        <v>0</v>
      </c>
      <c r="AB1092" s="197">
        <f t="shared" si="960"/>
        <v>0</v>
      </c>
      <c r="AC1092" s="197">
        <f t="shared" si="960"/>
        <v>0</v>
      </c>
      <c r="AD1092" s="197">
        <f t="shared" si="960"/>
        <v>0</v>
      </c>
    </row>
    <row r="1093" spans="1:30" s="114" customFormat="1" ht="20.25" hidden="1" customHeight="1" x14ac:dyDescent="0.25">
      <c r="A1093" s="182" t="s">
        <v>341</v>
      </c>
      <c r="B1093" s="182"/>
      <c r="C1093" s="182"/>
      <c r="D1093" s="182"/>
      <c r="E1093" s="182"/>
      <c r="F1093" s="200">
        <f t="shared" si="925"/>
        <v>0</v>
      </c>
      <c r="G1093" s="200">
        <f t="shared" si="926"/>
        <v>0</v>
      </c>
      <c r="H1093" s="201">
        <f t="shared" si="927"/>
        <v>0</v>
      </c>
      <c r="I1093" s="124"/>
      <c r="J1093" s="131"/>
      <c r="K1093" s="131"/>
      <c r="L1093" s="131"/>
      <c r="M1093" s="11"/>
      <c r="N1093" s="171">
        <v>312190</v>
      </c>
      <c r="O1093" s="172" t="s">
        <v>41</v>
      </c>
      <c r="P1093" s="173" t="s">
        <v>136</v>
      </c>
      <c r="Q1093" s="174"/>
      <c r="R1093" s="174"/>
      <c r="S1093" s="174"/>
      <c r="T1093" s="174"/>
      <c r="U1093" s="174"/>
      <c r="V1093" s="174"/>
      <c r="W1093" s="174">
        <v>0</v>
      </c>
      <c r="X1093" s="174"/>
      <c r="Y1093" s="309"/>
      <c r="Z1093" s="174"/>
      <c r="AA1093" s="174">
        <f>+Q1093</f>
        <v>0</v>
      </c>
      <c r="AB1093" s="174"/>
      <c r="AC1093" s="174"/>
      <c r="AD1093" s="174"/>
    </row>
    <row r="1094" spans="1:30" s="214" customFormat="1" ht="20.25" customHeight="1" x14ac:dyDescent="0.25">
      <c r="A1094" s="188" t="s">
        <v>341</v>
      </c>
      <c r="B1094" s="188"/>
      <c r="C1094" s="215" t="s">
        <v>384</v>
      </c>
      <c r="D1094" s="215" t="s">
        <v>387</v>
      </c>
      <c r="E1094" s="215" t="s">
        <v>388</v>
      </c>
      <c r="F1094" s="207">
        <f t="shared" si="925"/>
        <v>1000</v>
      </c>
      <c r="G1094" s="207">
        <f t="shared" si="926"/>
        <v>2090</v>
      </c>
      <c r="H1094" s="208">
        <f t="shared" si="927"/>
        <v>2750</v>
      </c>
      <c r="I1094" s="209"/>
      <c r="J1094" s="210"/>
      <c r="K1094" s="210">
        <v>313</v>
      </c>
      <c r="L1094" s="210"/>
      <c r="M1094" s="210"/>
      <c r="N1094" s="211"/>
      <c r="O1094" s="216" t="s">
        <v>41</v>
      </c>
      <c r="P1094" s="212" t="s">
        <v>138</v>
      </c>
      <c r="Q1094" s="213">
        <f>Q1095+Q1100</f>
        <v>500</v>
      </c>
      <c r="R1094" s="213">
        <f>R1095+R1100</f>
        <v>0</v>
      </c>
      <c r="S1094" s="213">
        <f>S1095+S1100</f>
        <v>500</v>
      </c>
      <c r="T1094" s="213">
        <f t="shared" ref="T1094:AB1094" si="961">T1095+T1100</f>
        <v>510</v>
      </c>
      <c r="U1094" s="213">
        <f t="shared" si="961"/>
        <v>580</v>
      </c>
      <c r="V1094" s="213">
        <f t="shared" si="961"/>
        <v>500</v>
      </c>
      <c r="W1094" s="213">
        <f t="shared" si="961"/>
        <v>500</v>
      </c>
      <c r="X1094" s="213"/>
      <c r="Y1094" s="306"/>
      <c r="Z1094" s="213">
        <f t="shared" si="961"/>
        <v>510</v>
      </c>
      <c r="AA1094" s="213">
        <f t="shared" si="961"/>
        <v>500</v>
      </c>
      <c r="AB1094" s="213">
        <f t="shared" si="961"/>
        <v>580</v>
      </c>
      <c r="AC1094" s="213">
        <f t="shared" ref="AC1094:AD1094" si="962">AC1095+AC1100</f>
        <v>580</v>
      </c>
      <c r="AD1094" s="213">
        <f t="shared" si="962"/>
        <v>580</v>
      </c>
    </row>
    <row r="1095" spans="1:30" s="114" customFormat="1" ht="20.25" customHeight="1" x14ac:dyDescent="0.25">
      <c r="A1095" s="182" t="s">
        <v>341</v>
      </c>
      <c r="B1095" s="182"/>
      <c r="C1095" s="182"/>
      <c r="D1095" s="198" t="s">
        <v>387</v>
      </c>
      <c r="E1095" s="198" t="s">
        <v>388</v>
      </c>
      <c r="F1095" s="200">
        <f t="shared" si="925"/>
        <v>1000</v>
      </c>
      <c r="G1095" s="200">
        <f t="shared" si="926"/>
        <v>2090</v>
      </c>
      <c r="H1095" s="201">
        <f t="shared" si="927"/>
        <v>2750</v>
      </c>
      <c r="I1095" s="124"/>
      <c r="J1095" s="131"/>
      <c r="K1095" s="131"/>
      <c r="L1095" s="131">
        <v>3132</v>
      </c>
      <c r="M1095" s="131"/>
      <c r="N1095" s="132"/>
      <c r="O1095" s="12" t="s">
        <v>41</v>
      </c>
      <c r="P1095" s="127" t="s">
        <v>139</v>
      </c>
      <c r="Q1095" s="133">
        <f>Q1096+Q1098</f>
        <v>500</v>
      </c>
      <c r="R1095" s="133">
        <f>R1096+R1098</f>
        <v>0</v>
      </c>
      <c r="S1095" s="133">
        <f>S1096+S1098</f>
        <v>500</v>
      </c>
      <c r="T1095" s="133">
        <v>510</v>
      </c>
      <c r="U1095" s="133">
        <f t="shared" ref="U1095:AB1095" si="963">U1096+U1098</f>
        <v>580</v>
      </c>
      <c r="V1095" s="133">
        <f t="shared" si="963"/>
        <v>500</v>
      </c>
      <c r="W1095" s="133">
        <f t="shared" si="963"/>
        <v>500</v>
      </c>
      <c r="X1095" s="133"/>
      <c r="Y1095" s="307"/>
      <c r="Z1095" s="133">
        <f t="shared" si="963"/>
        <v>510</v>
      </c>
      <c r="AA1095" s="133">
        <f t="shared" si="963"/>
        <v>500</v>
      </c>
      <c r="AB1095" s="133">
        <f t="shared" si="963"/>
        <v>580</v>
      </c>
      <c r="AC1095" s="133">
        <f t="shared" ref="AC1095:AD1095" si="964">AC1096+AC1098</f>
        <v>580</v>
      </c>
      <c r="AD1095" s="133">
        <f t="shared" si="964"/>
        <v>580</v>
      </c>
    </row>
    <row r="1096" spans="1:30" s="114" customFormat="1" ht="20.25" customHeight="1" x14ac:dyDescent="0.25">
      <c r="A1096" s="183" t="s">
        <v>341</v>
      </c>
      <c r="B1096" s="183"/>
      <c r="C1096" s="183"/>
      <c r="D1096" s="183"/>
      <c r="E1096" s="198" t="s">
        <v>388</v>
      </c>
      <c r="F1096" s="200">
        <f t="shared" si="925"/>
        <v>1000</v>
      </c>
      <c r="G1096" s="200">
        <f t="shared" si="926"/>
        <v>1580</v>
      </c>
      <c r="H1096" s="201">
        <f t="shared" si="927"/>
        <v>2750</v>
      </c>
      <c r="I1096" s="124"/>
      <c r="J1096" s="131"/>
      <c r="K1096" s="131"/>
      <c r="L1096" s="131"/>
      <c r="M1096" s="194">
        <v>31321</v>
      </c>
      <c r="N1096" s="195"/>
      <c r="O1096" s="196" t="s">
        <v>41</v>
      </c>
      <c r="P1096" s="195" t="s">
        <v>139</v>
      </c>
      <c r="Q1096" s="197">
        <f>Q1097</f>
        <v>500</v>
      </c>
      <c r="R1096" s="197">
        <f>R1097</f>
        <v>0</v>
      </c>
      <c r="S1096" s="197">
        <f>S1097</f>
        <v>500</v>
      </c>
      <c r="T1096" s="197">
        <f t="shared" ref="T1096:AD1096" si="965">T1097</f>
        <v>0</v>
      </c>
      <c r="U1096" s="197">
        <f t="shared" si="965"/>
        <v>580</v>
      </c>
      <c r="V1096" s="197">
        <f t="shared" si="965"/>
        <v>500</v>
      </c>
      <c r="W1096" s="197">
        <f t="shared" si="965"/>
        <v>500</v>
      </c>
      <c r="X1096" s="197"/>
      <c r="Y1096" s="308"/>
      <c r="Z1096" s="197">
        <f t="shared" si="965"/>
        <v>510</v>
      </c>
      <c r="AA1096" s="197">
        <f t="shared" si="965"/>
        <v>500</v>
      </c>
      <c r="AB1096" s="197">
        <f t="shared" si="965"/>
        <v>580</v>
      </c>
      <c r="AC1096" s="197">
        <f t="shared" si="965"/>
        <v>580</v>
      </c>
      <c r="AD1096" s="197">
        <f t="shared" si="965"/>
        <v>580</v>
      </c>
    </row>
    <row r="1097" spans="1:30" s="114" customFormat="1" ht="20.25" customHeight="1" x14ac:dyDescent="0.25">
      <c r="A1097" s="182" t="s">
        <v>341</v>
      </c>
      <c r="B1097" s="182"/>
      <c r="C1097" s="182"/>
      <c r="D1097" s="182"/>
      <c r="E1097" s="182"/>
      <c r="F1097" s="200">
        <f t="shared" si="925"/>
        <v>1000</v>
      </c>
      <c r="G1097" s="200">
        <f t="shared" si="926"/>
        <v>1580</v>
      </c>
      <c r="H1097" s="201">
        <f t="shared" si="927"/>
        <v>2750</v>
      </c>
      <c r="I1097" s="124"/>
      <c r="J1097" s="131"/>
      <c r="K1097" s="131"/>
      <c r="L1097" s="131"/>
      <c r="M1097" s="11"/>
      <c r="N1097" s="171">
        <v>313210</v>
      </c>
      <c r="O1097" s="172" t="s">
        <v>41</v>
      </c>
      <c r="P1097" s="173" t="s">
        <v>139</v>
      </c>
      <c r="Q1097" s="174">
        <v>500</v>
      </c>
      <c r="R1097" s="174">
        <f>S1097-Q1097</f>
        <v>0</v>
      </c>
      <c r="S1097" s="174">
        <v>500</v>
      </c>
      <c r="T1097" s="174"/>
      <c r="U1097" s="174">
        <v>580</v>
      </c>
      <c r="V1097" s="174">
        <v>500</v>
      </c>
      <c r="W1097" s="174">
        <v>500</v>
      </c>
      <c r="X1097" s="174"/>
      <c r="Y1097" s="309"/>
      <c r="Z1097" s="174">
        <v>510</v>
      </c>
      <c r="AA1097" s="174">
        <f>+Q1097</f>
        <v>500</v>
      </c>
      <c r="AB1097" s="174">
        <v>580</v>
      </c>
      <c r="AC1097" s="174">
        <v>580</v>
      </c>
      <c r="AD1097" s="174">
        <v>580</v>
      </c>
    </row>
    <row r="1098" spans="1:30" s="114" customFormat="1" ht="20.25" hidden="1" customHeight="1" x14ac:dyDescent="0.25">
      <c r="A1098" s="183" t="s">
        <v>341</v>
      </c>
      <c r="B1098" s="183"/>
      <c r="C1098" s="183"/>
      <c r="D1098" s="183"/>
      <c r="E1098" s="198" t="s">
        <v>388</v>
      </c>
      <c r="F1098" s="200">
        <f t="shared" si="925"/>
        <v>0</v>
      </c>
      <c r="G1098" s="200">
        <f t="shared" si="926"/>
        <v>0</v>
      </c>
      <c r="H1098" s="201">
        <f t="shared" si="927"/>
        <v>0</v>
      </c>
      <c r="I1098" s="124"/>
      <c r="J1098" s="131"/>
      <c r="K1098" s="131"/>
      <c r="L1098" s="131"/>
      <c r="M1098" s="194">
        <v>31322</v>
      </c>
      <c r="N1098" s="195"/>
      <c r="O1098" s="196" t="s">
        <v>41</v>
      </c>
      <c r="P1098" s="195" t="s">
        <v>259</v>
      </c>
      <c r="Q1098" s="197">
        <f>Q1099</f>
        <v>0</v>
      </c>
      <c r="R1098" s="197">
        <f>R1099</f>
        <v>0</v>
      </c>
      <c r="S1098" s="197">
        <f>S1099</f>
        <v>0</v>
      </c>
      <c r="T1098" s="197">
        <f t="shared" ref="T1098:AD1098" si="966">T1099</f>
        <v>0</v>
      </c>
      <c r="U1098" s="197">
        <f t="shared" si="966"/>
        <v>0</v>
      </c>
      <c r="V1098" s="197">
        <f t="shared" si="966"/>
        <v>0</v>
      </c>
      <c r="W1098" s="197">
        <f t="shared" si="966"/>
        <v>0</v>
      </c>
      <c r="X1098" s="197"/>
      <c r="Y1098" s="308"/>
      <c r="Z1098" s="197">
        <f t="shared" si="966"/>
        <v>0</v>
      </c>
      <c r="AA1098" s="197">
        <f t="shared" si="966"/>
        <v>0</v>
      </c>
      <c r="AB1098" s="197">
        <f t="shared" si="966"/>
        <v>0</v>
      </c>
      <c r="AC1098" s="197">
        <f t="shared" si="966"/>
        <v>0</v>
      </c>
      <c r="AD1098" s="197">
        <f t="shared" si="966"/>
        <v>0</v>
      </c>
    </row>
    <row r="1099" spans="1:30" s="114" customFormat="1" ht="20.25" hidden="1" customHeight="1" x14ac:dyDescent="0.25">
      <c r="A1099" s="182" t="s">
        <v>341</v>
      </c>
      <c r="B1099" s="182"/>
      <c r="C1099" s="182"/>
      <c r="D1099" s="182"/>
      <c r="E1099" s="182"/>
      <c r="F1099" s="200">
        <f t="shared" si="925"/>
        <v>0</v>
      </c>
      <c r="G1099" s="200">
        <f t="shared" si="926"/>
        <v>0</v>
      </c>
      <c r="H1099" s="201">
        <f t="shared" si="927"/>
        <v>0</v>
      </c>
      <c r="I1099" s="124"/>
      <c r="J1099" s="131"/>
      <c r="K1099" s="131"/>
      <c r="L1099" s="131"/>
      <c r="M1099" s="11"/>
      <c r="N1099" s="171">
        <v>313220</v>
      </c>
      <c r="O1099" s="172" t="s">
        <v>41</v>
      </c>
      <c r="P1099" s="173" t="s">
        <v>259</v>
      </c>
      <c r="Q1099" s="174">
        <v>0</v>
      </c>
      <c r="R1099" s="174">
        <f>S1099-Q1099</f>
        <v>0</v>
      </c>
      <c r="S1099" s="174">
        <v>0</v>
      </c>
      <c r="T1099" s="174"/>
      <c r="U1099" s="174"/>
      <c r="V1099" s="174"/>
      <c r="W1099" s="174"/>
      <c r="X1099" s="174"/>
      <c r="Y1099" s="309"/>
      <c r="Z1099" s="174"/>
      <c r="AA1099" s="174">
        <f>+Q1099</f>
        <v>0</v>
      </c>
      <c r="AB1099" s="174"/>
      <c r="AC1099" s="174"/>
      <c r="AD1099" s="174"/>
    </row>
    <row r="1100" spans="1:30" s="114" customFormat="1" ht="20.25" hidden="1" customHeight="1" x14ac:dyDescent="0.25">
      <c r="A1100" s="182" t="s">
        <v>341</v>
      </c>
      <c r="B1100" s="182"/>
      <c r="C1100" s="182"/>
      <c r="D1100" s="198" t="s">
        <v>387</v>
      </c>
      <c r="E1100" s="198" t="s">
        <v>388</v>
      </c>
      <c r="F1100" s="200">
        <f t="shared" si="925"/>
        <v>0</v>
      </c>
      <c r="G1100" s="200">
        <f t="shared" si="926"/>
        <v>0</v>
      </c>
      <c r="H1100" s="201">
        <f t="shared" si="927"/>
        <v>0</v>
      </c>
      <c r="I1100" s="124"/>
      <c r="J1100" s="131"/>
      <c r="K1100" s="131"/>
      <c r="L1100" s="131">
        <v>3133</v>
      </c>
      <c r="M1100" s="11"/>
      <c r="N1100" s="127"/>
      <c r="O1100" s="12" t="s">
        <v>41</v>
      </c>
      <c r="P1100" s="127" t="s">
        <v>260</v>
      </c>
      <c r="Q1100" s="133">
        <f t="shared" ref="Q1100:AD1101" si="967">Q1101</f>
        <v>0</v>
      </c>
      <c r="R1100" s="133">
        <f t="shared" si="967"/>
        <v>0</v>
      </c>
      <c r="S1100" s="133">
        <f t="shared" si="967"/>
        <v>0</v>
      </c>
      <c r="T1100" s="133">
        <f t="shared" si="967"/>
        <v>0</v>
      </c>
      <c r="U1100" s="133">
        <f t="shared" si="967"/>
        <v>0</v>
      </c>
      <c r="V1100" s="133">
        <f t="shared" si="967"/>
        <v>0</v>
      </c>
      <c r="W1100" s="133">
        <f t="shared" si="967"/>
        <v>0</v>
      </c>
      <c r="X1100" s="133"/>
      <c r="Y1100" s="307"/>
      <c r="Z1100" s="133">
        <f t="shared" si="967"/>
        <v>0</v>
      </c>
      <c r="AA1100" s="133">
        <f t="shared" si="967"/>
        <v>0</v>
      </c>
      <c r="AB1100" s="133">
        <f t="shared" si="967"/>
        <v>0</v>
      </c>
      <c r="AC1100" s="133">
        <f t="shared" si="967"/>
        <v>0</v>
      </c>
      <c r="AD1100" s="133">
        <f t="shared" si="967"/>
        <v>0</v>
      </c>
    </row>
    <row r="1101" spans="1:30" s="114" customFormat="1" ht="20.25" hidden="1" customHeight="1" x14ac:dyDescent="0.25">
      <c r="A1101" s="183" t="s">
        <v>341</v>
      </c>
      <c r="B1101" s="183"/>
      <c r="C1101" s="183"/>
      <c r="D1101" s="183"/>
      <c r="E1101" s="198" t="s">
        <v>388</v>
      </c>
      <c r="F1101" s="200">
        <f t="shared" si="925"/>
        <v>0</v>
      </c>
      <c r="G1101" s="200">
        <f t="shared" si="926"/>
        <v>0</v>
      </c>
      <c r="H1101" s="201">
        <f t="shared" si="927"/>
        <v>0</v>
      </c>
      <c r="I1101" s="124"/>
      <c r="J1101" s="131"/>
      <c r="K1101" s="131"/>
      <c r="L1101" s="131"/>
      <c r="M1101" s="194">
        <v>31332</v>
      </c>
      <c r="N1101" s="195"/>
      <c r="O1101" s="196" t="s">
        <v>41</v>
      </c>
      <c r="P1101" s="195" t="s">
        <v>260</v>
      </c>
      <c r="Q1101" s="197">
        <f t="shared" si="967"/>
        <v>0</v>
      </c>
      <c r="R1101" s="197">
        <f t="shared" si="967"/>
        <v>0</v>
      </c>
      <c r="S1101" s="197">
        <f t="shared" si="967"/>
        <v>0</v>
      </c>
      <c r="T1101" s="197">
        <f t="shared" si="967"/>
        <v>0</v>
      </c>
      <c r="U1101" s="197">
        <f t="shared" si="967"/>
        <v>0</v>
      </c>
      <c r="V1101" s="197">
        <f t="shared" si="967"/>
        <v>0</v>
      </c>
      <c r="W1101" s="197">
        <f t="shared" si="967"/>
        <v>0</v>
      </c>
      <c r="X1101" s="197"/>
      <c r="Y1101" s="308"/>
      <c r="Z1101" s="197">
        <f t="shared" si="967"/>
        <v>0</v>
      </c>
      <c r="AA1101" s="197">
        <f t="shared" si="967"/>
        <v>0</v>
      </c>
      <c r="AB1101" s="197">
        <f t="shared" si="967"/>
        <v>0</v>
      </c>
      <c r="AC1101" s="197">
        <f t="shared" si="967"/>
        <v>0</v>
      </c>
      <c r="AD1101" s="197">
        <f t="shared" si="967"/>
        <v>0</v>
      </c>
    </row>
    <row r="1102" spans="1:30" s="114" customFormat="1" ht="20.25" hidden="1" customHeight="1" x14ac:dyDescent="0.25">
      <c r="A1102" s="182" t="s">
        <v>341</v>
      </c>
      <c r="B1102" s="182"/>
      <c r="C1102" s="182"/>
      <c r="D1102" s="182"/>
      <c r="E1102" s="182"/>
      <c r="F1102" s="200">
        <f t="shared" si="925"/>
        <v>0</v>
      </c>
      <c r="G1102" s="200">
        <f t="shared" si="926"/>
        <v>0</v>
      </c>
      <c r="H1102" s="201">
        <f t="shared" si="927"/>
        <v>0</v>
      </c>
      <c r="I1102" s="124"/>
      <c r="J1102" s="131"/>
      <c r="K1102" s="131"/>
      <c r="L1102" s="131"/>
      <c r="M1102" s="11"/>
      <c r="N1102" s="171">
        <v>313320</v>
      </c>
      <c r="O1102" s="172" t="s">
        <v>41</v>
      </c>
      <c r="P1102" s="173" t="s">
        <v>260</v>
      </c>
      <c r="Q1102" s="174">
        <v>0</v>
      </c>
      <c r="R1102" s="174">
        <f>S1102-Q1102</f>
        <v>0</v>
      </c>
      <c r="S1102" s="174">
        <v>0</v>
      </c>
      <c r="T1102" s="174"/>
      <c r="U1102" s="174"/>
      <c r="V1102" s="174"/>
      <c r="W1102" s="174"/>
      <c r="X1102" s="174"/>
      <c r="Y1102" s="309"/>
      <c r="Z1102" s="174"/>
      <c r="AA1102" s="174">
        <f>+Q1102</f>
        <v>0</v>
      </c>
      <c r="AB1102" s="174"/>
      <c r="AC1102" s="174"/>
      <c r="AD1102" s="174"/>
    </row>
    <row r="1103" spans="1:30" s="187" customFormat="1" ht="20.25" customHeight="1" x14ac:dyDescent="0.25">
      <c r="A1103" s="183" t="s">
        <v>341</v>
      </c>
      <c r="B1103" s="198" t="s">
        <v>352</v>
      </c>
      <c r="C1103" s="198" t="s">
        <v>384</v>
      </c>
      <c r="D1103" s="198" t="s">
        <v>387</v>
      </c>
      <c r="E1103" s="198" t="s">
        <v>388</v>
      </c>
      <c r="F1103" s="200">
        <f t="shared" si="925"/>
        <v>4260</v>
      </c>
      <c r="G1103" s="200">
        <f t="shared" si="926"/>
        <v>8372</v>
      </c>
      <c r="H1103" s="201">
        <f t="shared" si="927"/>
        <v>10292</v>
      </c>
      <c r="I1103" s="263"/>
      <c r="J1103" s="263">
        <v>32</v>
      </c>
      <c r="K1103" s="263"/>
      <c r="L1103" s="263"/>
      <c r="M1103" s="263"/>
      <c r="N1103" s="263"/>
      <c r="O1103" s="303" t="s">
        <v>41</v>
      </c>
      <c r="P1103" s="264" t="s">
        <v>7</v>
      </c>
      <c r="Q1103" s="265">
        <f>Q1120+Q1143+Q1104</f>
        <v>2130</v>
      </c>
      <c r="R1103" s="265">
        <f t="shared" ref="R1103:AB1103" si="968">R1120+R1143+R1104</f>
        <v>0</v>
      </c>
      <c r="S1103" s="265">
        <f t="shared" si="968"/>
        <v>2130</v>
      </c>
      <c r="T1103" s="265">
        <f t="shared" si="968"/>
        <v>1882</v>
      </c>
      <c r="U1103" s="265">
        <f t="shared" si="968"/>
        <v>2130</v>
      </c>
      <c r="V1103" s="265">
        <f t="shared" si="968"/>
        <v>2130</v>
      </c>
      <c r="W1103" s="265">
        <f t="shared" si="968"/>
        <v>2130</v>
      </c>
      <c r="X1103" s="265"/>
      <c r="Y1103" s="260">
        <f>W1103/V1103*100</f>
        <v>100</v>
      </c>
      <c r="Z1103" s="186">
        <f t="shared" si="968"/>
        <v>1882</v>
      </c>
      <c r="AA1103" s="186">
        <f t="shared" si="968"/>
        <v>2130</v>
      </c>
      <c r="AB1103" s="186">
        <f t="shared" si="968"/>
        <v>2130</v>
      </c>
      <c r="AC1103" s="186">
        <f t="shared" ref="AC1103:AD1103" si="969">AC1120+AC1143+AC1104</f>
        <v>2100</v>
      </c>
      <c r="AD1103" s="186">
        <f t="shared" si="969"/>
        <v>2050</v>
      </c>
    </row>
    <row r="1104" spans="1:30" s="214" customFormat="1" ht="20.25" hidden="1" customHeight="1" x14ac:dyDescent="0.25">
      <c r="A1104" s="188" t="s">
        <v>341</v>
      </c>
      <c r="B1104" s="188"/>
      <c r="C1104" s="215" t="s">
        <v>384</v>
      </c>
      <c r="D1104" s="215" t="s">
        <v>387</v>
      </c>
      <c r="E1104" s="215" t="s">
        <v>388</v>
      </c>
      <c r="F1104" s="207">
        <f t="shared" si="925"/>
        <v>0</v>
      </c>
      <c r="G1104" s="207">
        <f t="shared" si="926"/>
        <v>0</v>
      </c>
      <c r="H1104" s="208">
        <f t="shared" si="927"/>
        <v>0</v>
      </c>
      <c r="I1104" s="209"/>
      <c r="J1104" s="210"/>
      <c r="K1104" s="210">
        <v>321</v>
      </c>
      <c r="L1104" s="210"/>
      <c r="M1104" s="210"/>
      <c r="N1104" s="211"/>
      <c r="O1104" s="216" t="s">
        <v>41</v>
      </c>
      <c r="P1104" s="212" t="s">
        <v>140</v>
      </c>
      <c r="Q1104" s="213">
        <f>Q1105+Q1114</f>
        <v>0</v>
      </c>
      <c r="R1104" s="213">
        <f>R1105+R1114</f>
        <v>0</v>
      </c>
      <c r="S1104" s="213">
        <f>S1105+S1114</f>
        <v>0</v>
      </c>
      <c r="T1104" s="213">
        <f t="shared" ref="T1104:AB1104" si="970">T1105+T1114</f>
        <v>0</v>
      </c>
      <c r="U1104" s="213">
        <f t="shared" si="970"/>
        <v>0</v>
      </c>
      <c r="V1104" s="213">
        <f t="shared" si="970"/>
        <v>0</v>
      </c>
      <c r="W1104" s="213">
        <f t="shared" si="970"/>
        <v>0</v>
      </c>
      <c r="X1104" s="213"/>
      <c r="Y1104" s="306"/>
      <c r="Z1104" s="213">
        <f t="shared" si="970"/>
        <v>0</v>
      </c>
      <c r="AA1104" s="213">
        <f t="shared" si="970"/>
        <v>0</v>
      </c>
      <c r="AB1104" s="213">
        <f t="shared" si="970"/>
        <v>0</v>
      </c>
      <c r="AC1104" s="213">
        <f t="shared" ref="AC1104:AD1104" si="971">AC1105+AC1114</f>
        <v>0</v>
      </c>
      <c r="AD1104" s="213">
        <f t="shared" si="971"/>
        <v>0</v>
      </c>
    </row>
    <row r="1105" spans="1:30" s="114" customFormat="1" ht="20.25" hidden="1" customHeight="1" x14ac:dyDescent="0.25">
      <c r="A1105" s="182" t="s">
        <v>341</v>
      </c>
      <c r="B1105" s="182"/>
      <c r="C1105" s="182"/>
      <c r="D1105" s="198" t="s">
        <v>387</v>
      </c>
      <c r="E1105" s="198" t="s">
        <v>388</v>
      </c>
      <c r="F1105" s="200">
        <f t="shared" si="925"/>
        <v>0</v>
      </c>
      <c r="G1105" s="200">
        <f t="shared" si="926"/>
        <v>0</v>
      </c>
      <c r="H1105" s="201">
        <f t="shared" si="927"/>
        <v>0</v>
      </c>
      <c r="I1105" s="124"/>
      <c r="J1105" s="131"/>
      <c r="K1105" s="131"/>
      <c r="L1105" s="131">
        <v>3211</v>
      </c>
      <c r="M1105" s="11"/>
      <c r="N1105" s="127"/>
      <c r="O1105" s="12" t="s">
        <v>41</v>
      </c>
      <c r="P1105" s="127" t="s">
        <v>141</v>
      </c>
      <c r="Q1105" s="133">
        <f>Q1106+Q1108+Q1110+Q1112</f>
        <v>0</v>
      </c>
      <c r="R1105" s="133">
        <f t="shared" ref="R1105:AB1105" si="972">R1106+R1108+R1110+R1112</f>
        <v>0</v>
      </c>
      <c r="S1105" s="133">
        <f t="shared" si="972"/>
        <v>0</v>
      </c>
      <c r="T1105" s="133">
        <f t="shared" si="972"/>
        <v>0</v>
      </c>
      <c r="U1105" s="133">
        <f t="shared" si="972"/>
        <v>0</v>
      </c>
      <c r="V1105" s="133">
        <f t="shared" si="972"/>
        <v>0</v>
      </c>
      <c r="W1105" s="133">
        <f t="shared" si="972"/>
        <v>0</v>
      </c>
      <c r="X1105" s="133"/>
      <c r="Y1105" s="307"/>
      <c r="Z1105" s="133">
        <f t="shared" si="972"/>
        <v>0</v>
      </c>
      <c r="AA1105" s="133">
        <f t="shared" si="972"/>
        <v>0</v>
      </c>
      <c r="AB1105" s="133">
        <f t="shared" si="972"/>
        <v>0</v>
      </c>
      <c r="AC1105" s="133">
        <f t="shared" ref="AC1105:AD1105" si="973">AC1106+AC1108+AC1110+AC1112</f>
        <v>0</v>
      </c>
      <c r="AD1105" s="133">
        <f t="shared" si="973"/>
        <v>0</v>
      </c>
    </row>
    <row r="1106" spans="1:30" s="114" customFormat="1" ht="20.25" hidden="1" customHeight="1" x14ac:dyDescent="0.25">
      <c r="A1106" s="183" t="s">
        <v>341</v>
      </c>
      <c r="B1106" s="183"/>
      <c r="C1106" s="183"/>
      <c r="D1106" s="183"/>
      <c r="E1106" s="198" t="s">
        <v>388</v>
      </c>
      <c r="F1106" s="200">
        <f t="shared" si="925"/>
        <v>0</v>
      </c>
      <c r="G1106" s="200">
        <f t="shared" si="926"/>
        <v>0</v>
      </c>
      <c r="H1106" s="201">
        <f t="shared" si="927"/>
        <v>0</v>
      </c>
      <c r="I1106" s="124"/>
      <c r="J1106" s="131"/>
      <c r="K1106" s="131"/>
      <c r="L1106" s="131"/>
      <c r="M1106" s="194">
        <v>32111</v>
      </c>
      <c r="N1106" s="195"/>
      <c r="O1106" s="196" t="s">
        <v>41</v>
      </c>
      <c r="P1106" s="195" t="s">
        <v>142</v>
      </c>
      <c r="Q1106" s="197">
        <f t="shared" ref="Q1106:AD1106" si="974">Q1107</f>
        <v>0</v>
      </c>
      <c r="R1106" s="197">
        <f t="shared" si="974"/>
        <v>0</v>
      </c>
      <c r="S1106" s="197">
        <f t="shared" si="974"/>
        <v>0</v>
      </c>
      <c r="T1106" s="197">
        <f t="shared" si="974"/>
        <v>0</v>
      </c>
      <c r="U1106" s="197">
        <f t="shared" si="974"/>
        <v>0</v>
      </c>
      <c r="V1106" s="197">
        <f t="shared" si="974"/>
        <v>0</v>
      </c>
      <c r="W1106" s="197">
        <f t="shared" si="974"/>
        <v>0</v>
      </c>
      <c r="X1106" s="197"/>
      <c r="Y1106" s="308"/>
      <c r="Z1106" s="197">
        <f t="shared" si="974"/>
        <v>0</v>
      </c>
      <c r="AA1106" s="197">
        <f t="shared" si="974"/>
        <v>0</v>
      </c>
      <c r="AB1106" s="197">
        <f t="shared" si="974"/>
        <v>0</v>
      </c>
      <c r="AC1106" s="197">
        <f t="shared" si="974"/>
        <v>0</v>
      </c>
      <c r="AD1106" s="197">
        <f t="shared" si="974"/>
        <v>0</v>
      </c>
    </row>
    <row r="1107" spans="1:30" s="114" customFormat="1" ht="20.25" hidden="1" customHeight="1" x14ac:dyDescent="0.25">
      <c r="A1107" s="182" t="s">
        <v>341</v>
      </c>
      <c r="B1107" s="182"/>
      <c r="C1107" s="182"/>
      <c r="D1107" s="182"/>
      <c r="E1107" s="182"/>
      <c r="F1107" s="200">
        <f t="shared" si="925"/>
        <v>0</v>
      </c>
      <c r="G1107" s="200">
        <f t="shared" si="926"/>
        <v>0</v>
      </c>
      <c r="H1107" s="201">
        <f t="shared" si="927"/>
        <v>0</v>
      </c>
      <c r="I1107" s="124"/>
      <c r="J1107" s="131"/>
      <c r="K1107" s="131"/>
      <c r="L1107" s="131"/>
      <c r="M1107" s="11"/>
      <c r="N1107" s="171">
        <v>321110</v>
      </c>
      <c r="O1107" s="172" t="s">
        <v>41</v>
      </c>
      <c r="P1107" s="173" t="s">
        <v>142</v>
      </c>
      <c r="Q1107" s="174">
        <v>0</v>
      </c>
      <c r="R1107" s="174">
        <v>0</v>
      </c>
      <c r="S1107" s="174">
        <f>Q1107+R1107</f>
        <v>0</v>
      </c>
      <c r="T1107" s="174"/>
      <c r="U1107" s="174"/>
      <c r="V1107" s="174"/>
      <c r="W1107" s="174">
        <v>0</v>
      </c>
      <c r="X1107" s="174"/>
      <c r="Y1107" s="309"/>
      <c r="Z1107" s="174"/>
      <c r="AA1107" s="174">
        <f>+Q1107</f>
        <v>0</v>
      </c>
      <c r="AB1107" s="174"/>
      <c r="AC1107" s="174"/>
      <c r="AD1107" s="174"/>
    </row>
    <row r="1108" spans="1:30" s="114" customFormat="1" ht="20.25" hidden="1" customHeight="1" x14ac:dyDescent="0.25">
      <c r="A1108" s="183" t="s">
        <v>341</v>
      </c>
      <c r="B1108" s="183"/>
      <c r="C1108" s="183"/>
      <c r="D1108" s="183"/>
      <c r="E1108" s="198" t="s">
        <v>388</v>
      </c>
      <c r="F1108" s="200">
        <f t="shared" ref="F1108:F1171" si="975">+Q1108+R1108+S1108</f>
        <v>0</v>
      </c>
      <c r="G1108" s="200">
        <f t="shared" ref="G1108:G1171" si="976">+T1108+U1108+V1108+W1108+X1108+Y1108</f>
        <v>0</v>
      </c>
      <c r="H1108" s="201">
        <f t="shared" ref="H1108:H1171" si="977">+Z1108+AA1108+AB1108+AC1108+AD1108</f>
        <v>0</v>
      </c>
      <c r="I1108" s="124"/>
      <c r="J1108" s="131"/>
      <c r="K1108" s="131"/>
      <c r="L1108" s="131"/>
      <c r="M1108" s="194">
        <v>32113</v>
      </c>
      <c r="N1108" s="195"/>
      <c r="O1108" s="196" t="s">
        <v>41</v>
      </c>
      <c r="P1108" s="195" t="s">
        <v>143</v>
      </c>
      <c r="Q1108" s="197">
        <v>0</v>
      </c>
      <c r="R1108" s="197">
        <v>0</v>
      </c>
      <c r="S1108" s="197">
        <v>0</v>
      </c>
      <c r="T1108" s="197">
        <v>0</v>
      </c>
      <c r="U1108" s="197">
        <v>0</v>
      </c>
      <c r="V1108" s="197">
        <v>0</v>
      </c>
      <c r="W1108" s="197">
        <v>0</v>
      </c>
      <c r="X1108" s="197"/>
      <c r="Y1108" s="308"/>
      <c r="Z1108" s="197">
        <v>0</v>
      </c>
      <c r="AA1108" s="197">
        <v>0</v>
      </c>
      <c r="AB1108" s="197">
        <v>0</v>
      </c>
      <c r="AC1108" s="197">
        <v>0</v>
      </c>
      <c r="AD1108" s="197">
        <v>0</v>
      </c>
    </row>
    <row r="1109" spans="1:30" s="114" customFormat="1" ht="20.25" hidden="1" customHeight="1" x14ac:dyDescent="0.25">
      <c r="A1109" s="182" t="s">
        <v>341</v>
      </c>
      <c r="B1109" s="182"/>
      <c r="C1109" s="182"/>
      <c r="D1109" s="182"/>
      <c r="E1109" s="182"/>
      <c r="F1109" s="200">
        <f t="shared" si="975"/>
        <v>0</v>
      </c>
      <c r="G1109" s="200">
        <f t="shared" si="976"/>
        <v>0</v>
      </c>
      <c r="H1109" s="201">
        <f t="shared" si="977"/>
        <v>0</v>
      </c>
      <c r="I1109" s="124"/>
      <c r="J1109" s="131"/>
      <c r="K1109" s="131"/>
      <c r="L1109" s="131"/>
      <c r="M1109" s="11"/>
      <c r="N1109" s="171">
        <v>321130</v>
      </c>
      <c r="O1109" s="172" t="s">
        <v>41</v>
      </c>
      <c r="P1109" s="173" t="s">
        <v>143</v>
      </c>
      <c r="Q1109" s="174">
        <v>0</v>
      </c>
      <c r="R1109" s="174">
        <v>0</v>
      </c>
      <c r="S1109" s="174">
        <f>Q1109+R1109</f>
        <v>0</v>
      </c>
      <c r="T1109" s="174"/>
      <c r="U1109" s="174"/>
      <c r="V1109" s="174"/>
      <c r="W1109" s="174">
        <v>0</v>
      </c>
      <c r="X1109" s="174"/>
      <c r="Y1109" s="309"/>
      <c r="Z1109" s="174"/>
      <c r="AA1109" s="174">
        <f>+Q1109</f>
        <v>0</v>
      </c>
      <c r="AB1109" s="174"/>
      <c r="AC1109" s="174"/>
      <c r="AD1109" s="174"/>
    </row>
    <row r="1110" spans="1:30" s="114" customFormat="1" ht="20.25" hidden="1" customHeight="1" x14ac:dyDescent="0.25">
      <c r="A1110" s="183" t="s">
        <v>341</v>
      </c>
      <c r="B1110" s="183"/>
      <c r="C1110" s="183"/>
      <c r="D1110" s="183"/>
      <c r="E1110" s="198" t="s">
        <v>388</v>
      </c>
      <c r="F1110" s="200">
        <f t="shared" si="975"/>
        <v>0</v>
      </c>
      <c r="G1110" s="200">
        <f t="shared" si="976"/>
        <v>0</v>
      </c>
      <c r="H1110" s="201">
        <f t="shared" si="977"/>
        <v>0</v>
      </c>
      <c r="I1110" s="124"/>
      <c r="J1110" s="131"/>
      <c r="K1110" s="131"/>
      <c r="L1110" s="131"/>
      <c r="M1110" s="194">
        <v>32115</v>
      </c>
      <c r="N1110" s="195"/>
      <c r="O1110" s="196" t="s">
        <v>41</v>
      </c>
      <c r="P1110" s="195" t="s">
        <v>144</v>
      </c>
      <c r="Q1110" s="197">
        <v>0</v>
      </c>
      <c r="R1110" s="197">
        <v>0</v>
      </c>
      <c r="S1110" s="197">
        <v>0</v>
      </c>
      <c r="T1110" s="197">
        <v>0</v>
      </c>
      <c r="U1110" s="197">
        <v>0</v>
      </c>
      <c r="V1110" s="197">
        <v>0</v>
      </c>
      <c r="W1110" s="197">
        <v>0</v>
      </c>
      <c r="X1110" s="197"/>
      <c r="Y1110" s="308"/>
      <c r="Z1110" s="197">
        <v>0</v>
      </c>
      <c r="AA1110" s="197">
        <v>0</v>
      </c>
      <c r="AB1110" s="197">
        <v>0</v>
      </c>
      <c r="AC1110" s="197">
        <v>0</v>
      </c>
      <c r="AD1110" s="197">
        <v>0</v>
      </c>
    </row>
    <row r="1111" spans="1:30" s="114" customFormat="1" ht="20.25" hidden="1" customHeight="1" x14ac:dyDescent="0.25">
      <c r="A1111" s="182" t="s">
        <v>341</v>
      </c>
      <c r="B1111" s="182"/>
      <c r="C1111" s="182"/>
      <c r="D1111" s="182"/>
      <c r="E1111" s="182"/>
      <c r="F1111" s="200">
        <f t="shared" si="975"/>
        <v>0</v>
      </c>
      <c r="G1111" s="200">
        <f t="shared" si="976"/>
        <v>0</v>
      </c>
      <c r="H1111" s="201">
        <f t="shared" si="977"/>
        <v>0</v>
      </c>
      <c r="I1111" s="124"/>
      <c r="J1111" s="131"/>
      <c r="K1111" s="131"/>
      <c r="L1111" s="131"/>
      <c r="M1111" s="11"/>
      <c r="N1111" s="171">
        <v>321150</v>
      </c>
      <c r="O1111" s="172" t="s">
        <v>41</v>
      </c>
      <c r="P1111" s="173" t="s">
        <v>144</v>
      </c>
      <c r="Q1111" s="174">
        <v>0</v>
      </c>
      <c r="R1111" s="174">
        <v>0</v>
      </c>
      <c r="S1111" s="174">
        <f>Q1111+R1111</f>
        <v>0</v>
      </c>
      <c r="T1111" s="174"/>
      <c r="U1111" s="174"/>
      <c r="V1111" s="174"/>
      <c r="W1111" s="174">
        <v>0</v>
      </c>
      <c r="X1111" s="174"/>
      <c r="Y1111" s="309"/>
      <c r="Z1111" s="174"/>
      <c r="AA1111" s="174">
        <f>+Q1111</f>
        <v>0</v>
      </c>
      <c r="AB1111" s="174"/>
      <c r="AC1111" s="174"/>
      <c r="AD1111" s="174"/>
    </row>
    <row r="1112" spans="1:30" s="114" customFormat="1" ht="20.25" hidden="1" customHeight="1" x14ac:dyDescent="0.25">
      <c r="A1112" s="183" t="s">
        <v>341</v>
      </c>
      <c r="B1112" s="183"/>
      <c r="C1112" s="183"/>
      <c r="D1112" s="183"/>
      <c r="E1112" s="198" t="s">
        <v>388</v>
      </c>
      <c r="F1112" s="200">
        <f t="shared" si="975"/>
        <v>0</v>
      </c>
      <c r="G1112" s="200">
        <f t="shared" si="976"/>
        <v>0</v>
      </c>
      <c r="H1112" s="201">
        <f t="shared" si="977"/>
        <v>0</v>
      </c>
      <c r="I1112" s="124"/>
      <c r="J1112" s="131"/>
      <c r="K1112" s="131"/>
      <c r="L1112" s="131"/>
      <c r="M1112" s="194">
        <v>32119</v>
      </c>
      <c r="N1112" s="195"/>
      <c r="O1112" s="196" t="s">
        <v>41</v>
      </c>
      <c r="P1112" s="195" t="s">
        <v>145</v>
      </c>
      <c r="Q1112" s="197">
        <v>0</v>
      </c>
      <c r="R1112" s="197">
        <v>0</v>
      </c>
      <c r="S1112" s="197">
        <v>0</v>
      </c>
      <c r="T1112" s="197">
        <v>0</v>
      </c>
      <c r="U1112" s="197">
        <v>0</v>
      </c>
      <c r="V1112" s="197">
        <v>0</v>
      </c>
      <c r="W1112" s="197">
        <v>0</v>
      </c>
      <c r="X1112" s="197"/>
      <c r="Y1112" s="308"/>
      <c r="Z1112" s="197">
        <v>0</v>
      </c>
      <c r="AA1112" s="197">
        <v>0</v>
      </c>
      <c r="AB1112" s="197">
        <v>0</v>
      </c>
      <c r="AC1112" s="197">
        <v>0</v>
      </c>
      <c r="AD1112" s="197">
        <v>0</v>
      </c>
    </row>
    <row r="1113" spans="1:30" s="114" customFormat="1" ht="20.25" hidden="1" customHeight="1" x14ac:dyDescent="0.25">
      <c r="A1113" s="182" t="s">
        <v>341</v>
      </c>
      <c r="B1113" s="182"/>
      <c r="C1113" s="182"/>
      <c r="D1113" s="182"/>
      <c r="E1113" s="182"/>
      <c r="F1113" s="200">
        <f t="shared" si="975"/>
        <v>0</v>
      </c>
      <c r="G1113" s="200">
        <f t="shared" si="976"/>
        <v>0</v>
      </c>
      <c r="H1113" s="201">
        <f t="shared" si="977"/>
        <v>0</v>
      </c>
      <c r="I1113" s="124"/>
      <c r="J1113" s="131"/>
      <c r="K1113" s="131"/>
      <c r="L1113" s="131"/>
      <c r="M1113" s="11"/>
      <c r="N1113" s="171">
        <v>321190</v>
      </c>
      <c r="O1113" s="172" t="s">
        <v>41</v>
      </c>
      <c r="P1113" s="173" t="s">
        <v>145</v>
      </c>
      <c r="Q1113" s="174">
        <v>0</v>
      </c>
      <c r="R1113" s="174">
        <v>0</v>
      </c>
      <c r="S1113" s="174">
        <f>Q1113+R1113</f>
        <v>0</v>
      </c>
      <c r="T1113" s="174"/>
      <c r="U1113" s="174"/>
      <c r="V1113" s="174"/>
      <c r="W1113" s="174">
        <v>0</v>
      </c>
      <c r="X1113" s="174"/>
      <c r="Y1113" s="309"/>
      <c r="Z1113" s="174"/>
      <c r="AA1113" s="174">
        <f>+Q1113</f>
        <v>0</v>
      </c>
      <c r="AB1113" s="174"/>
      <c r="AC1113" s="174"/>
      <c r="AD1113" s="174"/>
    </row>
    <row r="1114" spans="1:30" s="114" customFormat="1" ht="20.25" hidden="1" customHeight="1" x14ac:dyDescent="0.25">
      <c r="A1114" s="182" t="s">
        <v>341</v>
      </c>
      <c r="B1114" s="182"/>
      <c r="C1114" s="182"/>
      <c r="D1114" s="198" t="s">
        <v>387</v>
      </c>
      <c r="E1114" s="198" t="s">
        <v>388</v>
      </c>
      <c r="F1114" s="200">
        <f t="shared" si="975"/>
        <v>0</v>
      </c>
      <c r="G1114" s="200">
        <f t="shared" si="976"/>
        <v>0</v>
      </c>
      <c r="H1114" s="201">
        <f t="shared" si="977"/>
        <v>0</v>
      </c>
      <c r="I1114" s="124"/>
      <c r="J1114" s="131"/>
      <c r="K1114" s="131"/>
      <c r="L1114" s="131">
        <v>3213</v>
      </c>
      <c r="M1114" s="11"/>
      <c r="N1114" s="127"/>
      <c r="O1114" s="12" t="s">
        <v>41</v>
      </c>
      <c r="P1114" s="127" t="s">
        <v>149</v>
      </c>
      <c r="Q1114" s="133">
        <f>Q1115+Q1118</f>
        <v>0</v>
      </c>
      <c r="R1114" s="133">
        <f t="shared" ref="R1114:AB1114" si="978">R1115+R1118</f>
        <v>0</v>
      </c>
      <c r="S1114" s="133">
        <f t="shared" si="978"/>
        <v>0</v>
      </c>
      <c r="T1114" s="133">
        <f t="shared" si="978"/>
        <v>0</v>
      </c>
      <c r="U1114" s="133">
        <f t="shared" si="978"/>
        <v>0</v>
      </c>
      <c r="V1114" s="133">
        <f t="shared" si="978"/>
        <v>0</v>
      </c>
      <c r="W1114" s="133">
        <f t="shared" si="978"/>
        <v>0</v>
      </c>
      <c r="X1114" s="133"/>
      <c r="Y1114" s="307"/>
      <c r="Z1114" s="133">
        <f t="shared" si="978"/>
        <v>0</v>
      </c>
      <c r="AA1114" s="133">
        <f t="shared" si="978"/>
        <v>0</v>
      </c>
      <c r="AB1114" s="133">
        <f t="shared" si="978"/>
        <v>0</v>
      </c>
      <c r="AC1114" s="133">
        <f t="shared" ref="AC1114:AD1114" si="979">AC1115+AC1118</f>
        <v>0</v>
      </c>
      <c r="AD1114" s="133">
        <f t="shared" si="979"/>
        <v>0</v>
      </c>
    </row>
    <row r="1115" spans="1:30" s="114" customFormat="1" ht="20.25" hidden="1" customHeight="1" x14ac:dyDescent="0.25">
      <c r="A1115" s="183" t="s">
        <v>341</v>
      </c>
      <c r="B1115" s="183"/>
      <c r="C1115" s="183"/>
      <c r="D1115" s="183"/>
      <c r="E1115" s="198" t="s">
        <v>388</v>
      </c>
      <c r="F1115" s="200">
        <f t="shared" si="975"/>
        <v>0</v>
      </c>
      <c r="G1115" s="200">
        <f t="shared" si="976"/>
        <v>0</v>
      </c>
      <c r="H1115" s="201">
        <f t="shared" si="977"/>
        <v>0</v>
      </c>
      <c r="I1115" s="124"/>
      <c r="J1115" s="131"/>
      <c r="K1115" s="131"/>
      <c r="L1115" s="131"/>
      <c r="M1115" s="194">
        <v>32131</v>
      </c>
      <c r="N1115" s="195"/>
      <c r="O1115" s="196" t="s">
        <v>41</v>
      </c>
      <c r="P1115" s="195" t="s">
        <v>150</v>
      </c>
      <c r="Q1115" s="197">
        <f t="shared" ref="Q1115:AD1115" si="980">Q1116</f>
        <v>0</v>
      </c>
      <c r="R1115" s="197">
        <f t="shared" si="980"/>
        <v>0</v>
      </c>
      <c r="S1115" s="197">
        <f t="shared" si="980"/>
        <v>0</v>
      </c>
      <c r="T1115" s="197">
        <f t="shared" si="980"/>
        <v>0</v>
      </c>
      <c r="U1115" s="197">
        <f t="shared" si="980"/>
        <v>0</v>
      </c>
      <c r="V1115" s="197">
        <f t="shared" si="980"/>
        <v>0</v>
      </c>
      <c r="W1115" s="197">
        <f t="shared" si="980"/>
        <v>0</v>
      </c>
      <c r="X1115" s="197"/>
      <c r="Y1115" s="308"/>
      <c r="Z1115" s="197">
        <f t="shared" si="980"/>
        <v>0</v>
      </c>
      <c r="AA1115" s="197">
        <f t="shared" si="980"/>
        <v>0</v>
      </c>
      <c r="AB1115" s="197">
        <f t="shared" si="980"/>
        <v>0</v>
      </c>
      <c r="AC1115" s="197">
        <f t="shared" si="980"/>
        <v>0</v>
      </c>
      <c r="AD1115" s="197">
        <f t="shared" si="980"/>
        <v>0</v>
      </c>
    </row>
    <row r="1116" spans="1:30" s="114" customFormat="1" ht="20.25" hidden="1" customHeight="1" x14ac:dyDescent="0.25">
      <c r="A1116" s="182" t="s">
        <v>341</v>
      </c>
      <c r="B1116" s="182"/>
      <c r="C1116" s="182"/>
      <c r="D1116" s="182"/>
      <c r="E1116" s="182"/>
      <c r="F1116" s="200">
        <f t="shared" si="975"/>
        <v>0</v>
      </c>
      <c r="G1116" s="200">
        <f t="shared" si="976"/>
        <v>0</v>
      </c>
      <c r="H1116" s="201">
        <f t="shared" si="977"/>
        <v>0</v>
      </c>
      <c r="I1116" s="124"/>
      <c r="J1116" s="131"/>
      <c r="K1116" s="131"/>
      <c r="L1116" s="131"/>
      <c r="M1116" s="11"/>
      <c r="N1116" s="171">
        <v>321310</v>
      </c>
      <c r="O1116" s="172" t="s">
        <v>41</v>
      </c>
      <c r="P1116" s="173" t="s">
        <v>151</v>
      </c>
      <c r="Q1116" s="174">
        <v>0</v>
      </c>
      <c r="R1116" s="174">
        <v>0</v>
      </c>
      <c r="S1116" s="174">
        <f>Q1116+R1116</f>
        <v>0</v>
      </c>
      <c r="T1116" s="174"/>
      <c r="U1116" s="174"/>
      <c r="V1116" s="174"/>
      <c r="W1116" s="174">
        <v>0</v>
      </c>
      <c r="X1116" s="174"/>
      <c r="Y1116" s="309"/>
      <c r="Z1116" s="174"/>
      <c r="AA1116" s="174">
        <f t="shared" ref="AA1116:AA1117" si="981">+Q1116</f>
        <v>0</v>
      </c>
      <c r="AB1116" s="174"/>
      <c r="AC1116" s="174"/>
      <c r="AD1116" s="174"/>
    </row>
    <row r="1117" spans="1:30" s="114" customFormat="1" ht="20.25" hidden="1" customHeight="1" x14ac:dyDescent="0.25">
      <c r="A1117" s="182" t="s">
        <v>341</v>
      </c>
      <c r="B1117" s="182"/>
      <c r="C1117" s="182"/>
      <c r="D1117" s="182"/>
      <c r="E1117" s="182"/>
      <c r="F1117" s="200">
        <f t="shared" si="975"/>
        <v>0</v>
      </c>
      <c r="G1117" s="200">
        <f t="shared" si="976"/>
        <v>0</v>
      </c>
      <c r="H1117" s="201">
        <f t="shared" si="977"/>
        <v>0</v>
      </c>
      <c r="I1117" s="124"/>
      <c r="J1117" s="131"/>
      <c r="K1117" s="131"/>
      <c r="L1117" s="131"/>
      <c r="M1117" s="11"/>
      <c r="N1117" s="171">
        <v>321311</v>
      </c>
      <c r="O1117" s="172" t="s">
        <v>41</v>
      </c>
      <c r="P1117" s="173" t="s">
        <v>152</v>
      </c>
      <c r="Q1117" s="174">
        <v>0</v>
      </c>
      <c r="R1117" s="174">
        <v>0</v>
      </c>
      <c r="S1117" s="174">
        <f>Q1117+R1117</f>
        <v>0</v>
      </c>
      <c r="T1117" s="174"/>
      <c r="U1117" s="174"/>
      <c r="V1117" s="174"/>
      <c r="W1117" s="174">
        <v>0</v>
      </c>
      <c r="X1117" s="174"/>
      <c r="Y1117" s="309"/>
      <c r="Z1117" s="174"/>
      <c r="AA1117" s="174">
        <f t="shared" si="981"/>
        <v>0</v>
      </c>
      <c r="AB1117" s="174"/>
      <c r="AC1117" s="174"/>
      <c r="AD1117" s="174"/>
    </row>
    <row r="1118" spans="1:30" s="114" customFormat="1" ht="20.25" hidden="1" customHeight="1" x14ac:dyDescent="0.25">
      <c r="A1118" s="183" t="s">
        <v>341</v>
      </c>
      <c r="B1118" s="183"/>
      <c r="C1118" s="183"/>
      <c r="D1118" s="183"/>
      <c r="E1118" s="198" t="s">
        <v>388</v>
      </c>
      <c r="F1118" s="200">
        <f t="shared" si="975"/>
        <v>0</v>
      </c>
      <c r="G1118" s="200">
        <f t="shared" si="976"/>
        <v>0</v>
      </c>
      <c r="H1118" s="201">
        <f t="shared" si="977"/>
        <v>0</v>
      </c>
      <c r="I1118" s="124"/>
      <c r="J1118" s="131"/>
      <c r="K1118" s="131"/>
      <c r="L1118" s="131"/>
      <c r="M1118" s="194">
        <v>32132</v>
      </c>
      <c r="N1118" s="195"/>
      <c r="O1118" s="196" t="s">
        <v>41</v>
      </c>
      <c r="P1118" s="195" t="s">
        <v>153</v>
      </c>
      <c r="Q1118" s="197">
        <v>0</v>
      </c>
      <c r="R1118" s="197">
        <v>0</v>
      </c>
      <c r="S1118" s="197">
        <v>0</v>
      </c>
      <c r="T1118" s="197">
        <v>0</v>
      </c>
      <c r="U1118" s="197">
        <v>0</v>
      </c>
      <c r="V1118" s="197">
        <v>0</v>
      </c>
      <c r="W1118" s="197">
        <v>0</v>
      </c>
      <c r="X1118" s="197"/>
      <c r="Y1118" s="308"/>
      <c r="Z1118" s="197">
        <v>0</v>
      </c>
      <c r="AA1118" s="197">
        <v>0</v>
      </c>
      <c r="AB1118" s="197">
        <v>0</v>
      </c>
      <c r="AC1118" s="197">
        <v>0</v>
      </c>
      <c r="AD1118" s="197">
        <v>0</v>
      </c>
    </row>
    <row r="1119" spans="1:30" s="114" customFormat="1" ht="20.25" hidden="1" customHeight="1" x14ac:dyDescent="0.25">
      <c r="A1119" s="182" t="s">
        <v>341</v>
      </c>
      <c r="B1119" s="182"/>
      <c r="C1119" s="182"/>
      <c r="D1119" s="182"/>
      <c r="E1119" s="182"/>
      <c r="F1119" s="200">
        <f t="shared" si="975"/>
        <v>0</v>
      </c>
      <c r="G1119" s="200">
        <f t="shared" si="976"/>
        <v>0</v>
      </c>
      <c r="H1119" s="201">
        <f t="shared" si="977"/>
        <v>0</v>
      </c>
      <c r="I1119" s="124"/>
      <c r="J1119" s="131"/>
      <c r="K1119" s="131"/>
      <c r="L1119" s="131"/>
      <c r="M1119" s="11"/>
      <c r="N1119" s="171">
        <v>321320</v>
      </c>
      <c r="O1119" s="172" t="s">
        <v>41</v>
      </c>
      <c r="P1119" s="173" t="s">
        <v>153</v>
      </c>
      <c r="Q1119" s="174">
        <v>0</v>
      </c>
      <c r="R1119" s="174">
        <v>0</v>
      </c>
      <c r="S1119" s="174">
        <f>Q1119+R1119</f>
        <v>0</v>
      </c>
      <c r="T1119" s="174"/>
      <c r="U1119" s="174"/>
      <c r="V1119" s="174"/>
      <c r="W1119" s="174">
        <v>0</v>
      </c>
      <c r="X1119" s="174"/>
      <c r="Y1119" s="309"/>
      <c r="Z1119" s="174"/>
      <c r="AA1119" s="174">
        <f>+Q1119</f>
        <v>0</v>
      </c>
      <c r="AB1119" s="174"/>
      <c r="AC1119" s="174"/>
      <c r="AD1119" s="174"/>
    </row>
    <row r="1120" spans="1:30" s="214" customFormat="1" ht="20.25" customHeight="1" x14ac:dyDescent="0.25">
      <c r="A1120" s="188" t="s">
        <v>341</v>
      </c>
      <c r="B1120" s="188"/>
      <c r="C1120" s="215" t="s">
        <v>384</v>
      </c>
      <c r="D1120" s="215" t="s">
        <v>387</v>
      </c>
      <c r="E1120" s="215" t="s">
        <v>388</v>
      </c>
      <c r="F1120" s="207">
        <f t="shared" si="975"/>
        <v>2760</v>
      </c>
      <c r="G1120" s="207">
        <f t="shared" si="976"/>
        <v>5520</v>
      </c>
      <c r="H1120" s="208">
        <f t="shared" si="977"/>
        <v>6789.7</v>
      </c>
      <c r="I1120" s="209"/>
      <c r="J1120" s="210"/>
      <c r="K1120" s="210">
        <v>322</v>
      </c>
      <c r="L1120" s="210"/>
      <c r="M1120" s="210"/>
      <c r="N1120" s="211"/>
      <c r="O1120" s="216" t="s">
        <v>41</v>
      </c>
      <c r="P1120" s="212" t="s">
        <v>154</v>
      </c>
      <c r="Q1120" s="213">
        <f>Q1121+Q1131+Q1136</f>
        <v>1380</v>
      </c>
      <c r="R1120" s="213">
        <f t="shared" ref="R1120:AB1120" si="982">R1121+R1131+R1136</f>
        <v>0</v>
      </c>
      <c r="S1120" s="213">
        <f t="shared" si="982"/>
        <v>1380</v>
      </c>
      <c r="T1120" s="213">
        <f t="shared" si="982"/>
        <v>1380</v>
      </c>
      <c r="U1120" s="213">
        <f t="shared" si="982"/>
        <v>1380</v>
      </c>
      <c r="V1120" s="213">
        <f t="shared" si="982"/>
        <v>1380</v>
      </c>
      <c r="W1120" s="213">
        <f t="shared" si="982"/>
        <v>1380</v>
      </c>
      <c r="X1120" s="213"/>
      <c r="Y1120" s="306"/>
      <c r="Z1120" s="213">
        <f t="shared" si="982"/>
        <v>1379.7</v>
      </c>
      <c r="AA1120" s="213">
        <f t="shared" si="982"/>
        <v>1380</v>
      </c>
      <c r="AB1120" s="213">
        <f t="shared" si="982"/>
        <v>1380</v>
      </c>
      <c r="AC1120" s="213">
        <f t="shared" ref="AC1120:AD1120" si="983">AC1121+AC1131+AC1136</f>
        <v>1350</v>
      </c>
      <c r="AD1120" s="213">
        <f t="shared" si="983"/>
        <v>1300</v>
      </c>
    </row>
    <row r="1121" spans="1:30" s="114" customFormat="1" ht="20.25" customHeight="1" x14ac:dyDescent="0.25">
      <c r="A1121" s="182" t="s">
        <v>341</v>
      </c>
      <c r="B1121" s="182"/>
      <c r="C1121" s="182"/>
      <c r="D1121" s="198" t="s">
        <v>387</v>
      </c>
      <c r="E1121" s="198" t="s">
        <v>388</v>
      </c>
      <c r="F1121" s="200">
        <f t="shared" si="975"/>
        <v>700</v>
      </c>
      <c r="G1121" s="200">
        <f t="shared" si="976"/>
        <v>1400</v>
      </c>
      <c r="H1121" s="201">
        <f t="shared" si="977"/>
        <v>1749.7</v>
      </c>
      <c r="I1121" s="124"/>
      <c r="J1121" s="131"/>
      <c r="K1121" s="131"/>
      <c r="L1121" s="131">
        <v>3221</v>
      </c>
      <c r="M1121" s="11"/>
      <c r="N1121" s="127"/>
      <c r="O1121" s="12" t="s">
        <v>41</v>
      </c>
      <c r="P1121" s="127" t="s">
        <v>155</v>
      </c>
      <c r="Q1121" s="133">
        <f>Q1122+Q1127+Q1129+Q1125</f>
        <v>350</v>
      </c>
      <c r="R1121" s="133">
        <f t="shared" ref="R1121:AB1121" si="984">R1122+R1127+R1129+R1125</f>
        <v>0</v>
      </c>
      <c r="S1121" s="133">
        <f t="shared" si="984"/>
        <v>350</v>
      </c>
      <c r="T1121" s="133">
        <v>350</v>
      </c>
      <c r="U1121" s="133">
        <f t="shared" si="984"/>
        <v>350</v>
      </c>
      <c r="V1121" s="133">
        <f t="shared" si="984"/>
        <v>350</v>
      </c>
      <c r="W1121" s="133">
        <f t="shared" si="984"/>
        <v>350</v>
      </c>
      <c r="X1121" s="133"/>
      <c r="Y1121" s="307"/>
      <c r="Z1121" s="133">
        <f t="shared" si="984"/>
        <v>349.7</v>
      </c>
      <c r="AA1121" s="133">
        <f t="shared" si="984"/>
        <v>350</v>
      </c>
      <c r="AB1121" s="133">
        <f t="shared" si="984"/>
        <v>350</v>
      </c>
      <c r="AC1121" s="133">
        <f t="shared" ref="AC1121:AD1121" si="985">AC1122+AC1127+AC1129+AC1125</f>
        <v>350</v>
      </c>
      <c r="AD1121" s="133">
        <f t="shared" si="985"/>
        <v>350</v>
      </c>
    </row>
    <row r="1122" spans="1:30" s="114" customFormat="1" ht="20.25" customHeight="1" x14ac:dyDescent="0.25">
      <c r="A1122" s="183" t="s">
        <v>341</v>
      </c>
      <c r="B1122" s="183"/>
      <c r="C1122" s="183"/>
      <c r="D1122" s="183"/>
      <c r="E1122" s="198" t="s">
        <v>388</v>
      </c>
      <c r="F1122" s="200">
        <f t="shared" si="975"/>
        <v>200</v>
      </c>
      <c r="G1122" s="200">
        <f t="shared" si="976"/>
        <v>300</v>
      </c>
      <c r="H1122" s="201">
        <f t="shared" si="977"/>
        <v>499.7</v>
      </c>
      <c r="I1122" s="124"/>
      <c r="J1122" s="131"/>
      <c r="K1122" s="131"/>
      <c r="L1122" s="131"/>
      <c r="M1122" s="194">
        <v>32211</v>
      </c>
      <c r="N1122" s="195"/>
      <c r="O1122" s="196" t="s">
        <v>41</v>
      </c>
      <c r="P1122" s="195" t="s">
        <v>156</v>
      </c>
      <c r="Q1122" s="197">
        <f>Q1124+Q1123</f>
        <v>100</v>
      </c>
      <c r="R1122" s="197">
        <f>R1124+R1123</f>
        <v>0</v>
      </c>
      <c r="S1122" s="197">
        <f>S1124+S1123</f>
        <v>100</v>
      </c>
      <c r="T1122" s="197">
        <f t="shared" ref="T1122:AB1122" si="986">T1124+T1123</f>
        <v>0</v>
      </c>
      <c r="U1122" s="197">
        <f t="shared" si="986"/>
        <v>100</v>
      </c>
      <c r="V1122" s="197">
        <f t="shared" si="986"/>
        <v>100</v>
      </c>
      <c r="W1122" s="197">
        <f t="shared" si="986"/>
        <v>100</v>
      </c>
      <c r="X1122" s="197"/>
      <c r="Y1122" s="308"/>
      <c r="Z1122" s="197">
        <f t="shared" si="986"/>
        <v>99.7</v>
      </c>
      <c r="AA1122" s="197">
        <f t="shared" si="986"/>
        <v>100</v>
      </c>
      <c r="AB1122" s="197">
        <f t="shared" si="986"/>
        <v>100</v>
      </c>
      <c r="AC1122" s="197">
        <f t="shared" ref="AC1122:AD1122" si="987">AC1124+AC1123</f>
        <v>100</v>
      </c>
      <c r="AD1122" s="197">
        <f t="shared" si="987"/>
        <v>100</v>
      </c>
    </row>
    <row r="1123" spans="1:30" s="114" customFormat="1" ht="20.25" customHeight="1" x14ac:dyDescent="0.25">
      <c r="A1123" s="182" t="s">
        <v>341</v>
      </c>
      <c r="B1123" s="182"/>
      <c r="C1123" s="182"/>
      <c r="D1123" s="182"/>
      <c r="E1123" s="182"/>
      <c r="F1123" s="200">
        <f t="shared" si="975"/>
        <v>100</v>
      </c>
      <c r="G1123" s="200">
        <f t="shared" si="976"/>
        <v>150</v>
      </c>
      <c r="H1123" s="201">
        <f t="shared" si="977"/>
        <v>249.7</v>
      </c>
      <c r="I1123" s="124"/>
      <c r="J1123" s="131"/>
      <c r="K1123" s="131"/>
      <c r="L1123" s="131"/>
      <c r="M1123" s="11"/>
      <c r="N1123" s="171">
        <v>322110</v>
      </c>
      <c r="O1123" s="172" t="s">
        <v>41</v>
      </c>
      <c r="P1123" s="173" t="s">
        <v>156</v>
      </c>
      <c r="Q1123" s="174">
        <v>50</v>
      </c>
      <c r="R1123" s="174">
        <f>S1123-Q1123</f>
        <v>0</v>
      </c>
      <c r="S1123" s="174">
        <v>50</v>
      </c>
      <c r="T1123" s="174"/>
      <c r="U1123" s="174">
        <v>50</v>
      </c>
      <c r="V1123" s="174">
        <v>50</v>
      </c>
      <c r="W1123" s="174">
        <v>50</v>
      </c>
      <c r="X1123" s="174"/>
      <c r="Y1123" s="309"/>
      <c r="Z1123" s="174">
        <v>49.7</v>
      </c>
      <c r="AA1123" s="174">
        <f t="shared" ref="AA1123:AA1124" si="988">+Q1123</f>
        <v>50</v>
      </c>
      <c r="AB1123" s="174">
        <v>50</v>
      </c>
      <c r="AC1123" s="174">
        <v>50</v>
      </c>
      <c r="AD1123" s="174">
        <v>50</v>
      </c>
    </row>
    <row r="1124" spans="1:30" s="114" customFormat="1" ht="20.25" customHeight="1" x14ac:dyDescent="0.25">
      <c r="A1124" s="182" t="s">
        <v>341</v>
      </c>
      <c r="B1124" s="182"/>
      <c r="C1124" s="182"/>
      <c r="D1124" s="182"/>
      <c r="E1124" s="182"/>
      <c r="F1124" s="200">
        <f t="shared" si="975"/>
        <v>100</v>
      </c>
      <c r="G1124" s="200">
        <f t="shared" si="976"/>
        <v>150</v>
      </c>
      <c r="H1124" s="201">
        <f t="shared" si="977"/>
        <v>250</v>
      </c>
      <c r="I1124" s="124"/>
      <c r="J1124" s="131"/>
      <c r="K1124" s="131"/>
      <c r="L1124" s="131"/>
      <c r="M1124" s="11"/>
      <c r="N1124" s="171">
        <v>322111</v>
      </c>
      <c r="O1124" s="172" t="s">
        <v>41</v>
      </c>
      <c r="P1124" s="173" t="s">
        <v>158</v>
      </c>
      <c r="Q1124" s="174">
        <v>50</v>
      </c>
      <c r="R1124" s="174">
        <f>S1124-Q1124</f>
        <v>0</v>
      </c>
      <c r="S1124" s="174">
        <v>50</v>
      </c>
      <c r="T1124" s="174"/>
      <c r="U1124" s="174">
        <v>50</v>
      </c>
      <c r="V1124" s="174">
        <v>50</v>
      </c>
      <c r="W1124" s="174">
        <v>50</v>
      </c>
      <c r="X1124" s="174"/>
      <c r="Y1124" s="309"/>
      <c r="Z1124" s="174">
        <v>50</v>
      </c>
      <c r="AA1124" s="174">
        <f t="shared" si="988"/>
        <v>50</v>
      </c>
      <c r="AB1124" s="174">
        <v>50</v>
      </c>
      <c r="AC1124" s="174">
        <v>50</v>
      </c>
      <c r="AD1124" s="174">
        <v>50</v>
      </c>
    </row>
    <row r="1125" spans="1:30" s="114" customFormat="1" ht="20.25" customHeight="1" x14ac:dyDescent="0.25">
      <c r="A1125" s="183" t="s">
        <v>341</v>
      </c>
      <c r="B1125" s="183"/>
      <c r="C1125" s="183"/>
      <c r="D1125" s="183"/>
      <c r="E1125" s="198" t="s">
        <v>388</v>
      </c>
      <c r="F1125" s="200">
        <f t="shared" si="975"/>
        <v>0</v>
      </c>
      <c r="G1125" s="200">
        <f t="shared" si="976"/>
        <v>0</v>
      </c>
      <c r="H1125" s="201">
        <f t="shared" si="977"/>
        <v>0</v>
      </c>
      <c r="I1125" s="124"/>
      <c r="J1125" s="131"/>
      <c r="K1125" s="131"/>
      <c r="L1125" s="131"/>
      <c r="M1125" s="194">
        <v>32212</v>
      </c>
      <c r="N1125" s="195"/>
      <c r="O1125" s="196" t="s">
        <v>41</v>
      </c>
      <c r="P1125" s="195" t="s">
        <v>163</v>
      </c>
      <c r="Q1125" s="197">
        <v>0</v>
      </c>
      <c r="R1125" s="197">
        <v>0</v>
      </c>
      <c r="S1125" s="197">
        <v>0</v>
      </c>
      <c r="T1125" s="197">
        <v>0</v>
      </c>
      <c r="U1125" s="197">
        <v>0</v>
      </c>
      <c r="V1125" s="197">
        <v>0</v>
      </c>
      <c r="W1125" s="197">
        <v>0</v>
      </c>
      <c r="X1125" s="197"/>
      <c r="Y1125" s="308"/>
      <c r="Z1125" s="197">
        <v>0</v>
      </c>
      <c r="AA1125" s="197">
        <v>0</v>
      </c>
      <c r="AB1125" s="197">
        <v>0</v>
      </c>
      <c r="AC1125" s="197">
        <v>0</v>
      </c>
      <c r="AD1125" s="197">
        <v>0</v>
      </c>
    </row>
    <row r="1126" spans="1:30" s="114" customFormat="1" ht="20.25" customHeight="1" x14ac:dyDescent="0.25">
      <c r="A1126" s="182" t="s">
        <v>341</v>
      </c>
      <c r="B1126" s="182"/>
      <c r="C1126" s="182"/>
      <c r="D1126" s="182"/>
      <c r="E1126" s="182"/>
      <c r="F1126" s="200">
        <f t="shared" si="975"/>
        <v>0</v>
      </c>
      <c r="G1126" s="200">
        <f t="shared" si="976"/>
        <v>0</v>
      </c>
      <c r="H1126" s="201">
        <f t="shared" si="977"/>
        <v>0</v>
      </c>
      <c r="I1126" s="124"/>
      <c r="J1126" s="131"/>
      <c r="K1126" s="131"/>
      <c r="L1126" s="131"/>
      <c r="M1126" s="11"/>
      <c r="N1126" s="171">
        <v>322120</v>
      </c>
      <c r="O1126" s="172" t="s">
        <v>41</v>
      </c>
      <c r="P1126" s="173" t="s">
        <v>163</v>
      </c>
      <c r="Q1126" s="174">
        <v>0</v>
      </c>
      <c r="R1126" s="174">
        <v>0</v>
      </c>
      <c r="S1126" s="174">
        <f>Q1126+R1126</f>
        <v>0</v>
      </c>
      <c r="T1126" s="174"/>
      <c r="U1126" s="174">
        <v>0</v>
      </c>
      <c r="V1126" s="174">
        <v>0</v>
      </c>
      <c r="W1126" s="174">
        <v>0</v>
      </c>
      <c r="X1126" s="174"/>
      <c r="Y1126" s="309"/>
      <c r="Z1126" s="174"/>
      <c r="AA1126" s="174">
        <f>+Q1126</f>
        <v>0</v>
      </c>
      <c r="AB1126" s="174"/>
      <c r="AC1126" s="174"/>
      <c r="AD1126" s="174"/>
    </row>
    <row r="1127" spans="1:30" s="114" customFormat="1" ht="20.25" customHeight="1" x14ac:dyDescent="0.25">
      <c r="A1127" s="183" t="s">
        <v>341</v>
      </c>
      <c r="B1127" s="183"/>
      <c r="C1127" s="183"/>
      <c r="D1127" s="183"/>
      <c r="E1127" s="198" t="s">
        <v>388</v>
      </c>
      <c r="F1127" s="200">
        <f t="shared" si="975"/>
        <v>240</v>
      </c>
      <c r="G1127" s="200">
        <f t="shared" si="976"/>
        <v>360</v>
      </c>
      <c r="H1127" s="201">
        <f t="shared" si="977"/>
        <v>600</v>
      </c>
      <c r="I1127" s="124"/>
      <c r="J1127" s="131"/>
      <c r="K1127" s="131"/>
      <c r="L1127" s="131"/>
      <c r="M1127" s="194">
        <v>32214</v>
      </c>
      <c r="N1127" s="195"/>
      <c r="O1127" s="196" t="s">
        <v>41</v>
      </c>
      <c r="P1127" s="195" t="s">
        <v>164</v>
      </c>
      <c r="Q1127" s="197">
        <f>Q1128</f>
        <v>120</v>
      </c>
      <c r="R1127" s="197">
        <f>R1128</f>
        <v>0</v>
      </c>
      <c r="S1127" s="197">
        <f>S1128</f>
        <v>120</v>
      </c>
      <c r="T1127" s="197">
        <f t="shared" ref="T1127:AD1127" si="989">T1128</f>
        <v>0</v>
      </c>
      <c r="U1127" s="197">
        <f t="shared" si="989"/>
        <v>120</v>
      </c>
      <c r="V1127" s="197">
        <f t="shared" si="989"/>
        <v>120</v>
      </c>
      <c r="W1127" s="197">
        <f t="shared" si="989"/>
        <v>120</v>
      </c>
      <c r="X1127" s="197"/>
      <c r="Y1127" s="308"/>
      <c r="Z1127" s="197">
        <f t="shared" si="989"/>
        <v>120</v>
      </c>
      <c r="AA1127" s="197">
        <f t="shared" si="989"/>
        <v>120</v>
      </c>
      <c r="AB1127" s="197">
        <f t="shared" si="989"/>
        <v>120</v>
      </c>
      <c r="AC1127" s="197">
        <f t="shared" si="989"/>
        <v>120</v>
      </c>
      <c r="AD1127" s="197">
        <f t="shared" si="989"/>
        <v>120</v>
      </c>
    </row>
    <row r="1128" spans="1:30" s="114" customFormat="1" ht="20.25" customHeight="1" x14ac:dyDescent="0.25">
      <c r="A1128" s="182" t="s">
        <v>341</v>
      </c>
      <c r="B1128" s="182"/>
      <c r="C1128" s="182"/>
      <c r="D1128" s="182"/>
      <c r="E1128" s="182"/>
      <c r="F1128" s="200">
        <f t="shared" si="975"/>
        <v>240</v>
      </c>
      <c r="G1128" s="200">
        <f t="shared" si="976"/>
        <v>360</v>
      </c>
      <c r="H1128" s="201">
        <f t="shared" si="977"/>
        <v>600</v>
      </c>
      <c r="I1128" s="124"/>
      <c r="J1128" s="131"/>
      <c r="K1128" s="131"/>
      <c r="L1128" s="131"/>
      <c r="M1128" s="11"/>
      <c r="N1128" s="171">
        <v>322140</v>
      </c>
      <c r="O1128" s="172" t="s">
        <v>41</v>
      </c>
      <c r="P1128" s="173" t="s">
        <v>164</v>
      </c>
      <c r="Q1128" s="174">
        <v>120</v>
      </c>
      <c r="R1128" s="174">
        <f>S1128-Q1128</f>
        <v>0</v>
      </c>
      <c r="S1128" s="174">
        <v>120</v>
      </c>
      <c r="T1128" s="174"/>
      <c r="U1128" s="174">
        <v>120</v>
      </c>
      <c r="V1128" s="174">
        <v>120</v>
      </c>
      <c r="W1128" s="174">
        <v>120</v>
      </c>
      <c r="X1128" s="174"/>
      <c r="Y1128" s="309"/>
      <c r="Z1128" s="174">
        <v>120</v>
      </c>
      <c r="AA1128" s="174">
        <f>+Q1128</f>
        <v>120</v>
      </c>
      <c r="AB1128" s="174">
        <v>120</v>
      </c>
      <c r="AC1128" s="174">
        <v>120</v>
      </c>
      <c r="AD1128" s="174">
        <v>120</v>
      </c>
    </row>
    <row r="1129" spans="1:30" s="114" customFormat="1" ht="20.25" customHeight="1" x14ac:dyDescent="0.25">
      <c r="A1129" s="183" t="s">
        <v>341</v>
      </c>
      <c r="B1129" s="183"/>
      <c r="C1129" s="183"/>
      <c r="D1129" s="183"/>
      <c r="E1129" s="198" t="s">
        <v>388</v>
      </c>
      <c r="F1129" s="200">
        <f t="shared" si="975"/>
        <v>260</v>
      </c>
      <c r="G1129" s="200">
        <f t="shared" si="976"/>
        <v>390</v>
      </c>
      <c r="H1129" s="201">
        <f t="shared" si="977"/>
        <v>650</v>
      </c>
      <c r="I1129" s="124"/>
      <c r="J1129" s="131"/>
      <c r="K1129" s="131"/>
      <c r="L1129" s="131"/>
      <c r="M1129" s="194">
        <v>32216</v>
      </c>
      <c r="N1129" s="195"/>
      <c r="O1129" s="196" t="s">
        <v>41</v>
      </c>
      <c r="P1129" s="195" t="s">
        <v>165</v>
      </c>
      <c r="Q1129" s="197">
        <f>Q1130</f>
        <v>130</v>
      </c>
      <c r="R1129" s="197">
        <f>R1130</f>
        <v>0</v>
      </c>
      <c r="S1129" s="197">
        <f>S1130</f>
        <v>130</v>
      </c>
      <c r="T1129" s="197">
        <f t="shared" ref="T1129:AD1129" si="990">T1130</f>
        <v>0</v>
      </c>
      <c r="U1129" s="197">
        <f t="shared" si="990"/>
        <v>130</v>
      </c>
      <c r="V1129" s="197">
        <f t="shared" si="990"/>
        <v>130</v>
      </c>
      <c r="W1129" s="197">
        <f t="shared" si="990"/>
        <v>130</v>
      </c>
      <c r="X1129" s="197"/>
      <c r="Y1129" s="308"/>
      <c r="Z1129" s="197">
        <f t="shared" si="990"/>
        <v>130</v>
      </c>
      <c r="AA1129" s="197">
        <f t="shared" si="990"/>
        <v>130</v>
      </c>
      <c r="AB1129" s="197">
        <f t="shared" si="990"/>
        <v>130</v>
      </c>
      <c r="AC1129" s="197">
        <f t="shared" si="990"/>
        <v>130</v>
      </c>
      <c r="AD1129" s="197">
        <f t="shared" si="990"/>
        <v>130</v>
      </c>
    </row>
    <row r="1130" spans="1:30" s="114" customFormat="1" ht="20.25" customHeight="1" x14ac:dyDescent="0.25">
      <c r="A1130" s="182" t="s">
        <v>341</v>
      </c>
      <c r="B1130" s="182"/>
      <c r="C1130" s="182"/>
      <c r="D1130" s="182"/>
      <c r="E1130" s="182"/>
      <c r="F1130" s="200">
        <f t="shared" si="975"/>
        <v>260</v>
      </c>
      <c r="G1130" s="200">
        <f t="shared" si="976"/>
        <v>390</v>
      </c>
      <c r="H1130" s="201">
        <f t="shared" si="977"/>
        <v>650</v>
      </c>
      <c r="I1130" s="124"/>
      <c r="J1130" s="131"/>
      <c r="K1130" s="131"/>
      <c r="L1130" s="131"/>
      <c r="M1130" s="11"/>
      <c r="N1130" s="171">
        <v>322160</v>
      </c>
      <c r="O1130" s="172" t="s">
        <v>41</v>
      </c>
      <c r="P1130" s="173" t="s">
        <v>165</v>
      </c>
      <c r="Q1130" s="174">
        <v>130</v>
      </c>
      <c r="R1130" s="174">
        <f>S1130-Q1130</f>
        <v>0</v>
      </c>
      <c r="S1130" s="174">
        <v>130</v>
      </c>
      <c r="T1130" s="174"/>
      <c r="U1130" s="174">
        <v>130</v>
      </c>
      <c r="V1130" s="174">
        <v>130</v>
      </c>
      <c r="W1130" s="174">
        <v>130</v>
      </c>
      <c r="X1130" s="174"/>
      <c r="Y1130" s="309"/>
      <c r="Z1130" s="174">
        <v>130</v>
      </c>
      <c r="AA1130" s="174">
        <f>+Q1130</f>
        <v>130</v>
      </c>
      <c r="AB1130" s="174">
        <v>130</v>
      </c>
      <c r="AC1130" s="174">
        <v>130</v>
      </c>
      <c r="AD1130" s="174">
        <v>130</v>
      </c>
    </row>
    <row r="1131" spans="1:30" s="114" customFormat="1" ht="20.25" customHeight="1" x14ac:dyDescent="0.25">
      <c r="A1131" s="182" t="s">
        <v>341</v>
      </c>
      <c r="B1131" s="182"/>
      <c r="C1131" s="182"/>
      <c r="D1131" s="198" t="s">
        <v>387</v>
      </c>
      <c r="E1131" s="198" t="s">
        <v>388</v>
      </c>
      <c r="F1131" s="200">
        <f t="shared" si="975"/>
        <v>160</v>
      </c>
      <c r="G1131" s="200">
        <f t="shared" si="976"/>
        <v>320</v>
      </c>
      <c r="H1131" s="201">
        <f t="shared" si="977"/>
        <v>400</v>
      </c>
      <c r="I1131" s="124"/>
      <c r="J1131" s="131"/>
      <c r="K1131" s="131"/>
      <c r="L1131" s="131">
        <v>3222</v>
      </c>
      <c r="M1131" s="11"/>
      <c r="N1131" s="127"/>
      <c r="O1131" s="12" t="s">
        <v>41</v>
      </c>
      <c r="P1131" s="127" t="s">
        <v>167</v>
      </c>
      <c r="Q1131" s="133">
        <f>Q1132+Q1134</f>
        <v>80</v>
      </c>
      <c r="R1131" s="133">
        <f>R1132+R1134</f>
        <v>0</v>
      </c>
      <c r="S1131" s="133">
        <f>S1132+S1134</f>
        <v>80</v>
      </c>
      <c r="T1131" s="133">
        <v>80</v>
      </c>
      <c r="U1131" s="133">
        <f t="shared" ref="U1131:AB1131" si="991">U1132+U1134</f>
        <v>80</v>
      </c>
      <c r="V1131" s="133">
        <f t="shared" si="991"/>
        <v>80</v>
      </c>
      <c r="W1131" s="133">
        <f t="shared" si="991"/>
        <v>80</v>
      </c>
      <c r="X1131" s="133"/>
      <c r="Y1131" s="307"/>
      <c r="Z1131" s="133">
        <f t="shared" si="991"/>
        <v>80</v>
      </c>
      <c r="AA1131" s="133">
        <f t="shared" si="991"/>
        <v>80</v>
      </c>
      <c r="AB1131" s="133">
        <f t="shared" si="991"/>
        <v>80</v>
      </c>
      <c r="AC1131" s="133">
        <f t="shared" ref="AC1131:AD1131" si="992">AC1132+AC1134</f>
        <v>80</v>
      </c>
      <c r="AD1131" s="133">
        <f t="shared" si="992"/>
        <v>80</v>
      </c>
    </row>
    <row r="1132" spans="1:30" s="114" customFormat="1" ht="20.25" hidden="1" customHeight="1" x14ac:dyDescent="0.25">
      <c r="A1132" s="183" t="s">
        <v>341</v>
      </c>
      <c r="B1132" s="183"/>
      <c r="C1132" s="183"/>
      <c r="D1132" s="183"/>
      <c r="E1132" s="198" t="s">
        <v>388</v>
      </c>
      <c r="F1132" s="200">
        <f t="shared" si="975"/>
        <v>0</v>
      </c>
      <c r="G1132" s="200">
        <f t="shared" si="976"/>
        <v>0</v>
      </c>
      <c r="H1132" s="201">
        <f t="shared" si="977"/>
        <v>0</v>
      </c>
      <c r="I1132" s="124"/>
      <c r="J1132" s="131"/>
      <c r="K1132" s="131"/>
      <c r="L1132" s="131"/>
      <c r="M1132" s="194">
        <v>32221</v>
      </c>
      <c r="N1132" s="195"/>
      <c r="O1132" s="196" t="s">
        <v>41</v>
      </c>
      <c r="P1132" s="195" t="s">
        <v>168</v>
      </c>
      <c r="Q1132" s="197">
        <f>Q1133</f>
        <v>0</v>
      </c>
      <c r="R1132" s="197">
        <f>R1133</f>
        <v>0</v>
      </c>
      <c r="S1132" s="197">
        <f>S1133</f>
        <v>0</v>
      </c>
      <c r="T1132" s="197">
        <f t="shared" ref="T1132:AD1132" si="993">T1133</f>
        <v>0</v>
      </c>
      <c r="U1132" s="197">
        <f t="shared" si="993"/>
        <v>0</v>
      </c>
      <c r="V1132" s="197">
        <f t="shared" si="993"/>
        <v>0</v>
      </c>
      <c r="W1132" s="197">
        <f t="shared" si="993"/>
        <v>0</v>
      </c>
      <c r="X1132" s="197"/>
      <c r="Y1132" s="308"/>
      <c r="Z1132" s="197">
        <f t="shared" si="993"/>
        <v>0</v>
      </c>
      <c r="AA1132" s="197">
        <f t="shared" si="993"/>
        <v>0</v>
      </c>
      <c r="AB1132" s="197">
        <f t="shared" si="993"/>
        <v>0</v>
      </c>
      <c r="AC1132" s="197">
        <f t="shared" si="993"/>
        <v>0</v>
      </c>
      <c r="AD1132" s="197">
        <f t="shared" si="993"/>
        <v>0</v>
      </c>
    </row>
    <row r="1133" spans="1:30" s="114" customFormat="1" ht="20.25" hidden="1" customHeight="1" x14ac:dyDescent="0.25">
      <c r="A1133" s="182" t="s">
        <v>341</v>
      </c>
      <c r="B1133" s="182"/>
      <c r="C1133" s="182"/>
      <c r="D1133" s="182"/>
      <c r="E1133" s="182"/>
      <c r="F1133" s="200">
        <f t="shared" si="975"/>
        <v>0</v>
      </c>
      <c r="G1133" s="200">
        <f t="shared" si="976"/>
        <v>0</v>
      </c>
      <c r="H1133" s="201">
        <f t="shared" si="977"/>
        <v>0</v>
      </c>
      <c r="I1133" s="124"/>
      <c r="J1133" s="131"/>
      <c r="K1133" s="131"/>
      <c r="L1133" s="131"/>
      <c r="M1133" s="11"/>
      <c r="N1133" s="171">
        <v>322210</v>
      </c>
      <c r="O1133" s="172" t="s">
        <v>41</v>
      </c>
      <c r="P1133" s="173" t="s">
        <v>168</v>
      </c>
      <c r="Q1133" s="174">
        <v>0</v>
      </c>
      <c r="R1133" s="174">
        <v>0</v>
      </c>
      <c r="S1133" s="174">
        <f>Q1133+R1133</f>
        <v>0</v>
      </c>
      <c r="T1133" s="174"/>
      <c r="U1133" s="174"/>
      <c r="V1133" s="174"/>
      <c r="W1133" s="174">
        <v>0</v>
      </c>
      <c r="X1133" s="174"/>
      <c r="Y1133" s="309"/>
      <c r="Z1133" s="174"/>
      <c r="AA1133" s="174">
        <f>+Q1133</f>
        <v>0</v>
      </c>
      <c r="AB1133" s="174"/>
      <c r="AC1133" s="174"/>
      <c r="AD1133" s="174"/>
    </row>
    <row r="1134" spans="1:30" s="114" customFormat="1" ht="20.25" customHeight="1" x14ac:dyDescent="0.25">
      <c r="A1134" s="183" t="s">
        <v>341</v>
      </c>
      <c r="B1134" s="183"/>
      <c r="C1134" s="183"/>
      <c r="D1134" s="183"/>
      <c r="E1134" s="198" t="s">
        <v>388</v>
      </c>
      <c r="F1134" s="200">
        <f t="shared" si="975"/>
        <v>160</v>
      </c>
      <c r="G1134" s="200">
        <f t="shared" si="976"/>
        <v>240</v>
      </c>
      <c r="H1134" s="201">
        <f t="shared" si="977"/>
        <v>400</v>
      </c>
      <c r="I1134" s="124"/>
      <c r="J1134" s="131"/>
      <c r="K1134" s="131"/>
      <c r="L1134" s="131"/>
      <c r="M1134" s="194">
        <v>32222</v>
      </c>
      <c r="N1134" s="195"/>
      <c r="O1134" s="196" t="s">
        <v>41</v>
      </c>
      <c r="P1134" s="195" t="s">
        <v>170</v>
      </c>
      <c r="Q1134" s="197">
        <f>Q1135</f>
        <v>80</v>
      </c>
      <c r="R1134" s="197">
        <f>R1135</f>
        <v>0</v>
      </c>
      <c r="S1134" s="197">
        <f>S1135</f>
        <v>80</v>
      </c>
      <c r="T1134" s="197">
        <f t="shared" ref="T1134:AD1134" si="994">T1135</f>
        <v>0</v>
      </c>
      <c r="U1134" s="197">
        <f t="shared" si="994"/>
        <v>80</v>
      </c>
      <c r="V1134" s="197">
        <f t="shared" si="994"/>
        <v>80</v>
      </c>
      <c r="W1134" s="197">
        <f t="shared" si="994"/>
        <v>80</v>
      </c>
      <c r="X1134" s="197"/>
      <c r="Y1134" s="308"/>
      <c r="Z1134" s="197">
        <f t="shared" si="994"/>
        <v>80</v>
      </c>
      <c r="AA1134" s="197">
        <f t="shared" si="994"/>
        <v>80</v>
      </c>
      <c r="AB1134" s="197">
        <f t="shared" si="994"/>
        <v>80</v>
      </c>
      <c r="AC1134" s="197">
        <f t="shared" si="994"/>
        <v>80</v>
      </c>
      <c r="AD1134" s="197">
        <f t="shared" si="994"/>
        <v>80</v>
      </c>
    </row>
    <row r="1135" spans="1:30" s="114" customFormat="1" ht="20.25" customHeight="1" x14ac:dyDescent="0.25">
      <c r="A1135" s="182" t="s">
        <v>341</v>
      </c>
      <c r="B1135" s="182"/>
      <c r="C1135" s="182"/>
      <c r="D1135" s="182"/>
      <c r="E1135" s="182"/>
      <c r="F1135" s="200">
        <f t="shared" si="975"/>
        <v>160</v>
      </c>
      <c r="G1135" s="200">
        <f t="shared" si="976"/>
        <v>240</v>
      </c>
      <c r="H1135" s="201">
        <f t="shared" si="977"/>
        <v>400</v>
      </c>
      <c r="I1135" s="124"/>
      <c r="J1135" s="131"/>
      <c r="K1135" s="131"/>
      <c r="L1135" s="131"/>
      <c r="M1135" s="11"/>
      <c r="N1135" s="171">
        <v>322220</v>
      </c>
      <c r="O1135" s="172" t="s">
        <v>41</v>
      </c>
      <c r="P1135" s="173" t="s">
        <v>170</v>
      </c>
      <c r="Q1135" s="174">
        <v>80</v>
      </c>
      <c r="R1135" s="174">
        <f>S1135-Q1135</f>
        <v>0</v>
      </c>
      <c r="S1135" s="174">
        <v>80</v>
      </c>
      <c r="T1135" s="174"/>
      <c r="U1135" s="174">
        <v>80</v>
      </c>
      <c r="V1135" s="174">
        <v>80</v>
      </c>
      <c r="W1135" s="174">
        <v>80</v>
      </c>
      <c r="X1135" s="174"/>
      <c r="Y1135" s="309"/>
      <c r="Z1135" s="174">
        <v>80</v>
      </c>
      <c r="AA1135" s="174">
        <f>+Q1135</f>
        <v>80</v>
      </c>
      <c r="AB1135" s="174">
        <v>80</v>
      </c>
      <c r="AC1135" s="174">
        <v>80</v>
      </c>
      <c r="AD1135" s="174">
        <v>80</v>
      </c>
    </row>
    <row r="1136" spans="1:30" s="114" customFormat="1" ht="20.25" customHeight="1" x14ac:dyDescent="0.25">
      <c r="A1136" s="182" t="s">
        <v>341</v>
      </c>
      <c r="B1136" s="182"/>
      <c r="C1136" s="182"/>
      <c r="D1136" s="198" t="s">
        <v>387</v>
      </c>
      <c r="E1136" s="198" t="s">
        <v>388</v>
      </c>
      <c r="F1136" s="200">
        <f t="shared" si="975"/>
        <v>1900</v>
      </c>
      <c r="G1136" s="200">
        <f t="shared" si="976"/>
        <v>3800</v>
      </c>
      <c r="H1136" s="201">
        <f t="shared" si="977"/>
        <v>4640</v>
      </c>
      <c r="I1136" s="124"/>
      <c r="J1136" s="131"/>
      <c r="K1136" s="131"/>
      <c r="L1136" s="131">
        <v>3223</v>
      </c>
      <c r="M1136" s="11"/>
      <c r="N1136" s="127"/>
      <c r="O1136" s="12" t="s">
        <v>41</v>
      </c>
      <c r="P1136" s="127" t="s">
        <v>173</v>
      </c>
      <c r="Q1136" s="133">
        <f>Q1137+Q1140+Q1142</f>
        <v>950</v>
      </c>
      <c r="R1136" s="133">
        <f t="shared" ref="R1136:AB1136" si="995">R1137+R1140+R1142</f>
        <v>0</v>
      </c>
      <c r="S1136" s="133">
        <f t="shared" si="995"/>
        <v>950</v>
      </c>
      <c r="T1136" s="133">
        <v>950</v>
      </c>
      <c r="U1136" s="133">
        <f t="shared" si="995"/>
        <v>950</v>
      </c>
      <c r="V1136" s="133">
        <f t="shared" si="995"/>
        <v>950</v>
      </c>
      <c r="W1136" s="133">
        <f t="shared" si="995"/>
        <v>950</v>
      </c>
      <c r="X1136" s="133"/>
      <c r="Y1136" s="307"/>
      <c r="Z1136" s="133">
        <f t="shared" si="995"/>
        <v>950</v>
      </c>
      <c r="AA1136" s="133">
        <f t="shared" si="995"/>
        <v>950</v>
      </c>
      <c r="AB1136" s="133">
        <f t="shared" si="995"/>
        <v>950</v>
      </c>
      <c r="AC1136" s="133">
        <f t="shared" ref="AC1136:AD1136" si="996">AC1137+AC1140+AC1142</f>
        <v>920</v>
      </c>
      <c r="AD1136" s="133">
        <f t="shared" si="996"/>
        <v>870</v>
      </c>
    </row>
    <row r="1137" spans="1:30" s="114" customFormat="1" ht="20.25" customHeight="1" x14ac:dyDescent="0.25">
      <c r="A1137" s="183" t="s">
        <v>341</v>
      </c>
      <c r="B1137" s="183"/>
      <c r="C1137" s="183"/>
      <c r="D1137" s="183"/>
      <c r="E1137" s="198" t="s">
        <v>388</v>
      </c>
      <c r="F1137" s="200">
        <f t="shared" si="975"/>
        <v>1400</v>
      </c>
      <c r="G1137" s="200">
        <f t="shared" si="976"/>
        <v>2100</v>
      </c>
      <c r="H1137" s="201">
        <f t="shared" si="977"/>
        <v>3500</v>
      </c>
      <c r="I1137" s="124"/>
      <c r="J1137" s="131"/>
      <c r="K1137" s="131"/>
      <c r="L1137" s="131"/>
      <c r="M1137" s="194">
        <v>32231</v>
      </c>
      <c r="N1137" s="195"/>
      <c r="O1137" s="196" t="s">
        <v>41</v>
      </c>
      <c r="P1137" s="195" t="s">
        <v>174</v>
      </c>
      <c r="Q1137" s="197">
        <f>Q1138+Q1139</f>
        <v>700</v>
      </c>
      <c r="R1137" s="197">
        <f>R1138+R1139</f>
        <v>0</v>
      </c>
      <c r="S1137" s="197">
        <f>S1138+S1139</f>
        <v>700</v>
      </c>
      <c r="T1137" s="197">
        <f t="shared" ref="T1137:AB1137" si="997">T1138+T1139</f>
        <v>0</v>
      </c>
      <c r="U1137" s="197">
        <f t="shared" si="997"/>
        <v>700</v>
      </c>
      <c r="V1137" s="197">
        <f t="shared" si="997"/>
        <v>700</v>
      </c>
      <c r="W1137" s="197">
        <f t="shared" si="997"/>
        <v>700</v>
      </c>
      <c r="X1137" s="197"/>
      <c r="Y1137" s="308"/>
      <c r="Z1137" s="197">
        <f t="shared" si="997"/>
        <v>700</v>
      </c>
      <c r="AA1137" s="197">
        <f t="shared" si="997"/>
        <v>700</v>
      </c>
      <c r="AB1137" s="197">
        <f t="shared" si="997"/>
        <v>700</v>
      </c>
      <c r="AC1137" s="197">
        <f t="shared" ref="AC1137:AD1137" si="998">AC1138+AC1139</f>
        <v>700</v>
      </c>
      <c r="AD1137" s="197">
        <f t="shared" si="998"/>
        <v>700</v>
      </c>
    </row>
    <row r="1138" spans="1:30" s="114" customFormat="1" ht="20.25" customHeight="1" x14ac:dyDescent="0.25">
      <c r="A1138" s="182" t="s">
        <v>341</v>
      </c>
      <c r="B1138" s="182"/>
      <c r="C1138" s="182"/>
      <c r="D1138" s="182"/>
      <c r="E1138" s="182"/>
      <c r="F1138" s="200">
        <f t="shared" si="975"/>
        <v>640</v>
      </c>
      <c r="G1138" s="200">
        <f t="shared" si="976"/>
        <v>960</v>
      </c>
      <c r="H1138" s="201">
        <f t="shared" si="977"/>
        <v>1600</v>
      </c>
      <c r="I1138" s="124"/>
      <c r="J1138" s="131"/>
      <c r="K1138" s="131"/>
      <c r="L1138" s="131"/>
      <c r="M1138" s="11"/>
      <c r="N1138" s="171">
        <v>322310</v>
      </c>
      <c r="O1138" s="172" t="s">
        <v>41</v>
      </c>
      <c r="P1138" s="173" t="s">
        <v>174</v>
      </c>
      <c r="Q1138" s="174">
        <v>320</v>
      </c>
      <c r="R1138" s="174">
        <f>S1138-Q1138</f>
        <v>0</v>
      </c>
      <c r="S1138" s="174">
        <v>320</v>
      </c>
      <c r="T1138" s="174"/>
      <c r="U1138" s="174">
        <v>320</v>
      </c>
      <c r="V1138" s="174">
        <v>320</v>
      </c>
      <c r="W1138" s="174">
        <v>320</v>
      </c>
      <c r="X1138" s="174"/>
      <c r="Y1138" s="309"/>
      <c r="Z1138" s="174">
        <v>320</v>
      </c>
      <c r="AA1138" s="174">
        <f t="shared" ref="AA1138:AA1139" si="999">+Q1138</f>
        <v>320</v>
      </c>
      <c r="AB1138" s="174">
        <v>320</v>
      </c>
      <c r="AC1138" s="174">
        <v>320</v>
      </c>
      <c r="AD1138" s="174">
        <v>320</v>
      </c>
    </row>
    <row r="1139" spans="1:30" s="114" customFormat="1" ht="20.25" customHeight="1" x14ac:dyDescent="0.25">
      <c r="A1139" s="182" t="s">
        <v>341</v>
      </c>
      <c r="B1139" s="182"/>
      <c r="C1139" s="182"/>
      <c r="D1139" s="182"/>
      <c r="E1139" s="182"/>
      <c r="F1139" s="200">
        <f t="shared" si="975"/>
        <v>760</v>
      </c>
      <c r="G1139" s="200">
        <f t="shared" si="976"/>
        <v>1140</v>
      </c>
      <c r="H1139" s="201">
        <f t="shared" si="977"/>
        <v>1900</v>
      </c>
      <c r="I1139" s="124"/>
      <c r="J1139" s="131"/>
      <c r="K1139" s="131"/>
      <c r="L1139" s="131"/>
      <c r="M1139" s="11"/>
      <c r="N1139" s="171">
        <v>322311</v>
      </c>
      <c r="O1139" s="172" t="s">
        <v>41</v>
      </c>
      <c r="P1139" s="173" t="s">
        <v>265</v>
      </c>
      <c r="Q1139" s="174">
        <v>380</v>
      </c>
      <c r="R1139" s="174">
        <f>S1139-Q1139</f>
        <v>0</v>
      </c>
      <c r="S1139" s="174">
        <v>380</v>
      </c>
      <c r="T1139" s="174"/>
      <c r="U1139" s="174">
        <v>380</v>
      </c>
      <c r="V1139" s="174">
        <v>380</v>
      </c>
      <c r="W1139" s="174">
        <v>380</v>
      </c>
      <c r="X1139" s="174"/>
      <c r="Y1139" s="309"/>
      <c r="Z1139" s="174">
        <v>380</v>
      </c>
      <c r="AA1139" s="174">
        <f t="shared" si="999"/>
        <v>380</v>
      </c>
      <c r="AB1139" s="174">
        <v>380</v>
      </c>
      <c r="AC1139" s="174">
        <v>380</v>
      </c>
      <c r="AD1139" s="174">
        <v>380</v>
      </c>
    </row>
    <row r="1140" spans="1:30" s="114" customFormat="1" ht="20.25" customHeight="1" x14ac:dyDescent="0.25">
      <c r="A1140" s="183" t="s">
        <v>341</v>
      </c>
      <c r="B1140" s="183"/>
      <c r="C1140" s="183"/>
      <c r="D1140" s="183"/>
      <c r="E1140" s="198" t="s">
        <v>388</v>
      </c>
      <c r="F1140" s="200">
        <f t="shared" si="975"/>
        <v>500</v>
      </c>
      <c r="G1140" s="200">
        <f t="shared" si="976"/>
        <v>750</v>
      </c>
      <c r="H1140" s="201">
        <f t="shared" si="977"/>
        <v>1140</v>
      </c>
      <c r="I1140" s="124"/>
      <c r="J1140" s="131"/>
      <c r="K1140" s="131"/>
      <c r="L1140" s="131"/>
      <c r="M1140" s="194">
        <v>32233</v>
      </c>
      <c r="N1140" s="195"/>
      <c r="O1140" s="196" t="s">
        <v>41</v>
      </c>
      <c r="P1140" s="195" t="s">
        <v>176</v>
      </c>
      <c r="Q1140" s="197">
        <f>Q1141</f>
        <v>250</v>
      </c>
      <c r="R1140" s="197">
        <f>R1141</f>
        <v>0</v>
      </c>
      <c r="S1140" s="197">
        <f>S1141</f>
        <v>250</v>
      </c>
      <c r="T1140" s="197">
        <f t="shared" ref="T1140:AD1140" si="1000">T1141</f>
        <v>0</v>
      </c>
      <c r="U1140" s="197">
        <f t="shared" si="1000"/>
        <v>250</v>
      </c>
      <c r="V1140" s="197">
        <f t="shared" si="1000"/>
        <v>250</v>
      </c>
      <c r="W1140" s="197">
        <f t="shared" si="1000"/>
        <v>250</v>
      </c>
      <c r="X1140" s="197"/>
      <c r="Y1140" s="308"/>
      <c r="Z1140" s="197">
        <f t="shared" si="1000"/>
        <v>250</v>
      </c>
      <c r="AA1140" s="197">
        <f t="shared" si="1000"/>
        <v>250</v>
      </c>
      <c r="AB1140" s="197">
        <f t="shared" si="1000"/>
        <v>250</v>
      </c>
      <c r="AC1140" s="197">
        <f t="shared" si="1000"/>
        <v>220</v>
      </c>
      <c r="AD1140" s="197">
        <f t="shared" si="1000"/>
        <v>170</v>
      </c>
    </row>
    <row r="1141" spans="1:30" s="114" customFormat="1" ht="20.25" customHeight="1" x14ac:dyDescent="0.25">
      <c r="A1141" s="182" t="s">
        <v>341</v>
      </c>
      <c r="B1141" s="182"/>
      <c r="C1141" s="182"/>
      <c r="D1141" s="182"/>
      <c r="E1141" s="182"/>
      <c r="F1141" s="200">
        <f t="shared" si="975"/>
        <v>500</v>
      </c>
      <c r="G1141" s="200">
        <f t="shared" si="976"/>
        <v>750</v>
      </c>
      <c r="H1141" s="201">
        <f t="shared" si="977"/>
        <v>1140</v>
      </c>
      <c r="I1141" s="124"/>
      <c r="J1141" s="131"/>
      <c r="K1141" s="131"/>
      <c r="L1141" s="131"/>
      <c r="M1141" s="11"/>
      <c r="N1141" s="171">
        <v>322330</v>
      </c>
      <c r="O1141" s="172" t="s">
        <v>41</v>
      </c>
      <c r="P1141" s="173" t="s">
        <v>176</v>
      </c>
      <c r="Q1141" s="174">
        <v>250</v>
      </c>
      <c r="R1141" s="174">
        <f>S1141-Q1141</f>
        <v>0</v>
      </c>
      <c r="S1141" s="174">
        <v>250</v>
      </c>
      <c r="T1141" s="174"/>
      <c r="U1141" s="174">
        <v>250</v>
      </c>
      <c r="V1141" s="174">
        <v>250</v>
      </c>
      <c r="W1141" s="174">
        <v>250</v>
      </c>
      <c r="X1141" s="174"/>
      <c r="Y1141" s="309"/>
      <c r="Z1141" s="174">
        <v>250</v>
      </c>
      <c r="AA1141" s="174">
        <f>+Q1141</f>
        <v>250</v>
      </c>
      <c r="AB1141" s="174">
        <v>250</v>
      </c>
      <c r="AC1141" s="174">
        <v>220</v>
      </c>
      <c r="AD1141" s="174">
        <v>170</v>
      </c>
    </row>
    <row r="1142" spans="1:30" s="114" customFormat="1" ht="20.25" hidden="1" customHeight="1" x14ac:dyDescent="0.25">
      <c r="A1142" s="183" t="s">
        <v>341</v>
      </c>
      <c r="B1142" s="183"/>
      <c r="C1142" s="183"/>
      <c r="D1142" s="183"/>
      <c r="E1142" s="198" t="s">
        <v>388</v>
      </c>
      <c r="F1142" s="200">
        <f t="shared" si="975"/>
        <v>0</v>
      </c>
      <c r="G1142" s="200">
        <f t="shared" si="976"/>
        <v>0</v>
      </c>
      <c r="H1142" s="201">
        <f t="shared" si="977"/>
        <v>0</v>
      </c>
      <c r="I1142" s="124"/>
      <c r="J1142" s="131"/>
      <c r="K1142" s="131"/>
      <c r="L1142" s="131"/>
      <c r="M1142" s="194">
        <v>32234</v>
      </c>
      <c r="N1142" s="195"/>
      <c r="O1142" s="196" t="s">
        <v>41</v>
      </c>
      <c r="P1142" s="195" t="s">
        <v>177</v>
      </c>
      <c r="Q1142" s="197">
        <v>0</v>
      </c>
      <c r="R1142" s="197">
        <v>0</v>
      </c>
      <c r="S1142" s="197">
        <v>0</v>
      </c>
      <c r="T1142" s="197">
        <v>0</v>
      </c>
      <c r="U1142" s="197">
        <v>0</v>
      </c>
      <c r="V1142" s="197">
        <v>0</v>
      </c>
      <c r="W1142" s="197">
        <v>0</v>
      </c>
      <c r="X1142" s="197"/>
      <c r="Y1142" s="308"/>
      <c r="Z1142" s="197">
        <v>0</v>
      </c>
      <c r="AA1142" s="197">
        <v>0</v>
      </c>
      <c r="AB1142" s="197">
        <v>0</v>
      </c>
      <c r="AC1142" s="197">
        <v>0</v>
      </c>
      <c r="AD1142" s="197">
        <v>0</v>
      </c>
    </row>
    <row r="1143" spans="1:30" s="214" customFormat="1" ht="20.25" customHeight="1" x14ac:dyDescent="0.25">
      <c r="A1143" s="188" t="s">
        <v>341</v>
      </c>
      <c r="B1143" s="188"/>
      <c r="C1143" s="215" t="s">
        <v>384</v>
      </c>
      <c r="D1143" s="215" t="s">
        <v>387</v>
      </c>
      <c r="E1143" s="215" t="s">
        <v>388</v>
      </c>
      <c r="F1143" s="207">
        <f t="shared" si="975"/>
        <v>1500</v>
      </c>
      <c r="G1143" s="207">
        <f t="shared" si="976"/>
        <v>2752</v>
      </c>
      <c r="H1143" s="208">
        <f t="shared" si="977"/>
        <v>3502.3</v>
      </c>
      <c r="I1143" s="209"/>
      <c r="J1143" s="210"/>
      <c r="K1143" s="210">
        <v>323</v>
      </c>
      <c r="L1143" s="210"/>
      <c r="M1143" s="210"/>
      <c r="N1143" s="211"/>
      <c r="O1143" s="216" t="s">
        <v>41</v>
      </c>
      <c r="P1143" s="212" t="s">
        <v>185</v>
      </c>
      <c r="Q1143" s="213">
        <f>Q1153+Q1156+Q1159+Q1144</f>
        <v>750</v>
      </c>
      <c r="R1143" s="213">
        <f t="shared" ref="R1143:AB1143" si="1001">R1153+R1156+R1159+R1144</f>
        <v>0</v>
      </c>
      <c r="S1143" s="213">
        <f t="shared" si="1001"/>
        <v>750</v>
      </c>
      <c r="T1143" s="213">
        <f t="shared" si="1001"/>
        <v>502</v>
      </c>
      <c r="U1143" s="213">
        <f t="shared" si="1001"/>
        <v>750</v>
      </c>
      <c r="V1143" s="213">
        <f t="shared" si="1001"/>
        <v>750</v>
      </c>
      <c r="W1143" s="213">
        <f t="shared" si="1001"/>
        <v>750</v>
      </c>
      <c r="X1143" s="213"/>
      <c r="Y1143" s="306"/>
      <c r="Z1143" s="213">
        <f t="shared" si="1001"/>
        <v>502.3</v>
      </c>
      <c r="AA1143" s="213">
        <f t="shared" si="1001"/>
        <v>750</v>
      </c>
      <c r="AB1143" s="213">
        <f t="shared" si="1001"/>
        <v>750</v>
      </c>
      <c r="AC1143" s="213">
        <f t="shared" ref="AC1143:AD1143" si="1002">AC1153+AC1156+AC1159+AC1144</f>
        <v>750</v>
      </c>
      <c r="AD1143" s="213">
        <f t="shared" si="1002"/>
        <v>750</v>
      </c>
    </row>
    <row r="1144" spans="1:30" s="114" customFormat="1" ht="20.25" hidden="1" customHeight="1" x14ac:dyDescent="0.25">
      <c r="A1144" s="182" t="s">
        <v>341</v>
      </c>
      <c r="B1144" s="182"/>
      <c r="C1144" s="182"/>
      <c r="D1144" s="198" t="s">
        <v>387</v>
      </c>
      <c r="E1144" s="198" t="s">
        <v>388</v>
      </c>
      <c r="F1144" s="200">
        <f t="shared" si="975"/>
        <v>0</v>
      </c>
      <c r="G1144" s="200">
        <f t="shared" si="976"/>
        <v>0</v>
      </c>
      <c r="H1144" s="201">
        <f t="shared" si="977"/>
        <v>0</v>
      </c>
      <c r="I1144" s="124"/>
      <c r="J1144" s="131"/>
      <c r="K1144" s="131"/>
      <c r="L1144" s="131">
        <v>3231</v>
      </c>
      <c r="M1144" s="11"/>
      <c r="N1144" s="127"/>
      <c r="O1144" s="12" t="s">
        <v>41</v>
      </c>
      <c r="P1144" s="127" t="s">
        <v>186</v>
      </c>
      <c r="Q1144" s="133">
        <f>Q1145+Q1147+Q1149+Q1151</f>
        <v>0</v>
      </c>
      <c r="R1144" s="133">
        <f t="shared" ref="R1144:AB1144" si="1003">R1145+R1147+R1149+R1151</f>
        <v>0</v>
      </c>
      <c r="S1144" s="133">
        <f t="shared" si="1003"/>
        <v>0</v>
      </c>
      <c r="T1144" s="133">
        <f t="shared" si="1003"/>
        <v>0</v>
      </c>
      <c r="U1144" s="133">
        <f t="shared" si="1003"/>
        <v>0</v>
      </c>
      <c r="V1144" s="133">
        <f t="shared" si="1003"/>
        <v>0</v>
      </c>
      <c r="W1144" s="133">
        <f t="shared" si="1003"/>
        <v>0</v>
      </c>
      <c r="X1144" s="133"/>
      <c r="Y1144" s="307"/>
      <c r="Z1144" s="133">
        <f t="shared" si="1003"/>
        <v>0</v>
      </c>
      <c r="AA1144" s="133">
        <f t="shared" si="1003"/>
        <v>0</v>
      </c>
      <c r="AB1144" s="133">
        <f t="shared" si="1003"/>
        <v>0</v>
      </c>
      <c r="AC1144" s="133">
        <f t="shared" ref="AC1144:AD1144" si="1004">AC1145+AC1147+AC1149+AC1151</f>
        <v>0</v>
      </c>
      <c r="AD1144" s="133">
        <f t="shared" si="1004"/>
        <v>0</v>
      </c>
    </row>
    <row r="1145" spans="1:30" s="114" customFormat="1" ht="20.25" hidden="1" customHeight="1" x14ac:dyDescent="0.25">
      <c r="A1145" s="183" t="s">
        <v>341</v>
      </c>
      <c r="B1145" s="183"/>
      <c r="C1145" s="183"/>
      <c r="D1145" s="183"/>
      <c r="E1145" s="198" t="s">
        <v>388</v>
      </c>
      <c r="F1145" s="200">
        <f t="shared" si="975"/>
        <v>0</v>
      </c>
      <c r="G1145" s="200">
        <f t="shared" si="976"/>
        <v>0</v>
      </c>
      <c r="H1145" s="201">
        <f t="shared" si="977"/>
        <v>0</v>
      </c>
      <c r="I1145" s="124"/>
      <c r="J1145" s="131"/>
      <c r="K1145" s="131"/>
      <c r="L1145" s="131"/>
      <c r="M1145" s="194">
        <v>32311</v>
      </c>
      <c r="N1145" s="195"/>
      <c r="O1145" s="196" t="s">
        <v>41</v>
      </c>
      <c r="P1145" s="195" t="s">
        <v>187</v>
      </c>
      <c r="Q1145" s="197">
        <f t="shared" ref="Q1145:AD1145" si="1005">Q1146</f>
        <v>0</v>
      </c>
      <c r="R1145" s="197">
        <f t="shared" si="1005"/>
        <v>0</v>
      </c>
      <c r="S1145" s="197">
        <f t="shared" si="1005"/>
        <v>0</v>
      </c>
      <c r="T1145" s="197">
        <f t="shared" si="1005"/>
        <v>0</v>
      </c>
      <c r="U1145" s="197">
        <f t="shared" si="1005"/>
        <v>0</v>
      </c>
      <c r="V1145" s="197">
        <f t="shared" si="1005"/>
        <v>0</v>
      </c>
      <c r="W1145" s="197">
        <f t="shared" si="1005"/>
        <v>0</v>
      </c>
      <c r="X1145" s="197"/>
      <c r="Y1145" s="308"/>
      <c r="Z1145" s="197">
        <f t="shared" si="1005"/>
        <v>0</v>
      </c>
      <c r="AA1145" s="197">
        <f t="shared" si="1005"/>
        <v>0</v>
      </c>
      <c r="AB1145" s="197">
        <f t="shared" si="1005"/>
        <v>0</v>
      </c>
      <c r="AC1145" s="197">
        <f t="shared" si="1005"/>
        <v>0</v>
      </c>
      <c r="AD1145" s="197">
        <f t="shared" si="1005"/>
        <v>0</v>
      </c>
    </row>
    <row r="1146" spans="1:30" s="114" customFormat="1" ht="20.25" hidden="1" customHeight="1" x14ac:dyDescent="0.25">
      <c r="A1146" s="182" t="s">
        <v>341</v>
      </c>
      <c r="B1146" s="182"/>
      <c r="C1146" s="182"/>
      <c r="D1146" s="182"/>
      <c r="E1146" s="182"/>
      <c r="F1146" s="200">
        <f t="shared" si="975"/>
        <v>0</v>
      </c>
      <c r="G1146" s="200">
        <f t="shared" si="976"/>
        <v>0</v>
      </c>
      <c r="H1146" s="201">
        <f t="shared" si="977"/>
        <v>0</v>
      </c>
      <c r="I1146" s="124"/>
      <c r="J1146" s="131"/>
      <c r="K1146" s="131"/>
      <c r="L1146" s="131"/>
      <c r="M1146" s="11"/>
      <c r="N1146" s="171">
        <v>323110</v>
      </c>
      <c r="O1146" s="172" t="s">
        <v>41</v>
      </c>
      <c r="P1146" s="173" t="s">
        <v>187</v>
      </c>
      <c r="Q1146" s="174">
        <v>0</v>
      </c>
      <c r="R1146" s="174">
        <v>0</v>
      </c>
      <c r="S1146" s="174">
        <f>Q1146+R1146</f>
        <v>0</v>
      </c>
      <c r="T1146" s="174"/>
      <c r="U1146" s="174"/>
      <c r="V1146" s="174"/>
      <c r="W1146" s="174">
        <v>0</v>
      </c>
      <c r="X1146" s="174"/>
      <c r="Y1146" s="309"/>
      <c r="Z1146" s="174"/>
      <c r="AA1146" s="174">
        <f>+Q1146</f>
        <v>0</v>
      </c>
      <c r="AB1146" s="174"/>
      <c r="AC1146" s="174"/>
      <c r="AD1146" s="174"/>
    </row>
    <row r="1147" spans="1:30" s="114" customFormat="1" ht="20.25" hidden="1" customHeight="1" x14ac:dyDescent="0.25">
      <c r="A1147" s="183" t="s">
        <v>341</v>
      </c>
      <c r="B1147" s="183"/>
      <c r="C1147" s="183"/>
      <c r="D1147" s="183"/>
      <c r="E1147" s="198" t="s">
        <v>388</v>
      </c>
      <c r="F1147" s="200">
        <f t="shared" si="975"/>
        <v>0</v>
      </c>
      <c r="G1147" s="200">
        <f t="shared" si="976"/>
        <v>0</v>
      </c>
      <c r="H1147" s="201">
        <f t="shared" si="977"/>
        <v>0</v>
      </c>
      <c r="I1147" s="124"/>
      <c r="J1147" s="131"/>
      <c r="K1147" s="131"/>
      <c r="L1147" s="131"/>
      <c r="M1147" s="194">
        <v>32312</v>
      </c>
      <c r="N1147" s="195"/>
      <c r="O1147" s="196" t="s">
        <v>41</v>
      </c>
      <c r="P1147" s="195" t="s">
        <v>188</v>
      </c>
      <c r="Q1147" s="197">
        <v>0</v>
      </c>
      <c r="R1147" s="197">
        <v>0</v>
      </c>
      <c r="S1147" s="197">
        <v>0</v>
      </c>
      <c r="T1147" s="197">
        <v>0</v>
      </c>
      <c r="U1147" s="197">
        <v>0</v>
      </c>
      <c r="V1147" s="197">
        <v>0</v>
      </c>
      <c r="W1147" s="197">
        <v>0</v>
      </c>
      <c r="X1147" s="197"/>
      <c r="Y1147" s="308"/>
      <c r="Z1147" s="197">
        <v>0</v>
      </c>
      <c r="AA1147" s="197">
        <v>0</v>
      </c>
      <c r="AB1147" s="197">
        <v>0</v>
      </c>
      <c r="AC1147" s="197">
        <v>0</v>
      </c>
      <c r="AD1147" s="197">
        <v>0</v>
      </c>
    </row>
    <row r="1148" spans="1:30" s="114" customFormat="1" ht="20.25" hidden="1" customHeight="1" x14ac:dyDescent="0.25">
      <c r="A1148" s="182" t="s">
        <v>341</v>
      </c>
      <c r="B1148" s="182"/>
      <c r="C1148" s="182"/>
      <c r="D1148" s="182"/>
      <c r="E1148" s="182"/>
      <c r="F1148" s="200">
        <f t="shared" si="975"/>
        <v>0</v>
      </c>
      <c r="G1148" s="200">
        <f t="shared" si="976"/>
        <v>0</v>
      </c>
      <c r="H1148" s="201">
        <f t="shared" si="977"/>
        <v>0</v>
      </c>
      <c r="I1148" s="124"/>
      <c r="J1148" s="131"/>
      <c r="K1148" s="131"/>
      <c r="L1148" s="131"/>
      <c r="M1148" s="11"/>
      <c r="N1148" s="171">
        <v>323120</v>
      </c>
      <c r="O1148" s="172" t="s">
        <v>41</v>
      </c>
      <c r="P1148" s="173" t="s">
        <v>188</v>
      </c>
      <c r="Q1148" s="174">
        <v>0</v>
      </c>
      <c r="R1148" s="174">
        <v>0</v>
      </c>
      <c r="S1148" s="174">
        <f>Q1148+R1148</f>
        <v>0</v>
      </c>
      <c r="T1148" s="174"/>
      <c r="U1148" s="174"/>
      <c r="V1148" s="174"/>
      <c r="W1148" s="174">
        <v>0</v>
      </c>
      <c r="X1148" s="174"/>
      <c r="Y1148" s="309"/>
      <c r="Z1148" s="174"/>
      <c r="AA1148" s="174">
        <f>+Q1148</f>
        <v>0</v>
      </c>
      <c r="AB1148" s="174"/>
      <c r="AC1148" s="174"/>
      <c r="AD1148" s="174"/>
    </row>
    <row r="1149" spans="1:30" s="114" customFormat="1" ht="20.25" hidden="1" customHeight="1" x14ac:dyDescent="0.25">
      <c r="A1149" s="183" t="s">
        <v>341</v>
      </c>
      <c r="B1149" s="183"/>
      <c r="C1149" s="183"/>
      <c r="D1149" s="183"/>
      <c r="E1149" s="198" t="s">
        <v>388</v>
      </c>
      <c r="F1149" s="200">
        <f t="shared" si="975"/>
        <v>0</v>
      </c>
      <c r="G1149" s="200">
        <f t="shared" si="976"/>
        <v>0</v>
      </c>
      <c r="H1149" s="201">
        <f t="shared" si="977"/>
        <v>0</v>
      </c>
      <c r="I1149" s="124"/>
      <c r="J1149" s="131"/>
      <c r="K1149" s="131"/>
      <c r="L1149" s="131"/>
      <c r="M1149" s="194">
        <v>32313</v>
      </c>
      <c r="N1149" s="195"/>
      <c r="O1149" s="196" t="s">
        <v>41</v>
      </c>
      <c r="P1149" s="195" t="s">
        <v>189</v>
      </c>
      <c r="Q1149" s="197">
        <v>0</v>
      </c>
      <c r="R1149" s="197">
        <v>0</v>
      </c>
      <c r="S1149" s="197">
        <v>0</v>
      </c>
      <c r="T1149" s="197">
        <v>0</v>
      </c>
      <c r="U1149" s="197">
        <v>0</v>
      </c>
      <c r="V1149" s="197">
        <v>0</v>
      </c>
      <c r="W1149" s="197">
        <v>0</v>
      </c>
      <c r="X1149" s="197"/>
      <c r="Y1149" s="308"/>
      <c r="Z1149" s="197">
        <v>0</v>
      </c>
      <c r="AA1149" s="197">
        <v>0</v>
      </c>
      <c r="AB1149" s="197">
        <v>0</v>
      </c>
      <c r="AC1149" s="197">
        <v>0</v>
      </c>
      <c r="AD1149" s="197">
        <v>0</v>
      </c>
    </row>
    <row r="1150" spans="1:30" s="114" customFormat="1" ht="20.25" hidden="1" customHeight="1" x14ac:dyDescent="0.25">
      <c r="A1150" s="182" t="s">
        <v>341</v>
      </c>
      <c r="B1150" s="182"/>
      <c r="C1150" s="182"/>
      <c r="D1150" s="182"/>
      <c r="E1150" s="182"/>
      <c r="F1150" s="200">
        <f t="shared" si="975"/>
        <v>0</v>
      </c>
      <c r="G1150" s="200">
        <f t="shared" si="976"/>
        <v>0</v>
      </c>
      <c r="H1150" s="201">
        <f t="shared" si="977"/>
        <v>0</v>
      </c>
      <c r="I1150" s="124"/>
      <c r="J1150" s="131"/>
      <c r="K1150" s="131"/>
      <c r="L1150" s="131"/>
      <c r="M1150" s="11"/>
      <c r="N1150" s="171">
        <v>323130</v>
      </c>
      <c r="O1150" s="172" t="s">
        <v>41</v>
      </c>
      <c r="P1150" s="173" t="s">
        <v>189</v>
      </c>
      <c r="Q1150" s="174">
        <v>0</v>
      </c>
      <c r="R1150" s="174">
        <v>0</v>
      </c>
      <c r="S1150" s="174">
        <f>Q1150+R1150</f>
        <v>0</v>
      </c>
      <c r="T1150" s="174"/>
      <c r="U1150" s="174"/>
      <c r="V1150" s="174"/>
      <c r="W1150" s="174">
        <v>0</v>
      </c>
      <c r="X1150" s="174"/>
      <c r="Y1150" s="309"/>
      <c r="Z1150" s="174"/>
      <c r="AA1150" s="174">
        <f>+Q1150</f>
        <v>0</v>
      </c>
      <c r="AB1150" s="174"/>
      <c r="AC1150" s="174"/>
      <c r="AD1150" s="174"/>
    </row>
    <row r="1151" spans="1:30" s="114" customFormat="1" ht="20.25" hidden="1" customHeight="1" x14ac:dyDescent="0.25">
      <c r="A1151" s="183" t="s">
        <v>341</v>
      </c>
      <c r="B1151" s="183"/>
      <c r="C1151" s="183"/>
      <c r="D1151" s="183"/>
      <c r="E1151" s="198" t="s">
        <v>388</v>
      </c>
      <c r="F1151" s="200">
        <f t="shared" si="975"/>
        <v>0</v>
      </c>
      <c r="G1151" s="200">
        <f t="shared" si="976"/>
        <v>0</v>
      </c>
      <c r="H1151" s="201">
        <f t="shared" si="977"/>
        <v>0</v>
      </c>
      <c r="I1151" s="124"/>
      <c r="J1151" s="131"/>
      <c r="K1151" s="131"/>
      <c r="L1151" s="131"/>
      <c r="M1151" s="194">
        <v>32319</v>
      </c>
      <c r="N1151" s="195"/>
      <c r="O1151" s="196" t="s">
        <v>41</v>
      </c>
      <c r="P1151" s="195" t="s">
        <v>190</v>
      </c>
      <c r="Q1151" s="197">
        <v>0</v>
      </c>
      <c r="R1151" s="197">
        <v>0</v>
      </c>
      <c r="S1151" s="197">
        <v>0</v>
      </c>
      <c r="T1151" s="197">
        <v>0</v>
      </c>
      <c r="U1151" s="197">
        <v>0</v>
      </c>
      <c r="V1151" s="197">
        <v>0</v>
      </c>
      <c r="W1151" s="197">
        <v>0</v>
      </c>
      <c r="X1151" s="197"/>
      <c r="Y1151" s="308"/>
      <c r="Z1151" s="197">
        <v>0</v>
      </c>
      <c r="AA1151" s="197">
        <v>0</v>
      </c>
      <c r="AB1151" s="197">
        <v>0</v>
      </c>
      <c r="AC1151" s="197">
        <v>0</v>
      </c>
      <c r="AD1151" s="197">
        <v>0</v>
      </c>
    </row>
    <row r="1152" spans="1:30" s="114" customFormat="1" ht="20.25" hidden="1" customHeight="1" x14ac:dyDescent="0.25">
      <c r="A1152" s="182" t="s">
        <v>341</v>
      </c>
      <c r="B1152" s="182"/>
      <c r="C1152" s="182"/>
      <c r="D1152" s="182"/>
      <c r="E1152" s="182"/>
      <c r="F1152" s="200">
        <f t="shared" si="975"/>
        <v>0</v>
      </c>
      <c r="G1152" s="200">
        <f t="shared" si="976"/>
        <v>0</v>
      </c>
      <c r="H1152" s="201">
        <f t="shared" si="977"/>
        <v>0</v>
      </c>
      <c r="I1152" s="124"/>
      <c r="J1152" s="131"/>
      <c r="K1152" s="131"/>
      <c r="L1152" s="131"/>
      <c r="M1152" s="11"/>
      <c r="N1152" s="171">
        <v>323190</v>
      </c>
      <c r="O1152" s="172" t="s">
        <v>41</v>
      </c>
      <c r="P1152" s="173" t="s">
        <v>190</v>
      </c>
      <c r="Q1152" s="174">
        <v>0</v>
      </c>
      <c r="R1152" s="174">
        <v>0</v>
      </c>
      <c r="S1152" s="174">
        <f>Q1152+R1152</f>
        <v>0</v>
      </c>
      <c r="T1152" s="174"/>
      <c r="U1152" s="174"/>
      <c r="V1152" s="174"/>
      <c r="W1152" s="174">
        <v>0</v>
      </c>
      <c r="X1152" s="174"/>
      <c r="Y1152" s="309"/>
      <c r="Z1152" s="174"/>
      <c r="AA1152" s="174">
        <f>+Q1152</f>
        <v>0</v>
      </c>
      <c r="AB1152" s="174"/>
      <c r="AC1152" s="174"/>
      <c r="AD1152" s="174"/>
    </row>
    <row r="1153" spans="1:30" s="114" customFormat="1" ht="20.25" customHeight="1" x14ac:dyDescent="0.25">
      <c r="A1153" s="182" t="s">
        <v>341</v>
      </c>
      <c r="B1153" s="182"/>
      <c r="C1153" s="182"/>
      <c r="D1153" s="198" t="s">
        <v>387</v>
      </c>
      <c r="E1153" s="198" t="s">
        <v>388</v>
      </c>
      <c r="F1153" s="200">
        <f t="shared" si="975"/>
        <v>300</v>
      </c>
      <c r="G1153" s="200">
        <f t="shared" si="976"/>
        <v>175</v>
      </c>
      <c r="H1153" s="201">
        <f t="shared" si="977"/>
        <v>225</v>
      </c>
      <c r="I1153" s="124"/>
      <c r="J1153" s="131"/>
      <c r="K1153" s="131"/>
      <c r="L1153" s="131">
        <v>3232</v>
      </c>
      <c r="M1153" s="11"/>
      <c r="N1153" s="127"/>
      <c r="O1153" s="12" t="s">
        <v>41</v>
      </c>
      <c r="P1153" s="127" t="s">
        <v>192</v>
      </c>
      <c r="Q1153" s="133">
        <f t="shared" ref="Q1153:AD1154" si="1006">Q1154</f>
        <v>50</v>
      </c>
      <c r="R1153" s="133">
        <f t="shared" si="1006"/>
        <v>100</v>
      </c>
      <c r="S1153" s="133">
        <f t="shared" si="1006"/>
        <v>150</v>
      </c>
      <c r="T1153" s="133">
        <v>25</v>
      </c>
      <c r="U1153" s="133">
        <f t="shared" si="1006"/>
        <v>50</v>
      </c>
      <c r="V1153" s="133">
        <f t="shared" si="1006"/>
        <v>50</v>
      </c>
      <c r="W1153" s="133">
        <f t="shared" si="1006"/>
        <v>50</v>
      </c>
      <c r="X1153" s="133"/>
      <c r="Y1153" s="307"/>
      <c r="Z1153" s="133">
        <f t="shared" si="1006"/>
        <v>25</v>
      </c>
      <c r="AA1153" s="133">
        <f t="shared" si="1006"/>
        <v>50</v>
      </c>
      <c r="AB1153" s="133">
        <f t="shared" si="1006"/>
        <v>50</v>
      </c>
      <c r="AC1153" s="133">
        <f t="shared" si="1006"/>
        <v>50</v>
      </c>
      <c r="AD1153" s="133">
        <f t="shared" si="1006"/>
        <v>50</v>
      </c>
    </row>
    <row r="1154" spans="1:30" s="114" customFormat="1" ht="20.25" customHeight="1" x14ac:dyDescent="0.25">
      <c r="A1154" s="183" t="s">
        <v>341</v>
      </c>
      <c r="B1154" s="183"/>
      <c r="C1154" s="183"/>
      <c r="D1154" s="183"/>
      <c r="E1154" s="198" t="s">
        <v>388</v>
      </c>
      <c r="F1154" s="200">
        <f t="shared" si="975"/>
        <v>300</v>
      </c>
      <c r="G1154" s="200">
        <f t="shared" si="976"/>
        <v>150</v>
      </c>
      <c r="H1154" s="201">
        <f t="shared" si="977"/>
        <v>225</v>
      </c>
      <c r="I1154" s="124"/>
      <c r="J1154" s="131"/>
      <c r="K1154" s="131"/>
      <c r="L1154" s="131"/>
      <c r="M1154" s="194">
        <v>32322</v>
      </c>
      <c r="N1154" s="195"/>
      <c r="O1154" s="196" t="s">
        <v>41</v>
      </c>
      <c r="P1154" s="195" t="s">
        <v>193</v>
      </c>
      <c r="Q1154" s="197">
        <f t="shared" si="1006"/>
        <v>50</v>
      </c>
      <c r="R1154" s="197">
        <f t="shared" si="1006"/>
        <v>100</v>
      </c>
      <c r="S1154" s="197">
        <f t="shared" si="1006"/>
        <v>150</v>
      </c>
      <c r="T1154" s="197">
        <f t="shared" si="1006"/>
        <v>0</v>
      </c>
      <c r="U1154" s="197">
        <f t="shared" si="1006"/>
        <v>50</v>
      </c>
      <c r="V1154" s="197">
        <f t="shared" si="1006"/>
        <v>50</v>
      </c>
      <c r="W1154" s="197">
        <f t="shared" si="1006"/>
        <v>50</v>
      </c>
      <c r="X1154" s="197"/>
      <c r="Y1154" s="308"/>
      <c r="Z1154" s="197">
        <f t="shared" si="1006"/>
        <v>25</v>
      </c>
      <c r="AA1154" s="197">
        <f t="shared" si="1006"/>
        <v>50</v>
      </c>
      <c r="AB1154" s="197">
        <f t="shared" si="1006"/>
        <v>50</v>
      </c>
      <c r="AC1154" s="197">
        <f t="shared" si="1006"/>
        <v>50</v>
      </c>
      <c r="AD1154" s="197">
        <f t="shared" si="1006"/>
        <v>50</v>
      </c>
    </row>
    <row r="1155" spans="1:30" s="114" customFormat="1" ht="20.25" customHeight="1" x14ac:dyDescent="0.25">
      <c r="A1155" s="182" t="s">
        <v>341</v>
      </c>
      <c r="B1155" s="182"/>
      <c r="C1155" s="182"/>
      <c r="D1155" s="182"/>
      <c r="E1155" s="182"/>
      <c r="F1155" s="200">
        <f t="shared" si="975"/>
        <v>300</v>
      </c>
      <c r="G1155" s="200">
        <f t="shared" si="976"/>
        <v>150</v>
      </c>
      <c r="H1155" s="201">
        <f t="shared" si="977"/>
        <v>225</v>
      </c>
      <c r="I1155" s="124"/>
      <c r="J1155" s="131"/>
      <c r="K1155" s="131"/>
      <c r="L1155" s="131"/>
      <c r="M1155" s="11"/>
      <c r="N1155" s="171">
        <v>323220</v>
      </c>
      <c r="O1155" s="172" t="s">
        <v>41</v>
      </c>
      <c r="P1155" s="173" t="s">
        <v>193</v>
      </c>
      <c r="Q1155" s="174">
        <v>50</v>
      </c>
      <c r="R1155" s="174">
        <f>S1155-Q1155</f>
        <v>100</v>
      </c>
      <c r="S1155" s="174">
        <v>150</v>
      </c>
      <c r="T1155" s="174"/>
      <c r="U1155" s="174">
        <v>50</v>
      </c>
      <c r="V1155" s="174">
        <v>50</v>
      </c>
      <c r="W1155" s="174">
        <v>50</v>
      </c>
      <c r="X1155" s="174"/>
      <c r="Y1155" s="309"/>
      <c r="Z1155" s="174">
        <v>25</v>
      </c>
      <c r="AA1155" s="174">
        <f>+Q1155</f>
        <v>50</v>
      </c>
      <c r="AB1155" s="174">
        <v>50</v>
      </c>
      <c r="AC1155" s="174">
        <v>50</v>
      </c>
      <c r="AD1155" s="174">
        <v>50</v>
      </c>
    </row>
    <row r="1156" spans="1:30" s="114" customFormat="1" ht="20.25" customHeight="1" x14ac:dyDescent="0.25">
      <c r="A1156" s="182" t="s">
        <v>341</v>
      </c>
      <c r="B1156" s="182"/>
      <c r="C1156" s="182"/>
      <c r="D1156" s="198" t="s">
        <v>387</v>
      </c>
      <c r="E1156" s="198" t="s">
        <v>388</v>
      </c>
      <c r="F1156" s="200">
        <f t="shared" si="975"/>
        <v>0</v>
      </c>
      <c r="G1156" s="200">
        <f t="shared" si="976"/>
        <v>200</v>
      </c>
      <c r="H1156" s="201">
        <f t="shared" si="977"/>
        <v>400</v>
      </c>
      <c r="I1156" s="124"/>
      <c r="J1156" s="131"/>
      <c r="K1156" s="131"/>
      <c r="L1156" s="131">
        <v>3233</v>
      </c>
      <c r="M1156" s="11"/>
      <c r="N1156" s="127"/>
      <c r="O1156" s="12" t="s">
        <v>41</v>
      </c>
      <c r="P1156" s="127" t="s">
        <v>195</v>
      </c>
      <c r="Q1156" s="133">
        <f t="shared" ref="Q1156:AD1157" si="1007">Q1157</f>
        <v>100</v>
      </c>
      <c r="R1156" s="133">
        <f t="shared" si="1007"/>
        <v>-100</v>
      </c>
      <c r="S1156" s="133">
        <f t="shared" si="1007"/>
        <v>0</v>
      </c>
      <c r="T1156" s="133">
        <f t="shared" si="1007"/>
        <v>0</v>
      </c>
      <c r="U1156" s="133">
        <f t="shared" si="1007"/>
        <v>100</v>
      </c>
      <c r="V1156" s="133">
        <f t="shared" si="1007"/>
        <v>100</v>
      </c>
      <c r="W1156" s="133">
        <f t="shared" si="1007"/>
        <v>0</v>
      </c>
      <c r="X1156" s="133"/>
      <c r="Y1156" s="307"/>
      <c r="Z1156" s="133">
        <f t="shared" si="1007"/>
        <v>0</v>
      </c>
      <c r="AA1156" s="133">
        <f t="shared" si="1007"/>
        <v>100</v>
      </c>
      <c r="AB1156" s="133">
        <f t="shared" si="1007"/>
        <v>100</v>
      </c>
      <c r="AC1156" s="133">
        <f t="shared" si="1007"/>
        <v>100</v>
      </c>
      <c r="AD1156" s="133">
        <f t="shared" si="1007"/>
        <v>100</v>
      </c>
    </row>
    <row r="1157" spans="1:30" s="114" customFormat="1" ht="20.25" customHeight="1" x14ac:dyDescent="0.25">
      <c r="A1157" s="183" t="s">
        <v>341</v>
      </c>
      <c r="B1157" s="183"/>
      <c r="C1157" s="183"/>
      <c r="D1157" s="183"/>
      <c r="E1157" s="198" t="s">
        <v>388</v>
      </c>
      <c r="F1157" s="200">
        <f t="shared" si="975"/>
        <v>0</v>
      </c>
      <c r="G1157" s="200">
        <f t="shared" si="976"/>
        <v>200</v>
      </c>
      <c r="H1157" s="201">
        <f t="shared" si="977"/>
        <v>400</v>
      </c>
      <c r="I1157" s="124"/>
      <c r="J1157" s="131"/>
      <c r="K1157" s="131"/>
      <c r="L1157" s="131"/>
      <c r="M1157" s="194">
        <v>32339</v>
      </c>
      <c r="N1157" s="195"/>
      <c r="O1157" s="196" t="s">
        <v>41</v>
      </c>
      <c r="P1157" s="195" t="s">
        <v>196</v>
      </c>
      <c r="Q1157" s="197">
        <f t="shared" si="1007"/>
        <v>100</v>
      </c>
      <c r="R1157" s="197">
        <f t="shared" si="1007"/>
        <v>-100</v>
      </c>
      <c r="S1157" s="197">
        <f t="shared" si="1007"/>
        <v>0</v>
      </c>
      <c r="T1157" s="197">
        <f t="shared" si="1007"/>
        <v>0</v>
      </c>
      <c r="U1157" s="197">
        <f t="shared" si="1007"/>
        <v>100</v>
      </c>
      <c r="V1157" s="197">
        <f t="shared" si="1007"/>
        <v>100</v>
      </c>
      <c r="W1157" s="197">
        <f t="shared" si="1007"/>
        <v>0</v>
      </c>
      <c r="X1157" s="197"/>
      <c r="Y1157" s="308"/>
      <c r="Z1157" s="197">
        <f t="shared" si="1007"/>
        <v>0</v>
      </c>
      <c r="AA1157" s="197">
        <f t="shared" si="1007"/>
        <v>100</v>
      </c>
      <c r="AB1157" s="197">
        <f t="shared" si="1007"/>
        <v>100</v>
      </c>
      <c r="AC1157" s="197">
        <f t="shared" si="1007"/>
        <v>100</v>
      </c>
      <c r="AD1157" s="197">
        <f t="shared" si="1007"/>
        <v>100</v>
      </c>
    </row>
    <row r="1158" spans="1:30" s="114" customFormat="1" ht="20.25" customHeight="1" x14ac:dyDescent="0.25">
      <c r="A1158" s="182" t="s">
        <v>341</v>
      </c>
      <c r="B1158" s="182"/>
      <c r="C1158" s="182"/>
      <c r="D1158" s="182"/>
      <c r="E1158" s="182"/>
      <c r="F1158" s="200">
        <f t="shared" si="975"/>
        <v>0</v>
      </c>
      <c r="G1158" s="200">
        <f t="shared" si="976"/>
        <v>200</v>
      </c>
      <c r="H1158" s="201">
        <f t="shared" si="977"/>
        <v>400</v>
      </c>
      <c r="I1158" s="124"/>
      <c r="J1158" s="131"/>
      <c r="K1158" s="131"/>
      <c r="L1158" s="131"/>
      <c r="M1158" s="11"/>
      <c r="N1158" s="171">
        <v>323390</v>
      </c>
      <c r="O1158" s="172" t="s">
        <v>41</v>
      </c>
      <c r="P1158" s="173" t="s">
        <v>196</v>
      </c>
      <c r="Q1158" s="174">
        <v>100</v>
      </c>
      <c r="R1158" s="174">
        <f>S1158-Q1158</f>
        <v>-100</v>
      </c>
      <c r="S1158" s="174">
        <v>0</v>
      </c>
      <c r="T1158" s="174"/>
      <c r="U1158" s="174">
        <v>100</v>
      </c>
      <c r="V1158" s="174">
        <v>100</v>
      </c>
      <c r="W1158" s="174">
        <v>0</v>
      </c>
      <c r="X1158" s="174"/>
      <c r="Y1158" s="309"/>
      <c r="Z1158" s="174"/>
      <c r="AA1158" s="174">
        <f>+Q1158</f>
        <v>100</v>
      </c>
      <c r="AB1158" s="174">
        <v>100</v>
      </c>
      <c r="AC1158" s="174">
        <v>100</v>
      </c>
      <c r="AD1158" s="174">
        <v>100</v>
      </c>
    </row>
    <row r="1159" spans="1:30" s="114" customFormat="1" ht="20.25" customHeight="1" x14ac:dyDescent="0.25">
      <c r="A1159" s="182" t="s">
        <v>341</v>
      </c>
      <c r="B1159" s="182"/>
      <c r="C1159" s="182"/>
      <c r="D1159" s="198" t="s">
        <v>387</v>
      </c>
      <c r="E1159" s="198" t="s">
        <v>388</v>
      </c>
      <c r="F1159" s="200">
        <f t="shared" si="975"/>
        <v>1200</v>
      </c>
      <c r="G1159" s="200">
        <f t="shared" si="976"/>
        <v>2377</v>
      </c>
      <c r="H1159" s="201">
        <f t="shared" si="977"/>
        <v>2877.3</v>
      </c>
      <c r="I1159" s="124"/>
      <c r="J1159" s="131"/>
      <c r="K1159" s="131"/>
      <c r="L1159" s="131">
        <v>3237</v>
      </c>
      <c r="M1159" s="131"/>
      <c r="N1159" s="132"/>
      <c r="O1159" s="12" t="s">
        <v>41</v>
      </c>
      <c r="P1159" s="127" t="s">
        <v>209</v>
      </c>
      <c r="Q1159" s="133">
        <f t="shared" ref="Q1159:AD1160" si="1008">Q1160</f>
        <v>600</v>
      </c>
      <c r="R1159" s="133">
        <f t="shared" si="1008"/>
        <v>0</v>
      </c>
      <c r="S1159" s="133">
        <f t="shared" si="1008"/>
        <v>600</v>
      </c>
      <c r="T1159" s="133">
        <v>477</v>
      </c>
      <c r="U1159" s="133">
        <f t="shared" si="1008"/>
        <v>600</v>
      </c>
      <c r="V1159" s="133">
        <f t="shared" si="1008"/>
        <v>600</v>
      </c>
      <c r="W1159" s="133">
        <f t="shared" si="1008"/>
        <v>700</v>
      </c>
      <c r="X1159" s="133"/>
      <c r="Y1159" s="307"/>
      <c r="Z1159" s="133">
        <f t="shared" si="1008"/>
        <v>477.3</v>
      </c>
      <c r="AA1159" s="133">
        <f t="shared" si="1008"/>
        <v>600</v>
      </c>
      <c r="AB1159" s="133">
        <f t="shared" si="1008"/>
        <v>600</v>
      </c>
      <c r="AC1159" s="133">
        <f t="shared" si="1008"/>
        <v>600</v>
      </c>
      <c r="AD1159" s="133">
        <f t="shared" si="1008"/>
        <v>600</v>
      </c>
    </row>
    <row r="1160" spans="1:30" s="114" customFormat="1" ht="20.25" customHeight="1" x14ac:dyDescent="0.25">
      <c r="A1160" s="183" t="s">
        <v>341</v>
      </c>
      <c r="B1160" s="183"/>
      <c r="C1160" s="183"/>
      <c r="D1160" s="183"/>
      <c r="E1160" s="198" t="s">
        <v>388</v>
      </c>
      <c r="F1160" s="200">
        <f t="shared" si="975"/>
        <v>1200</v>
      </c>
      <c r="G1160" s="200">
        <f t="shared" si="976"/>
        <v>1900</v>
      </c>
      <c r="H1160" s="201">
        <f t="shared" si="977"/>
        <v>2877.3</v>
      </c>
      <c r="I1160" s="124"/>
      <c r="J1160" s="131"/>
      <c r="K1160" s="131"/>
      <c r="L1160" s="131"/>
      <c r="M1160" s="194">
        <v>32372</v>
      </c>
      <c r="N1160" s="195"/>
      <c r="O1160" s="196" t="s">
        <v>41</v>
      </c>
      <c r="P1160" s="195" t="s">
        <v>210</v>
      </c>
      <c r="Q1160" s="197">
        <f t="shared" si="1008"/>
        <v>600</v>
      </c>
      <c r="R1160" s="197">
        <f t="shared" si="1008"/>
        <v>0</v>
      </c>
      <c r="S1160" s="197">
        <f t="shared" si="1008"/>
        <v>600</v>
      </c>
      <c r="T1160" s="197">
        <f t="shared" si="1008"/>
        <v>0</v>
      </c>
      <c r="U1160" s="197">
        <f t="shared" si="1008"/>
        <v>600</v>
      </c>
      <c r="V1160" s="197">
        <f t="shared" si="1008"/>
        <v>600</v>
      </c>
      <c r="W1160" s="197">
        <f t="shared" si="1008"/>
        <v>700</v>
      </c>
      <c r="X1160" s="197"/>
      <c r="Y1160" s="308"/>
      <c r="Z1160" s="197">
        <f t="shared" si="1008"/>
        <v>477.3</v>
      </c>
      <c r="AA1160" s="197">
        <f t="shared" si="1008"/>
        <v>600</v>
      </c>
      <c r="AB1160" s="197">
        <f t="shared" si="1008"/>
        <v>600</v>
      </c>
      <c r="AC1160" s="197">
        <f t="shared" si="1008"/>
        <v>600</v>
      </c>
      <c r="AD1160" s="197">
        <f t="shared" si="1008"/>
        <v>600</v>
      </c>
    </row>
    <row r="1161" spans="1:30" s="114" customFormat="1" ht="20.25" customHeight="1" x14ac:dyDescent="0.25">
      <c r="A1161" s="182" t="s">
        <v>341</v>
      </c>
      <c r="B1161" s="182"/>
      <c r="C1161" s="182"/>
      <c r="D1161" s="182"/>
      <c r="E1161" s="182"/>
      <c r="F1161" s="200">
        <f t="shared" si="975"/>
        <v>1200</v>
      </c>
      <c r="G1161" s="200">
        <f t="shared" si="976"/>
        <v>1900</v>
      </c>
      <c r="H1161" s="201">
        <f t="shared" si="977"/>
        <v>2877.3</v>
      </c>
      <c r="I1161" s="124"/>
      <c r="J1161" s="131"/>
      <c r="K1161" s="131"/>
      <c r="L1161" s="131"/>
      <c r="M1161" s="11"/>
      <c r="N1161" s="171">
        <v>323720</v>
      </c>
      <c r="O1161" s="172" t="s">
        <v>41</v>
      </c>
      <c r="P1161" s="173" t="s">
        <v>210</v>
      </c>
      <c r="Q1161" s="174">
        <v>600</v>
      </c>
      <c r="R1161" s="174">
        <f>S1161-Q1161</f>
        <v>0</v>
      </c>
      <c r="S1161" s="174">
        <v>600</v>
      </c>
      <c r="T1161" s="174"/>
      <c r="U1161" s="174">
        <v>600</v>
      </c>
      <c r="V1161" s="174">
        <v>600</v>
      </c>
      <c r="W1161" s="174">
        <v>700</v>
      </c>
      <c r="X1161" s="174"/>
      <c r="Y1161" s="309"/>
      <c r="Z1161" s="174">
        <v>477.3</v>
      </c>
      <c r="AA1161" s="174">
        <f>+Q1161</f>
        <v>600</v>
      </c>
      <c r="AB1161" s="174">
        <v>600</v>
      </c>
      <c r="AC1161" s="174">
        <v>600</v>
      </c>
      <c r="AD1161" s="174">
        <v>600</v>
      </c>
    </row>
    <row r="1162" spans="1:30" s="114" customFormat="1" ht="30" hidden="1" customHeight="1" x14ac:dyDescent="0.25">
      <c r="A1162" s="182" t="s">
        <v>341</v>
      </c>
      <c r="B1162" s="198" t="s">
        <v>352</v>
      </c>
      <c r="C1162" s="198" t="s">
        <v>384</v>
      </c>
      <c r="D1162" s="198" t="s">
        <v>387</v>
      </c>
      <c r="E1162" s="198" t="s">
        <v>388</v>
      </c>
      <c r="F1162" s="200">
        <f t="shared" si="975"/>
        <v>0</v>
      </c>
      <c r="G1162" s="200">
        <f t="shared" si="976"/>
        <v>0</v>
      </c>
      <c r="H1162" s="201">
        <f t="shared" si="977"/>
        <v>0</v>
      </c>
      <c r="I1162" s="411" t="s">
        <v>347</v>
      </c>
      <c r="J1162" s="412"/>
      <c r="K1162" s="412"/>
      <c r="L1162" s="412"/>
      <c r="M1162" s="412"/>
      <c r="N1162" s="412"/>
      <c r="O1162" s="413"/>
      <c r="P1162" s="111" t="s">
        <v>348</v>
      </c>
      <c r="Q1162" s="112">
        <f>+Q1163</f>
        <v>0</v>
      </c>
      <c r="R1162" s="112">
        <f t="shared" ref="R1162:AA1162" si="1009">+R1163</f>
        <v>0</v>
      </c>
      <c r="S1162" s="112">
        <f t="shared" si="1009"/>
        <v>0</v>
      </c>
      <c r="T1162" s="112">
        <f t="shared" si="1009"/>
        <v>0</v>
      </c>
      <c r="U1162" s="112">
        <f t="shared" si="1009"/>
        <v>0</v>
      </c>
      <c r="V1162" s="112">
        <f t="shared" si="1009"/>
        <v>0</v>
      </c>
      <c r="W1162" s="112">
        <f t="shared" si="1009"/>
        <v>0</v>
      </c>
      <c r="X1162" s="112"/>
      <c r="Y1162" s="314"/>
      <c r="Z1162" s="112">
        <f t="shared" si="1009"/>
        <v>0</v>
      </c>
      <c r="AA1162" s="112">
        <f t="shared" si="1009"/>
        <v>0</v>
      </c>
      <c r="AB1162" s="112">
        <f>+AB1164</f>
        <v>0</v>
      </c>
      <c r="AC1162" s="112">
        <f>+AC1164</f>
        <v>0</v>
      </c>
      <c r="AD1162" s="112">
        <f>+AD1164</f>
        <v>0</v>
      </c>
    </row>
    <row r="1163" spans="1:30" s="193" customFormat="1" ht="21.75" hidden="1" customHeight="1" x14ac:dyDescent="0.25">
      <c r="A1163" s="188" t="s">
        <v>341</v>
      </c>
      <c r="B1163" s="188"/>
      <c r="C1163" s="198" t="s">
        <v>384</v>
      </c>
      <c r="D1163" s="198" t="s">
        <v>387</v>
      </c>
      <c r="E1163" s="198" t="s">
        <v>388</v>
      </c>
      <c r="F1163" s="200">
        <f t="shared" si="975"/>
        <v>0</v>
      </c>
      <c r="G1163" s="200">
        <f t="shared" si="976"/>
        <v>0</v>
      </c>
      <c r="H1163" s="201">
        <f t="shared" si="977"/>
        <v>0</v>
      </c>
      <c r="I1163" s="189"/>
      <c r="J1163" s="189"/>
      <c r="K1163" s="189"/>
      <c r="L1163" s="189"/>
      <c r="M1163" s="189"/>
      <c r="N1163" s="189" t="str">
        <f>+O1163</f>
        <v>3.1.</v>
      </c>
      <c r="O1163" s="190" t="s">
        <v>41</v>
      </c>
      <c r="P1163" s="191" t="s">
        <v>20</v>
      </c>
      <c r="Q1163" s="192">
        <f>+Q1164</f>
        <v>0</v>
      </c>
      <c r="R1163" s="192">
        <f t="shared" ref="R1163:AD1163" si="1010">+R1164</f>
        <v>0</v>
      </c>
      <c r="S1163" s="192">
        <f t="shared" si="1010"/>
        <v>0</v>
      </c>
      <c r="T1163" s="192">
        <f t="shared" si="1010"/>
        <v>0</v>
      </c>
      <c r="U1163" s="192">
        <f t="shared" si="1010"/>
        <v>0</v>
      </c>
      <c r="V1163" s="192">
        <f t="shared" si="1010"/>
        <v>0</v>
      </c>
      <c r="W1163" s="192">
        <f t="shared" si="1010"/>
        <v>0</v>
      </c>
      <c r="X1163" s="192"/>
      <c r="Y1163" s="315"/>
      <c r="Z1163" s="192">
        <f t="shared" si="1010"/>
        <v>0</v>
      </c>
      <c r="AA1163" s="192">
        <f t="shared" si="1010"/>
        <v>0</v>
      </c>
      <c r="AB1163" s="192">
        <f t="shared" si="1010"/>
        <v>0</v>
      </c>
      <c r="AC1163" s="192">
        <f t="shared" si="1010"/>
        <v>0</v>
      </c>
      <c r="AD1163" s="192">
        <f t="shared" si="1010"/>
        <v>0</v>
      </c>
    </row>
    <row r="1164" spans="1:30" s="114" customFormat="1" ht="20.25" hidden="1" customHeight="1" x14ac:dyDescent="0.25">
      <c r="A1164" s="182" t="s">
        <v>341</v>
      </c>
      <c r="B1164" s="198" t="s">
        <v>352</v>
      </c>
      <c r="C1164" s="198" t="s">
        <v>384</v>
      </c>
      <c r="D1164" s="198" t="s">
        <v>387</v>
      </c>
      <c r="E1164" s="198" t="s">
        <v>388</v>
      </c>
      <c r="F1164" s="200">
        <f t="shared" si="975"/>
        <v>0</v>
      </c>
      <c r="G1164" s="200">
        <f t="shared" si="976"/>
        <v>0</v>
      </c>
      <c r="H1164" s="201">
        <f t="shared" si="977"/>
        <v>0</v>
      </c>
      <c r="I1164" s="120">
        <v>4</v>
      </c>
      <c r="J1164" s="120"/>
      <c r="K1164" s="120"/>
      <c r="L1164" s="120"/>
      <c r="M1164" s="120"/>
      <c r="N1164" s="120"/>
      <c r="O1164" s="175" t="s">
        <v>41</v>
      </c>
      <c r="P1164" s="122" t="s">
        <v>21</v>
      </c>
      <c r="Q1164" s="123">
        <f>+Q1165+Q1166</f>
        <v>0</v>
      </c>
      <c r="R1164" s="123">
        <f t="shared" ref="R1164:AB1164" si="1011">+R1165+R1166</f>
        <v>0</v>
      </c>
      <c r="S1164" s="123">
        <f t="shared" si="1011"/>
        <v>0</v>
      </c>
      <c r="T1164" s="123">
        <f t="shared" si="1011"/>
        <v>0</v>
      </c>
      <c r="U1164" s="123">
        <f t="shared" si="1011"/>
        <v>0</v>
      </c>
      <c r="V1164" s="123">
        <f t="shared" si="1011"/>
        <v>0</v>
      </c>
      <c r="W1164" s="123">
        <f t="shared" si="1011"/>
        <v>0</v>
      </c>
      <c r="X1164" s="123"/>
      <c r="Y1164" s="316"/>
      <c r="Z1164" s="123">
        <f t="shared" si="1011"/>
        <v>0</v>
      </c>
      <c r="AA1164" s="123">
        <f t="shared" si="1011"/>
        <v>0</v>
      </c>
      <c r="AB1164" s="123">
        <f t="shared" si="1011"/>
        <v>0</v>
      </c>
      <c r="AC1164" s="123">
        <f t="shared" ref="AC1164:AD1164" si="1012">+AC1165+AC1166</f>
        <v>0</v>
      </c>
      <c r="AD1164" s="123">
        <f t="shared" si="1012"/>
        <v>0</v>
      </c>
    </row>
    <row r="1165" spans="1:30" s="187" customFormat="1" ht="20.25" hidden="1" customHeight="1" x14ac:dyDescent="0.25">
      <c r="A1165" s="183" t="s">
        <v>341</v>
      </c>
      <c r="B1165" s="198" t="s">
        <v>352</v>
      </c>
      <c r="C1165" s="198" t="s">
        <v>384</v>
      </c>
      <c r="D1165" s="198" t="s">
        <v>387</v>
      </c>
      <c r="E1165" s="198" t="s">
        <v>388</v>
      </c>
      <c r="F1165" s="200">
        <f t="shared" si="975"/>
        <v>0</v>
      </c>
      <c r="G1165" s="200">
        <f t="shared" si="976"/>
        <v>0</v>
      </c>
      <c r="H1165" s="201">
        <f t="shared" si="977"/>
        <v>0</v>
      </c>
      <c r="I1165" s="121"/>
      <c r="J1165" s="121">
        <v>41</v>
      </c>
      <c r="K1165" s="121"/>
      <c r="L1165" s="121"/>
      <c r="M1165" s="121"/>
      <c r="N1165" s="121"/>
      <c r="O1165" s="175" t="s">
        <v>41</v>
      </c>
      <c r="P1165" s="185" t="s">
        <v>11</v>
      </c>
      <c r="Q1165" s="186">
        <v>0</v>
      </c>
      <c r="R1165" s="186">
        <v>0</v>
      </c>
      <c r="S1165" s="186">
        <v>0</v>
      </c>
      <c r="T1165" s="186">
        <v>0</v>
      </c>
      <c r="U1165" s="186">
        <v>0</v>
      </c>
      <c r="V1165" s="186">
        <v>0</v>
      </c>
      <c r="W1165" s="186">
        <v>0</v>
      </c>
      <c r="X1165" s="186"/>
      <c r="Y1165" s="260">
        <v>0</v>
      </c>
      <c r="Z1165" s="186">
        <v>0</v>
      </c>
      <c r="AA1165" s="186">
        <v>0</v>
      </c>
      <c r="AB1165" s="186">
        <v>0</v>
      </c>
      <c r="AC1165" s="186">
        <v>0</v>
      </c>
      <c r="AD1165" s="186">
        <v>0</v>
      </c>
    </row>
    <row r="1166" spans="1:30" s="187" customFormat="1" ht="20.25" hidden="1" customHeight="1" x14ac:dyDescent="0.25">
      <c r="A1166" s="183" t="s">
        <v>341</v>
      </c>
      <c r="B1166" s="198" t="s">
        <v>352</v>
      </c>
      <c r="C1166" s="198" t="s">
        <v>384</v>
      </c>
      <c r="D1166" s="198" t="s">
        <v>387</v>
      </c>
      <c r="E1166" s="198" t="s">
        <v>388</v>
      </c>
      <c r="F1166" s="200">
        <f t="shared" si="975"/>
        <v>0</v>
      </c>
      <c r="G1166" s="200">
        <f t="shared" si="976"/>
        <v>0</v>
      </c>
      <c r="H1166" s="201">
        <f t="shared" si="977"/>
        <v>0</v>
      </c>
      <c r="I1166" s="121"/>
      <c r="J1166" s="121">
        <v>42</v>
      </c>
      <c r="K1166" s="121"/>
      <c r="L1166" s="121"/>
      <c r="M1166" s="121"/>
      <c r="N1166" s="121"/>
      <c r="O1166" s="175" t="s">
        <v>41</v>
      </c>
      <c r="P1166" s="185" t="s">
        <v>12</v>
      </c>
      <c r="Q1166" s="186">
        <v>0</v>
      </c>
      <c r="R1166" s="186">
        <v>0</v>
      </c>
      <c r="S1166" s="186">
        <v>0</v>
      </c>
      <c r="T1166" s="186">
        <v>0</v>
      </c>
      <c r="U1166" s="186">
        <v>0</v>
      </c>
      <c r="V1166" s="186">
        <v>0</v>
      </c>
      <c r="W1166" s="186">
        <v>0</v>
      </c>
      <c r="X1166" s="186"/>
      <c r="Y1166" s="260">
        <v>0</v>
      </c>
      <c r="Z1166" s="186">
        <v>0</v>
      </c>
      <c r="AA1166" s="186">
        <v>0</v>
      </c>
      <c r="AB1166" s="186">
        <v>0</v>
      </c>
      <c r="AC1166" s="186">
        <v>0</v>
      </c>
      <c r="AD1166" s="186">
        <v>0</v>
      </c>
    </row>
    <row r="1167" spans="1:30" s="114" customFormat="1" ht="30" customHeight="1" x14ac:dyDescent="0.25">
      <c r="A1167" s="182" t="s">
        <v>342</v>
      </c>
      <c r="B1167" s="198" t="s">
        <v>352</v>
      </c>
      <c r="C1167" s="198" t="s">
        <v>384</v>
      </c>
      <c r="D1167" s="198" t="s">
        <v>387</v>
      </c>
      <c r="E1167" s="198" t="s">
        <v>388</v>
      </c>
      <c r="F1167" s="200">
        <f t="shared" si="975"/>
        <v>78000</v>
      </c>
      <c r="G1167" s="200">
        <f t="shared" si="976"/>
        <v>87865.040000000008</v>
      </c>
      <c r="H1167" s="201">
        <f t="shared" si="977"/>
        <v>167000</v>
      </c>
      <c r="I1167" s="408" t="s">
        <v>91</v>
      </c>
      <c r="J1167" s="409"/>
      <c r="K1167" s="409"/>
      <c r="L1167" s="409"/>
      <c r="M1167" s="409"/>
      <c r="N1167" s="409"/>
      <c r="O1167" s="410"/>
      <c r="P1167" s="111" t="s">
        <v>349</v>
      </c>
      <c r="Q1167" s="112">
        <f>+Q1168</f>
        <v>39000</v>
      </c>
      <c r="R1167" s="112">
        <f t="shared" ref="R1167:AD1168" si="1013">+R1168</f>
        <v>0</v>
      </c>
      <c r="S1167" s="112">
        <f t="shared" si="1013"/>
        <v>39000</v>
      </c>
      <c r="T1167" s="112">
        <f t="shared" si="1013"/>
        <v>0</v>
      </c>
      <c r="U1167" s="112">
        <f t="shared" si="1013"/>
        <v>39000</v>
      </c>
      <c r="V1167" s="112">
        <f t="shared" si="1013"/>
        <v>39000</v>
      </c>
      <c r="W1167" s="250">
        <f t="shared" si="1013"/>
        <v>9865.0400000000009</v>
      </c>
      <c r="X1167" s="112"/>
      <c r="Y1167" s="314"/>
      <c r="Z1167" s="112">
        <f t="shared" si="1013"/>
        <v>0</v>
      </c>
      <c r="AA1167" s="112">
        <f t="shared" si="1013"/>
        <v>39000</v>
      </c>
      <c r="AB1167" s="112">
        <f>+AB1169</f>
        <v>41000</v>
      </c>
      <c r="AC1167" s="112">
        <f>+AC1169</f>
        <v>43000</v>
      </c>
      <c r="AD1167" s="112">
        <f>+AD1169</f>
        <v>44000</v>
      </c>
    </row>
    <row r="1168" spans="1:30" s="193" customFormat="1" ht="21.75" customHeight="1" x14ac:dyDescent="0.25">
      <c r="A1168" s="188" t="s">
        <v>342</v>
      </c>
      <c r="B1168" s="188"/>
      <c r="C1168" s="198" t="s">
        <v>384</v>
      </c>
      <c r="D1168" s="198" t="s">
        <v>387</v>
      </c>
      <c r="E1168" s="198" t="s">
        <v>388</v>
      </c>
      <c r="F1168" s="200">
        <f t="shared" si="975"/>
        <v>78000</v>
      </c>
      <c r="G1168" s="200">
        <f t="shared" si="976"/>
        <v>87890.334974358979</v>
      </c>
      <c r="H1168" s="201">
        <f t="shared" si="977"/>
        <v>167000</v>
      </c>
      <c r="I1168" s="189"/>
      <c r="J1168" s="189"/>
      <c r="K1168" s="189"/>
      <c r="L1168" s="189"/>
      <c r="M1168" s="189"/>
      <c r="N1168" s="189" t="str">
        <f>+O1168</f>
        <v>5.5.</v>
      </c>
      <c r="O1168" s="190" t="s">
        <v>39</v>
      </c>
      <c r="P1168" s="191" t="s">
        <v>37</v>
      </c>
      <c r="Q1168" s="192">
        <f>+Q1169</f>
        <v>39000</v>
      </c>
      <c r="R1168" s="192">
        <f t="shared" si="1013"/>
        <v>0</v>
      </c>
      <c r="S1168" s="192">
        <f t="shared" si="1013"/>
        <v>39000</v>
      </c>
      <c r="T1168" s="192">
        <f t="shared" si="1013"/>
        <v>0</v>
      </c>
      <c r="U1168" s="192">
        <f t="shared" si="1013"/>
        <v>39000</v>
      </c>
      <c r="V1168" s="192">
        <f t="shared" si="1013"/>
        <v>39000</v>
      </c>
      <c r="W1168" s="192">
        <f t="shared" si="1013"/>
        <v>9865.0400000000009</v>
      </c>
      <c r="X1168" s="192"/>
      <c r="Y1168" s="315">
        <f>W1168/V1168*100</f>
        <v>25.294974358974358</v>
      </c>
      <c r="Z1168" s="192">
        <f t="shared" si="1013"/>
        <v>0</v>
      </c>
      <c r="AA1168" s="192">
        <f t="shared" si="1013"/>
        <v>39000</v>
      </c>
      <c r="AB1168" s="192">
        <f t="shared" si="1013"/>
        <v>41000</v>
      </c>
      <c r="AC1168" s="192">
        <f t="shared" si="1013"/>
        <v>43000</v>
      </c>
      <c r="AD1168" s="192">
        <f t="shared" si="1013"/>
        <v>44000</v>
      </c>
    </row>
    <row r="1169" spans="1:30" s="114" customFormat="1" ht="20.25" customHeight="1" x14ac:dyDescent="0.25">
      <c r="A1169" s="182" t="s">
        <v>342</v>
      </c>
      <c r="B1169" s="198" t="s">
        <v>352</v>
      </c>
      <c r="C1169" s="198" t="s">
        <v>384</v>
      </c>
      <c r="D1169" s="198" t="s">
        <v>387</v>
      </c>
      <c r="E1169" s="198" t="s">
        <v>388</v>
      </c>
      <c r="F1169" s="200">
        <f t="shared" si="975"/>
        <v>78000</v>
      </c>
      <c r="G1169" s="200">
        <f t="shared" si="976"/>
        <v>87890.334974358979</v>
      </c>
      <c r="H1169" s="201">
        <f t="shared" si="977"/>
        <v>167000</v>
      </c>
      <c r="I1169" s="120">
        <v>3</v>
      </c>
      <c r="J1169" s="120"/>
      <c r="K1169" s="120"/>
      <c r="L1169" s="120"/>
      <c r="M1169" s="120"/>
      <c r="N1169" s="120"/>
      <c r="O1169" s="12" t="s">
        <v>39</v>
      </c>
      <c r="P1169" s="122" t="s">
        <v>18</v>
      </c>
      <c r="Q1169" s="123">
        <f>+Q1170+Q1184</f>
        <v>39000</v>
      </c>
      <c r="R1169" s="123">
        <f t="shared" ref="R1169:S1169" si="1014">+R1170+R1184</f>
        <v>0</v>
      </c>
      <c r="S1169" s="123">
        <f t="shared" si="1014"/>
        <v>39000</v>
      </c>
      <c r="T1169" s="123">
        <f t="shared" ref="T1169:AB1169" si="1015">+T1170+T1184</f>
        <v>0</v>
      </c>
      <c r="U1169" s="123">
        <f t="shared" si="1015"/>
        <v>39000</v>
      </c>
      <c r="V1169" s="123">
        <f t="shared" si="1015"/>
        <v>39000</v>
      </c>
      <c r="W1169" s="123">
        <f t="shared" si="1015"/>
        <v>9865.0400000000009</v>
      </c>
      <c r="X1169" s="123"/>
      <c r="Y1169" s="315">
        <f>W1169/V1169*100</f>
        <v>25.294974358974358</v>
      </c>
      <c r="Z1169" s="123">
        <f t="shared" si="1015"/>
        <v>0</v>
      </c>
      <c r="AA1169" s="123">
        <f t="shared" si="1015"/>
        <v>39000</v>
      </c>
      <c r="AB1169" s="123">
        <f t="shared" si="1015"/>
        <v>41000</v>
      </c>
      <c r="AC1169" s="123">
        <f t="shared" ref="AC1169:AD1169" si="1016">+AC1170+AC1184</f>
        <v>43000</v>
      </c>
      <c r="AD1169" s="123">
        <f t="shared" si="1016"/>
        <v>44000</v>
      </c>
    </row>
    <row r="1170" spans="1:30" s="187" customFormat="1" ht="20.25" customHeight="1" x14ac:dyDescent="0.25">
      <c r="A1170" s="183" t="s">
        <v>342</v>
      </c>
      <c r="B1170" s="198" t="s">
        <v>352</v>
      </c>
      <c r="C1170" s="198" t="s">
        <v>384</v>
      </c>
      <c r="D1170" s="198" t="s">
        <v>387</v>
      </c>
      <c r="E1170" s="198" t="s">
        <v>388</v>
      </c>
      <c r="F1170" s="200">
        <f t="shared" si="975"/>
        <v>77400</v>
      </c>
      <c r="G1170" s="200">
        <f t="shared" si="976"/>
        <v>87488.979328165369</v>
      </c>
      <c r="H1170" s="201">
        <f t="shared" si="977"/>
        <v>165950</v>
      </c>
      <c r="I1170" s="263"/>
      <c r="J1170" s="263">
        <v>31</v>
      </c>
      <c r="K1170" s="263"/>
      <c r="L1170" s="263"/>
      <c r="M1170" s="263"/>
      <c r="N1170" s="263"/>
      <c r="O1170" s="303" t="s">
        <v>39</v>
      </c>
      <c r="P1170" s="264" t="s">
        <v>6</v>
      </c>
      <c r="Q1170" s="265">
        <f>Q1171+Q1175</f>
        <v>38700</v>
      </c>
      <c r="R1170" s="265">
        <f t="shared" ref="R1170:S1170" si="1017">R1171+R1175</f>
        <v>0</v>
      </c>
      <c r="S1170" s="265">
        <f t="shared" si="1017"/>
        <v>38700</v>
      </c>
      <c r="T1170" s="265">
        <f t="shared" ref="T1170:AB1170" si="1018">T1171+T1175</f>
        <v>0</v>
      </c>
      <c r="U1170" s="265">
        <f t="shared" si="1018"/>
        <v>39000</v>
      </c>
      <c r="V1170" s="265">
        <f t="shared" si="1018"/>
        <v>38700</v>
      </c>
      <c r="W1170" s="265">
        <f t="shared" si="1018"/>
        <v>9763.75</v>
      </c>
      <c r="X1170" s="265"/>
      <c r="Y1170" s="260">
        <f>W1170/V1170*100</f>
        <v>25.229328165374675</v>
      </c>
      <c r="Z1170" s="186">
        <f t="shared" si="1018"/>
        <v>0</v>
      </c>
      <c r="AA1170" s="186">
        <f t="shared" si="1018"/>
        <v>38700</v>
      </c>
      <c r="AB1170" s="186">
        <f t="shared" si="1018"/>
        <v>40750</v>
      </c>
      <c r="AC1170" s="186">
        <f t="shared" ref="AC1170:AD1170" si="1019">AC1171+AC1175</f>
        <v>42750</v>
      </c>
      <c r="AD1170" s="186">
        <f t="shared" si="1019"/>
        <v>43750</v>
      </c>
    </row>
    <row r="1171" spans="1:30" s="214" customFormat="1" ht="20.25" customHeight="1" x14ac:dyDescent="0.25">
      <c r="A1171" s="188" t="s">
        <v>342</v>
      </c>
      <c r="B1171" s="188"/>
      <c r="C1171" s="215" t="s">
        <v>384</v>
      </c>
      <c r="D1171" s="215" t="s">
        <v>387</v>
      </c>
      <c r="E1171" s="215" t="s">
        <v>388</v>
      </c>
      <c r="F1171" s="207">
        <f t="shared" si="975"/>
        <v>63400</v>
      </c>
      <c r="G1171" s="207">
        <f t="shared" si="976"/>
        <v>73463.75</v>
      </c>
      <c r="H1171" s="208">
        <f t="shared" si="977"/>
        <v>158950</v>
      </c>
      <c r="I1171" s="209"/>
      <c r="J1171" s="210"/>
      <c r="K1171" s="210">
        <v>311</v>
      </c>
      <c r="L1171" s="210"/>
      <c r="M1171" s="210"/>
      <c r="N1171" s="211"/>
      <c r="O1171" s="216" t="s">
        <v>39</v>
      </c>
      <c r="P1171" s="212" t="s">
        <v>117</v>
      </c>
      <c r="Q1171" s="213">
        <f t="shared" ref="Q1171:AD1173" si="1020">Q1172</f>
        <v>31700</v>
      </c>
      <c r="R1171" s="213">
        <f t="shared" si="1020"/>
        <v>0</v>
      </c>
      <c r="S1171" s="213">
        <f t="shared" si="1020"/>
        <v>31700</v>
      </c>
      <c r="T1171" s="213">
        <f t="shared" si="1020"/>
        <v>0</v>
      </c>
      <c r="U1171" s="213">
        <f t="shared" si="1020"/>
        <v>32000</v>
      </c>
      <c r="V1171" s="213">
        <f t="shared" si="1020"/>
        <v>31700</v>
      </c>
      <c r="W1171" s="213">
        <f t="shared" si="1020"/>
        <v>9763.75</v>
      </c>
      <c r="X1171" s="213"/>
      <c r="Y1171" s="306"/>
      <c r="Z1171" s="213">
        <f t="shared" si="1020"/>
        <v>0</v>
      </c>
      <c r="AA1171" s="213">
        <f t="shared" si="1020"/>
        <v>31700</v>
      </c>
      <c r="AB1171" s="213">
        <f t="shared" si="1020"/>
        <v>40750</v>
      </c>
      <c r="AC1171" s="213">
        <f t="shared" si="1020"/>
        <v>42750</v>
      </c>
      <c r="AD1171" s="213">
        <f t="shared" si="1020"/>
        <v>43750</v>
      </c>
    </row>
    <row r="1172" spans="1:30" s="114" customFormat="1" ht="20.25" customHeight="1" x14ac:dyDescent="0.25">
      <c r="A1172" s="182" t="s">
        <v>342</v>
      </c>
      <c r="B1172" s="182"/>
      <c r="C1172" s="182"/>
      <c r="D1172" s="198" t="s">
        <v>387</v>
      </c>
      <c r="E1172" s="198" t="s">
        <v>388</v>
      </c>
      <c r="F1172" s="200">
        <f t="shared" ref="F1172:F1235" si="1021">+Q1172+R1172+S1172</f>
        <v>63400</v>
      </c>
      <c r="G1172" s="200">
        <f t="shared" ref="G1172:G1235" si="1022">+T1172+U1172+V1172+W1172+X1172+Y1172</f>
        <v>73463.75</v>
      </c>
      <c r="H1172" s="201">
        <f t="shared" ref="H1172:H1235" si="1023">+Z1172+AA1172+AB1172+AC1172+AD1172</f>
        <v>158950</v>
      </c>
      <c r="I1172" s="132"/>
      <c r="J1172" s="131"/>
      <c r="K1172" s="131"/>
      <c r="L1172" s="131">
        <v>3111</v>
      </c>
      <c r="M1172" s="11"/>
      <c r="N1172" s="127"/>
      <c r="O1172" s="12" t="s">
        <v>39</v>
      </c>
      <c r="P1172" s="127" t="s">
        <v>118</v>
      </c>
      <c r="Q1172" s="133">
        <f t="shared" si="1020"/>
        <v>31700</v>
      </c>
      <c r="R1172" s="133">
        <f t="shared" si="1020"/>
        <v>0</v>
      </c>
      <c r="S1172" s="133">
        <f t="shared" si="1020"/>
        <v>31700</v>
      </c>
      <c r="T1172" s="133">
        <f t="shared" si="1020"/>
        <v>0</v>
      </c>
      <c r="U1172" s="133">
        <f t="shared" si="1020"/>
        <v>32000</v>
      </c>
      <c r="V1172" s="133">
        <f t="shared" si="1020"/>
        <v>31700</v>
      </c>
      <c r="W1172" s="133">
        <f t="shared" si="1020"/>
        <v>9763.75</v>
      </c>
      <c r="X1172" s="133"/>
      <c r="Y1172" s="307"/>
      <c r="Z1172" s="133">
        <f t="shared" si="1020"/>
        <v>0</v>
      </c>
      <c r="AA1172" s="133">
        <f t="shared" si="1020"/>
        <v>31700</v>
      </c>
      <c r="AB1172" s="133">
        <f t="shared" si="1020"/>
        <v>40750</v>
      </c>
      <c r="AC1172" s="133">
        <f t="shared" si="1020"/>
        <v>42750</v>
      </c>
      <c r="AD1172" s="133">
        <f t="shared" si="1020"/>
        <v>43750</v>
      </c>
    </row>
    <row r="1173" spans="1:30" s="114" customFormat="1" ht="20.25" customHeight="1" x14ac:dyDescent="0.25">
      <c r="A1173" s="183" t="s">
        <v>342</v>
      </c>
      <c r="B1173" s="183"/>
      <c r="C1173" s="183"/>
      <c r="D1173" s="183"/>
      <c r="E1173" s="198" t="s">
        <v>388</v>
      </c>
      <c r="F1173" s="200">
        <f t="shared" si="1021"/>
        <v>63400</v>
      </c>
      <c r="G1173" s="200">
        <f t="shared" si="1022"/>
        <v>73463.75</v>
      </c>
      <c r="H1173" s="201">
        <f t="shared" si="1023"/>
        <v>158950</v>
      </c>
      <c r="I1173" s="124"/>
      <c r="J1173" s="131"/>
      <c r="K1173" s="131"/>
      <c r="L1173" s="131"/>
      <c r="M1173" s="194">
        <v>31111</v>
      </c>
      <c r="N1173" s="195"/>
      <c r="O1173" s="196" t="s">
        <v>39</v>
      </c>
      <c r="P1173" s="195" t="s">
        <v>119</v>
      </c>
      <c r="Q1173" s="197">
        <f t="shared" si="1020"/>
        <v>31700</v>
      </c>
      <c r="R1173" s="197">
        <f t="shared" si="1020"/>
        <v>0</v>
      </c>
      <c r="S1173" s="197">
        <f t="shared" si="1020"/>
        <v>31700</v>
      </c>
      <c r="T1173" s="197">
        <f t="shared" si="1020"/>
        <v>0</v>
      </c>
      <c r="U1173" s="197">
        <f t="shared" si="1020"/>
        <v>32000</v>
      </c>
      <c r="V1173" s="197">
        <f t="shared" si="1020"/>
        <v>31700</v>
      </c>
      <c r="W1173" s="197">
        <f t="shared" si="1020"/>
        <v>9763.75</v>
      </c>
      <c r="X1173" s="197"/>
      <c r="Y1173" s="308"/>
      <c r="Z1173" s="197">
        <f t="shared" si="1020"/>
        <v>0</v>
      </c>
      <c r="AA1173" s="197">
        <f t="shared" si="1020"/>
        <v>31700</v>
      </c>
      <c r="AB1173" s="197">
        <f t="shared" si="1020"/>
        <v>40750</v>
      </c>
      <c r="AC1173" s="197">
        <f t="shared" si="1020"/>
        <v>42750</v>
      </c>
      <c r="AD1173" s="197">
        <f t="shared" si="1020"/>
        <v>43750</v>
      </c>
    </row>
    <row r="1174" spans="1:30" s="114" customFormat="1" ht="20.25" customHeight="1" x14ac:dyDescent="0.25">
      <c r="A1174" s="182" t="s">
        <v>342</v>
      </c>
      <c r="B1174" s="182"/>
      <c r="C1174" s="182"/>
      <c r="D1174" s="182"/>
      <c r="E1174" s="182"/>
      <c r="F1174" s="200">
        <f t="shared" si="1021"/>
        <v>63400</v>
      </c>
      <c r="G1174" s="200">
        <f t="shared" si="1022"/>
        <v>73463.75</v>
      </c>
      <c r="H1174" s="201">
        <f t="shared" si="1023"/>
        <v>158950</v>
      </c>
      <c r="I1174" s="132"/>
      <c r="J1174" s="131"/>
      <c r="K1174" s="131"/>
      <c r="L1174" s="131"/>
      <c r="M1174" s="11"/>
      <c r="N1174" s="171">
        <v>311110</v>
      </c>
      <c r="O1174" s="172" t="s">
        <v>39</v>
      </c>
      <c r="P1174" s="173" t="s">
        <v>299</v>
      </c>
      <c r="Q1174" s="174">
        <v>31700</v>
      </c>
      <c r="R1174" s="174">
        <f>S1174-Q1174</f>
        <v>0</v>
      </c>
      <c r="S1174" s="174">
        <v>31700</v>
      </c>
      <c r="T1174" s="174"/>
      <c r="U1174" s="174">
        <v>32000</v>
      </c>
      <c r="V1174" s="174">
        <v>31700</v>
      </c>
      <c r="W1174" s="174">
        <v>9763.75</v>
      </c>
      <c r="X1174" s="174"/>
      <c r="Y1174" s="309"/>
      <c r="Z1174" s="174"/>
      <c r="AA1174" s="174">
        <f>+Q1174</f>
        <v>31700</v>
      </c>
      <c r="AB1174" s="174">
        <v>40750</v>
      </c>
      <c r="AC1174" s="174">
        <f>2000+40750</f>
        <v>42750</v>
      </c>
      <c r="AD1174" s="174">
        <v>43750</v>
      </c>
    </row>
    <row r="1175" spans="1:30" s="214" customFormat="1" ht="20.25" customHeight="1" x14ac:dyDescent="0.25">
      <c r="A1175" s="188" t="s">
        <v>342</v>
      </c>
      <c r="B1175" s="188"/>
      <c r="C1175" s="215" t="s">
        <v>384</v>
      </c>
      <c r="D1175" s="215" t="s">
        <v>387</v>
      </c>
      <c r="E1175" s="215" t="s">
        <v>388</v>
      </c>
      <c r="F1175" s="207">
        <f t="shared" si="1021"/>
        <v>14000</v>
      </c>
      <c r="G1175" s="207">
        <f t="shared" si="1022"/>
        <v>14000</v>
      </c>
      <c r="H1175" s="208">
        <f t="shared" si="1023"/>
        <v>7000</v>
      </c>
      <c r="I1175" s="209"/>
      <c r="J1175" s="210"/>
      <c r="K1175" s="210">
        <v>313</v>
      </c>
      <c r="L1175" s="210"/>
      <c r="M1175" s="210"/>
      <c r="N1175" s="211"/>
      <c r="O1175" s="216" t="s">
        <v>39</v>
      </c>
      <c r="P1175" s="212" t="s">
        <v>138</v>
      </c>
      <c r="Q1175" s="213">
        <f t="shared" ref="Q1175:S1175" si="1024">Q1176+Q1181</f>
        <v>7000</v>
      </c>
      <c r="R1175" s="213">
        <f t="shared" si="1024"/>
        <v>0</v>
      </c>
      <c r="S1175" s="213">
        <f t="shared" si="1024"/>
        <v>7000</v>
      </c>
      <c r="T1175" s="213">
        <f t="shared" ref="T1175:AB1175" si="1025">T1176+T1181</f>
        <v>0</v>
      </c>
      <c r="U1175" s="213">
        <f t="shared" si="1025"/>
        <v>7000</v>
      </c>
      <c r="V1175" s="213">
        <f t="shared" si="1025"/>
        <v>7000</v>
      </c>
      <c r="W1175" s="213">
        <f t="shared" si="1025"/>
        <v>0</v>
      </c>
      <c r="X1175" s="213"/>
      <c r="Y1175" s="306"/>
      <c r="Z1175" s="213">
        <f t="shared" si="1025"/>
        <v>0</v>
      </c>
      <c r="AA1175" s="213">
        <f t="shared" si="1025"/>
        <v>7000</v>
      </c>
      <c r="AB1175" s="213">
        <f t="shared" si="1025"/>
        <v>0</v>
      </c>
      <c r="AC1175" s="213">
        <f t="shared" ref="AC1175:AD1175" si="1026">AC1176+AC1181</f>
        <v>0</v>
      </c>
      <c r="AD1175" s="213">
        <f t="shared" si="1026"/>
        <v>0</v>
      </c>
    </row>
    <row r="1176" spans="1:30" s="114" customFormat="1" ht="20.25" customHeight="1" x14ac:dyDescent="0.25">
      <c r="A1176" s="182" t="s">
        <v>342</v>
      </c>
      <c r="B1176" s="182"/>
      <c r="C1176" s="182"/>
      <c r="D1176" s="198" t="s">
        <v>387</v>
      </c>
      <c r="E1176" s="198" t="s">
        <v>388</v>
      </c>
      <c r="F1176" s="200">
        <f t="shared" si="1021"/>
        <v>14000</v>
      </c>
      <c r="G1176" s="200">
        <f t="shared" si="1022"/>
        <v>14000</v>
      </c>
      <c r="H1176" s="201">
        <f t="shared" si="1023"/>
        <v>7000</v>
      </c>
      <c r="I1176" s="132"/>
      <c r="J1176" s="131"/>
      <c r="K1176" s="131"/>
      <c r="L1176" s="131">
        <v>3132</v>
      </c>
      <c r="M1176" s="11"/>
      <c r="N1176" s="127"/>
      <c r="O1176" s="12" t="s">
        <v>39</v>
      </c>
      <c r="P1176" s="127" t="s">
        <v>139</v>
      </c>
      <c r="Q1176" s="133">
        <f t="shared" ref="Q1176:S1176" si="1027">Q1177+Q1179</f>
        <v>7000</v>
      </c>
      <c r="R1176" s="133">
        <f t="shared" si="1027"/>
        <v>0</v>
      </c>
      <c r="S1176" s="133">
        <f t="shared" si="1027"/>
        <v>7000</v>
      </c>
      <c r="T1176" s="133">
        <f t="shared" ref="T1176:AB1176" si="1028">T1177+T1179</f>
        <v>0</v>
      </c>
      <c r="U1176" s="133">
        <f t="shared" si="1028"/>
        <v>7000</v>
      </c>
      <c r="V1176" s="133">
        <f t="shared" si="1028"/>
        <v>7000</v>
      </c>
      <c r="W1176" s="133">
        <f t="shared" si="1028"/>
        <v>0</v>
      </c>
      <c r="X1176" s="133"/>
      <c r="Y1176" s="307"/>
      <c r="Z1176" s="133">
        <f t="shared" si="1028"/>
        <v>0</v>
      </c>
      <c r="AA1176" s="133">
        <f t="shared" si="1028"/>
        <v>7000</v>
      </c>
      <c r="AB1176" s="133">
        <f t="shared" si="1028"/>
        <v>0</v>
      </c>
      <c r="AC1176" s="133">
        <f t="shared" ref="AC1176:AD1176" si="1029">AC1177+AC1179</f>
        <v>0</v>
      </c>
      <c r="AD1176" s="133">
        <f t="shared" si="1029"/>
        <v>0</v>
      </c>
    </row>
    <row r="1177" spans="1:30" s="114" customFormat="1" ht="20.25" customHeight="1" x14ac:dyDescent="0.25">
      <c r="A1177" s="183" t="s">
        <v>342</v>
      </c>
      <c r="B1177" s="183"/>
      <c r="C1177" s="183"/>
      <c r="D1177" s="183"/>
      <c r="E1177" s="198" t="s">
        <v>388</v>
      </c>
      <c r="F1177" s="200">
        <f t="shared" si="1021"/>
        <v>14000</v>
      </c>
      <c r="G1177" s="200">
        <f t="shared" si="1022"/>
        <v>14000</v>
      </c>
      <c r="H1177" s="201">
        <f t="shared" si="1023"/>
        <v>7000</v>
      </c>
      <c r="I1177" s="124"/>
      <c r="J1177" s="131"/>
      <c r="K1177" s="131"/>
      <c r="L1177" s="131"/>
      <c r="M1177" s="194">
        <v>31321</v>
      </c>
      <c r="N1177" s="195"/>
      <c r="O1177" s="196" t="s">
        <v>39</v>
      </c>
      <c r="P1177" s="195" t="s">
        <v>139</v>
      </c>
      <c r="Q1177" s="197">
        <f t="shared" ref="Q1177:AD1177" si="1030">Q1178</f>
        <v>7000</v>
      </c>
      <c r="R1177" s="197">
        <f t="shared" si="1030"/>
        <v>0</v>
      </c>
      <c r="S1177" s="197">
        <f t="shared" si="1030"/>
        <v>7000</v>
      </c>
      <c r="T1177" s="197">
        <f t="shared" si="1030"/>
        <v>0</v>
      </c>
      <c r="U1177" s="197">
        <f t="shared" si="1030"/>
        <v>7000</v>
      </c>
      <c r="V1177" s="197">
        <f t="shared" si="1030"/>
        <v>7000</v>
      </c>
      <c r="W1177" s="197">
        <f t="shared" si="1030"/>
        <v>0</v>
      </c>
      <c r="X1177" s="197"/>
      <c r="Y1177" s="308"/>
      <c r="Z1177" s="197">
        <f t="shared" si="1030"/>
        <v>0</v>
      </c>
      <c r="AA1177" s="197">
        <f t="shared" si="1030"/>
        <v>7000</v>
      </c>
      <c r="AB1177" s="197">
        <f t="shared" si="1030"/>
        <v>0</v>
      </c>
      <c r="AC1177" s="197">
        <f t="shared" si="1030"/>
        <v>0</v>
      </c>
      <c r="AD1177" s="197">
        <f t="shared" si="1030"/>
        <v>0</v>
      </c>
    </row>
    <row r="1178" spans="1:30" s="114" customFormat="1" ht="20.25" customHeight="1" x14ac:dyDescent="0.25">
      <c r="A1178" s="182" t="s">
        <v>342</v>
      </c>
      <c r="B1178" s="182"/>
      <c r="C1178" s="182"/>
      <c r="D1178" s="182"/>
      <c r="E1178" s="182"/>
      <c r="F1178" s="200">
        <f t="shared" si="1021"/>
        <v>14000</v>
      </c>
      <c r="G1178" s="200">
        <f t="shared" si="1022"/>
        <v>14000</v>
      </c>
      <c r="H1178" s="201">
        <f t="shared" si="1023"/>
        <v>7000</v>
      </c>
      <c r="I1178" s="132"/>
      <c r="J1178" s="131"/>
      <c r="K1178" s="131"/>
      <c r="L1178" s="131"/>
      <c r="M1178" s="11"/>
      <c r="N1178" s="171">
        <v>313210</v>
      </c>
      <c r="O1178" s="172" t="s">
        <v>39</v>
      </c>
      <c r="P1178" s="173" t="s">
        <v>139</v>
      </c>
      <c r="Q1178" s="174">
        <v>7000</v>
      </c>
      <c r="R1178" s="174">
        <f>S1178-Q1178</f>
        <v>0</v>
      </c>
      <c r="S1178" s="174">
        <v>7000</v>
      </c>
      <c r="T1178" s="174"/>
      <c r="U1178" s="174">
        <v>7000</v>
      </c>
      <c r="V1178" s="174">
        <v>7000</v>
      </c>
      <c r="W1178" s="174">
        <v>0</v>
      </c>
      <c r="X1178" s="174"/>
      <c r="Y1178" s="309"/>
      <c r="Z1178" s="174"/>
      <c r="AA1178" s="174">
        <f>+Q1178</f>
        <v>7000</v>
      </c>
      <c r="AB1178" s="174"/>
      <c r="AC1178" s="174"/>
      <c r="AD1178" s="174"/>
    </row>
    <row r="1179" spans="1:30" s="114" customFormat="1" ht="20.25" hidden="1" customHeight="1" x14ac:dyDescent="0.25">
      <c r="A1179" s="183" t="s">
        <v>342</v>
      </c>
      <c r="B1179" s="183"/>
      <c r="C1179" s="183"/>
      <c r="D1179" s="183"/>
      <c r="E1179" s="198" t="s">
        <v>388</v>
      </c>
      <c r="F1179" s="200">
        <f t="shared" si="1021"/>
        <v>0</v>
      </c>
      <c r="G1179" s="200">
        <f t="shared" si="1022"/>
        <v>0</v>
      </c>
      <c r="H1179" s="201">
        <f t="shared" si="1023"/>
        <v>0</v>
      </c>
      <c r="I1179" s="124"/>
      <c r="J1179" s="131"/>
      <c r="K1179" s="131"/>
      <c r="L1179" s="131"/>
      <c r="M1179" s="194">
        <v>31322</v>
      </c>
      <c r="N1179" s="195"/>
      <c r="O1179" s="196" t="s">
        <v>39</v>
      </c>
      <c r="P1179" s="195" t="s">
        <v>259</v>
      </c>
      <c r="Q1179" s="197">
        <f t="shared" ref="Q1179:AD1179" si="1031">Q1180</f>
        <v>0</v>
      </c>
      <c r="R1179" s="197">
        <f t="shared" si="1031"/>
        <v>0</v>
      </c>
      <c r="S1179" s="197">
        <f t="shared" si="1031"/>
        <v>0</v>
      </c>
      <c r="T1179" s="197">
        <f t="shared" si="1031"/>
        <v>0</v>
      </c>
      <c r="U1179" s="197">
        <f t="shared" si="1031"/>
        <v>0</v>
      </c>
      <c r="V1179" s="197">
        <f t="shared" si="1031"/>
        <v>0</v>
      </c>
      <c r="W1179" s="197">
        <f t="shared" si="1031"/>
        <v>0</v>
      </c>
      <c r="X1179" s="197"/>
      <c r="Y1179" s="308"/>
      <c r="Z1179" s="197">
        <f t="shared" si="1031"/>
        <v>0</v>
      </c>
      <c r="AA1179" s="197">
        <f t="shared" si="1031"/>
        <v>0</v>
      </c>
      <c r="AB1179" s="197">
        <f t="shared" si="1031"/>
        <v>0</v>
      </c>
      <c r="AC1179" s="197">
        <f t="shared" si="1031"/>
        <v>0</v>
      </c>
      <c r="AD1179" s="197">
        <f t="shared" si="1031"/>
        <v>0</v>
      </c>
    </row>
    <row r="1180" spans="1:30" s="114" customFormat="1" ht="20.25" hidden="1" customHeight="1" x14ac:dyDescent="0.25">
      <c r="A1180" s="182" t="s">
        <v>342</v>
      </c>
      <c r="B1180" s="182"/>
      <c r="C1180" s="182"/>
      <c r="D1180" s="182"/>
      <c r="E1180" s="182"/>
      <c r="F1180" s="200">
        <f t="shared" si="1021"/>
        <v>0</v>
      </c>
      <c r="G1180" s="200">
        <f t="shared" si="1022"/>
        <v>0</v>
      </c>
      <c r="H1180" s="201">
        <f t="shared" si="1023"/>
        <v>0</v>
      </c>
      <c r="I1180" s="132"/>
      <c r="J1180" s="131"/>
      <c r="K1180" s="131"/>
      <c r="L1180" s="131"/>
      <c r="M1180" s="11"/>
      <c r="N1180" s="171">
        <v>313220</v>
      </c>
      <c r="O1180" s="172" t="s">
        <v>39</v>
      </c>
      <c r="P1180" s="173" t="s">
        <v>300</v>
      </c>
      <c r="Q1180" s="174">
        <v>0</v>
      </c>
      <c r="R1180" s="174">
        <f>S1180-Q1180</f>
        <v>0</v>
      </c>
      <c r="S1180" s="174">
        <v>0</v>
      </c>
      <c r="T1180" s="174"/>
      <c r="U1180" s="174">
        <v>0</v>
      </c>
      <c r="V1180" s="174">
        <v>0</v>
      </c>
      <c r="W1180" s="174">
        <v>0</v>
      </c>
      <c r="X1180" s="174"/>
      <c r="Y1180" s="309"/>
      <c r="Z1180" s="174"/>
      <c r="AA1180" s="174">
        <f>+Q1180</f>
        <v>0</v>
      </c>
      <c r="AB1180" s="174"/>
      <c r="AC1180" s="174"/>
      <c r="AD1180" s="174"/>
    </row>
    <row r="1181" spans="1:30" s="114" customFormat="1" ht="20.25" hidden="1" customHeight="1" x14ac:dyDescent="0.25">
      <c r="A1181" s="182" t="s">
        <v>342</v>
      </c>
      <c r="B1181" s="182"/>
      <c r="C1181" s="182"/>
      <c r="D1181" s="198" t="s">
        <v>387</v>
      </c>
      <c r="E1181" s="198" t="s">
        <v>388</v>
      </c>
      <c r="F1181" s="200">
        <f t="shared" si="1021"/>
        <v>0</v>
      </c>
      <c r="G1181" s="200">
        <f t="shared" si="1022"/>
        <v>0</v>
      </c>
      <c r="H1181" s="201">
        <f t="shared" si="1023"/>
        <v>0</v>
      </c>
      <c r="I1181" s="132"/>
      <c r="J1181" s="131"/>
      <c r="K1181" s="131"/>
      <c r="L1181" s="131">
        <v>3133</v>
      </c>
      <c r="M1181" s="11"/>
      <c r="N1181" s="127"/>
      <c r="O1181" s="12" t="s">
        <v>39</v>
      </c>
      <c r="P1181" s="127" t="s">
        <v>260</v>
      </c>
      <c r="Q1181" s="133">
        <f t="shared" ref="Q1181:AD1182" si="1032">Q1182</f>
        <v>0</v>
      </c>
      <c r="R1181" s="133">
        <f t="shared" si="1032"/>
        <v>0</v>
      </c>
      <c r="S1181" s="133">
        <f t="shared" si="1032"/>
        <v>0</v>
      </c>
      <c r="T1181" s="133">
        <f t="shared" si="1032"/>
        <v>0</v>
      </c>
      <c r="U1181" s="133">
        <f t="shared" si="1032"/>
        <v>0</v>
      </c>
      <c r="V1181" s="133">
        <f t="shared" si="1032"/>
        <v>0</v>
      </c>
      <c r="W1181" s="133">
        <f t="shared" si="1032"/>
        <v>0</v>
      </c>
      <c r="X1181" s="133"/>
      <c r="Y1181" s="307"/>
      <c r="Z1181" s="133">
        <f t="shared" si="1032"/>
        <v>0</v>
      </c>
      <c r="AA1181" s="133">
        <f t="shared" si="1032"/>
        <v>0</v>
      </c>
      <c r="AB1181" s="133">
        <f t="shared" si="1032"/>
        <v>0</v>
      </c>
      <c r="AC1181" s="133">
        <f t="shared" si="1032"/>
        <v>0</v>
      </c>
      <c r="AD1181" s="133">
        <f t="shared" si="1032"/>
        <v>0</v>
      </c>
    </row>
    <row r="1182" spans="1:30" s="114" customFormat="1" ht="20.25" hidden="1" customHeight="1" x14ac:dyDescent="0.25">
      <c r="A1182" s="183" t="s">
        <v>342</v>
      </c>
      <c r="B1182" s="183"/>
      <c r="C1182" s="183"/>
      <c r="D1182" s="183"/>
      <c r="E1182" s="198" t="s">
        <v>388</v>
      </c>
      <c r="F1182" s="200">
        <f t="shared" si="1021"/>
        <v>0</v>
      </c>
      <c r="G1182" s="200">
        <f t="shared" si="1022"/>
        <v>0</v>
      </c>
      <c r="H1182" s="201">
        <f t="shared" si="1023"/>
        <v>0</v>
      </c>
      <c r="I1182" s="124"/>
      <c r="J1182" s="131"/>
      <c r="K1182" s="131"/>
      <c r="L1182" s="131"/>
      <c r="M1182" s="194">
        <v>31332</v>
      </c>
      <c r="N1182" s="195"/>
      <c r="O1182" s="196" t="s">
        <v>39</v>
      </c>
      <c r="P1182" s="195" t="s">
        <v>260</v>
      </c>
      <c r="Q1182" s="197">
        <f t="shared" si="1032"/>
        <v>0</v>
      </c>
      <c r="R1182" s="197">
        <f t="shared" si="1032"/>
        <v>0</v>
      </c>
      <c r="S1182" s="197">
        <f t="shared" si="1032"/>
        <v>0</v>
      </c>
      <c r="T1182" s="197">
        <f t="shared" si="1032"/>
        <v>0</v>
      </c>
      <c r="U1182" s="197">
        <f t="shared" si="1032"/>
        <v>0</v>
      </c>
      <c r="V1182" s="197">
        <f t="shared" si="1032"/>
        <v>0</v>
      </c>
      <c r="W1182" s="197">
        <f t="shared" si="1032"/>
        <v>0</v>
      </c>
      <c r="X1182" s="197"/>
      <c r="Y1182" s="308"/>
      <c r="Z1182" s="197">
        <f t="shared" si="1032"/>
        <v>0</v>
      </c>
      <c r="AA1182" s="197">
        <f t="shared" si="1032"/>
        <v>0</v>
      </c>
      <c r="AB1182" s="197">
        <f t="shared" si="1032"/>
        <v>0</v>
      </c>
      <c r="AC1182" s="197">
        <f t="shared" si="1032"/>
        <v>0</v>
      </c>
      <c r="AD1182" s="197">
        <f t="shared" si="1032"/>
        <v>0</v>
      </c>
    </row>
    <row r="1183" spans="1:30" s="114" customFormat="1" ht="20.25" hidden="1" customHeight="1" x14ac:dyDescent="0.25">
      <c r="A1183" s="182" t="s">
        <v>342</v>
      </c>
      <c r="B1183" s="182"/>
      <c r="C1183" s="182"/>
      <c r="D1183" s="182"/>
      <c r="E1183" s="182"/>
      <c r="F1183" s="200">
        <f t="shared" si="1021"/>
        <v>0</v>
      </c>
      <c r="G1183" s="200">
        <f t="shared" si="1022"/>
        <v>0</v>
      </c>
      <c r="H1183" s="201">
        <f t="shared" si="1023"/>
        <v>0</v>
      </c>
      <c r="I1183" s="132"/>
      <c r="J1183" s="131"/>
      <c r="K1183" s="131"/>
      <c r="L1183" s="131"/>
      <c r="M1183" s="11"/>
      <c r="N1183" s="171">
        <v>313320</v>
      </c>
      <c r="O1183" s="172" t="s">
        <v>39</v>
      </c>
      <c r="P1183" s="173" t="s">
        <v>301</v>
      </c>
      <c r="Q1183" s="174">
        <v>0</v>
      </c>
      <c r="R1183" s="174">
        <f>S1183-Q1183</f>
        <v>0</v>
      </c>
      <c r="S1183" s="174">
        <v>0</v>
      </c>
      <c r="T1183" s="174"/>
      <c r="U1183" s="174">
        <v>0</v>
      </c>
      <c r="V1183" s="174">
        <v>0</v>
      </c>
      <c r="W1183" s="174">
        <v>0</v>
      </c>
      <c r="X1183" s="174"/>
      <c r="Y1183" s="309"/>
      <c r="Z1183" s="174"/>
      <c r="AA1183" s="174">
        <f>+Q1183</f>
        <v>0</v>
      </c>
      <c r="AB1183" s="174"/>
      <c r="AC1183" s="174"/>
      <c r="AD1183" s="174"/>
    </row>
    <row r="1184" spans="1:30" s="187" customFormat="1" ht="20.25" customHeight="1" x14ac:dyDescent="0.25">
      <c r="A1184" s="183" t="s">
        <v>342</v>
      </c>
      <c r="B1184" s="198" t="s">
        <v>352</v>
      </c>
      <c r="C1184" s="198" t="s">
        <v>384</v>
      </c>
      <c r="D1184" s="198" t="s">
        <v>387</v>
      </c>
      <c r="E1184" s="198" t="s">
        <v>388</v>
      </c>
      <c r="F1184" s="200">
        <f t="shared" si="1021"/>
        <v>600</v>
      </c>
      <c r="G1184" s="200">
        <f t="shared" si="1022"/>
        <v>435.05333333333334</v>
      </c>
      <c r="H1184" s="201">
        <f t="shared" si="1023"/>
        <v>1050</v>
      </c>
      <c r="I1184" s="263"/>
      <c r="J1184" s="263">
        <v>32</v>
      </c>
      <c r="K1184" s="263"/>
      <c r="L1184" s="263"/>
      <c r="M1184" s="263"/>
      <c r="N1184" s="263"/>
      <c r="O1184" s="303" t="s">
        <v>39</v>
      </c>
      <c r="P1184" s="264" t="s">
        <v>7</v>
      </c>
      <c r="Q1184" s="265">
        <f t="shared" ref="Q1184:AD1187" si="1033">Q1185</f>
        <v>300</v>
      </c>
      <c r="R1184" s="265">
        <f t="shared" si="1033"/>
        <v>0</v>
      </c>
      <c r="S1184" s="265">
        <f t="shared" si="1033"/>
        <v>300</v>
      </c>
      <c r="T1184" s="265">
        <f t="shared" si="1033"/>
        <v>0</v>
      </c>
      <c r="U1184" s="265">
        <f t="shared" si="1033"/>
        <v>0</v>
      </c>
      <c r="V1184" s="265">
        <f t="shared" si="1033"/>
        <v>300</v>
      </c>
      <c r="W1184" s="265">
        <f t="shared" si="1033"/>
        <v>101.29</v>
      </c>
      <c r="X1184" s="265"/>
      <c r="Y1184" s="260">
        <f>W1184/V1184*100</f>
        <v>33.763333333333335</v>
      </c>
      <c r="Z1184" s="186">
        <f t="shared" si="1033"/>
        <v>0</v>
      </c>
      <c r="AA1184" s="186">
        <f t="shared" si="1033"/>
        <v>300</v>
      </c>
      <c r="AB1184" s="186">
        <f t="shared" si="1033"/>
        <v>250</v>
      </c>
      <c r="AC1184" s="186">
        <f t="shared" si="1033"/>
        <v>250</v>
      </c>
      <c r="AD1184" s="186">
        <f t="shared" si="1033"/>
        <v>250</v>
      </c>
    </row>
    <row r="1185" spans="1:31" s="214" customFormat="1" ht="20.25" customHeight="1" x14ac:dyDescent="0.25">
      <c r="A1185" s="188" t="s">
        <v>342</v>
      </c>
      <c r="B1185" s="188"/>
      <c r="C1185" s="215" t="s">
        <v>384</v>
      </c>
      <c r="D1185" s="215" t="s">
        <v>387</v>
      </c>
      <c r="E1185" s="215" t="s">
        <v>388</v>
      </c>
      <c r="F1185" s="207">
        <f t="shared" si="1021"/>
        <v>600</v>
      </c>
      <c r="G1185" s="207">
        <f t="shared" si="1022"/>
        <v>401.29</v>
      </c>
      <c r="H1185" s="208">
        <f t="shared" si="1023"/>
        <v>1050</v>
      </c>
      <c r="I1185" s="209"/>
      <c r="J1185" s="210"/>
      <c r="K1185" s="210">
        <v>321</v>
      </c>
      <c r="L1185" s="210"/>
      <c r="M1185" s="210"/>
      <c r="N1185" s="211"/>
      <c r="O1185" s="216" t="s">
        <v>39</v>
      </c>
      <c r="P1185" s="212" t="s">
        <v>140</v>
      </c>
      <c r="Q1185" s="213">
        <f t="shared" si="1033"/>
        <v>300</v>
      </c>
      <c r="R1185" s="213">
        <f t="shared" si="1033"/>
        <v>0</v>
      </c>
      <c r="S1185" s="213">
        <f t="shared" si="1033"/>
        <v>300</v>
      </c>
      <c r="T1185" s="213">
        <f t="shared" si="1033"/>
        <v>0</v>
      </c>
      <c r="U1185" s="213">
        <f t="shared" si="1033"/>
        <v>0</v>
      </c>
      <c r="V1185" s="213">
        <f t="shared" si="1033"/>
        <v>300</v>
      </c>
      <c r="W1185" s="213">
        <f t="shared" si="1033"/>
        <v>101.29</v>
      </c>
      <c r="X1185" s="213"/>
      <c r="Y1185" s="306"/>
      <c r="Z1185" s="213">
        <f t="shared" si="1033"/>
        <v>0</v>
      </c>
      <c r="AA1185" s="213">
        <f t="shared" si="1033"/>
        <v>300</v>
      </c>
      <c r="AB1185" s="213">
        <f t="shared" si="1033"/>
        <v>250</v>
      </c>
      <c r="AC1185" s="213">
        <f t="shared" si="1033"/>
        <v>250</v>
      </c>
      <c r="AD1185" s="213">
        <f t="shared" si="1033"/>
        <v>250</v>
      </c>
    </row>
    <row r="1186" spans="1:31" s="114" customFormat="1" ht="20.25" customHeight="1" x14ac:dyDescent="0.25">
      <c r="A1186" s="182" t="s">
        <v>342</v>
      </c>
      <c r="B1186" s="182"/>
      <c r="C1186" s="182"/>
      <c r="D1186" s="198" t="s">
        <v>387</v>
      </c>
      <c r="E1186" s="198" t="s">
        <v>388</v>
      </c>
      <c r="F1186" s="200">
        <f t="shared" si="1021"/>
        <v>600</v>
      </c>
      <c r="G1186" s="200">
        <f t="shared" si="1022"/>
        <v>401.29</v>
      </c>
      <c r="H1186" s="201">
        <f t="shared" si="1023"/>
        <v>1050</v>
      </c>
      <c r="I1186" s="132"/>
      <c r="J1186" s="131"/>
      <c r="K1186" s="131"/>
      <c r="L1186" s="131">
        <v>3212</v>
      </c>
      <c r="M1186" s="11"/>
      <c r="N1186" s="127"/>
      <c r="O1186" s="12" t="s">
        <v>39</v>
      </c>
      <c r="P1186" s="127" t="s">
        <v>146</v>
      </c>
      <c r="Q1186" s="133">
        <f t="shared" si="1033"/>
        <v>300</v>
      </c>
      <c r="R1186" s="133">
        <f t="shared" si="1033"/>
        <v>0</v>
      </c>
      <c r="S1186" s="133">
        <f t="shared" si="1033"/>
        <v>300</v>
      </c>
      <c r="T1186" s="133">
        <f t="shared" si="1033"/>
        <v>0</v>
      </c>
      <c r="U1186" s="133">
        <f t="shared" si="1033"/>
        <v>0</v>
      </c>
      <c r="V1186" s="133">
        <f t="shared" si="1033"/>
        <v>300</v>
      </c>
      <c r="W1186" s="133">
        <f t="shared" si="1033"/>
        <v>101.29</v>
      </c>
      <c r="X1186" s="133"/>
      <c r="Y1186" s="307"/>
      <c r="Z1186" s="133">
        <f t="shared" si="1033"/>
        <v>0</v>
      </c>
      <c r="AA1186" s="133">
        <f t="shared" si="1033"/>
        <v>300</v>
      </c>
      <c r="AB1186" s="133">
        <f t="shared" si="1033"/>
        <v>250</v>
      </c>
      <c r="AC1186" s="133">
        <f t="shared" si="1033"/>
        <v>250</v>
      </c>
      <c r="AD1186" s="133">
        <f t="shared" si="1033"/>
        <v>250</v>
      </c>
    </row>
    <row r="1187" spans="1:31" s="114" customFormat="1" ht="20.25" customHeight="1" x14ac:dyDescent="0.25">
      <c r="A1187" s="183" t="s">
        <v>342</v>
      </c>
      <c r="B1187" s="183"/>
      <c r="C1187" s="183"/>
      <c r="D1187" s="183"/>
      <c r="E1187" s="198" t="s">
        <v>388</v>
      </c>
      <c r="F1187" s="200">
        <f t="shared" si="1021"/>
        <v>600</v>
      </c>
      <c r="G1187" s="200">
        <f t="shared" si="1022"/>
        <v>401.29</v>
      </c>
      <c r="H1187" s="201">
        <f t="shared" si="1023"/>
        <v>1050</v>
      </c>
      <c r="I1187" s="124"/>
      <c r="J1187" s="131"/>
      <c r="K1187" s="131"/>
      <c r="L1187" s="131"/>
      <c r="M1187" s="194">
        <v>32121</v>
      </c>
      <c r="N1187" s="195"/>
      <c r="O1187" s="196" t="s">
        <v>39</v>
      </c>
      <c r="P1187" s="195" t="s">
        <v>147</v>
      </c>
      <c r="Q1187" s="197">
        <f t="shared" si="1033"/>
        <v>300</v>
      </c>
      <c r="R1187" s="197">
        <f t="shared" si="1033"/>
        <v>0</v>
      </c>
      <c r="S1187" s="197">
        <f t="shared" si="1033"/>
        <v>300</v>
      </c>
      <c r="T1187" s="197">
        <f t="shared" si="1033"/>
        <v>0</v>
      </c>
      <c r="U1187" s="197">
        <f t="shared" si="1033"/>
        <v>0</v>
      </c>
      <c r="V1187" s="197">
        <f t="shared" si="1033"/>
        <v>300</v>
      </c>
      <c r="W1187" s="197">
        <f t="shared" si="1033"/>
        <v>101.29</v>
      </c>
      <c r="X1187" s="197"/>
      <c r="Y1187" s="308"/>
      <c r="Z1187" s="197">
        <f t="shared" si="1033"/>
        <v>0</v>
      </c>
      <c r="AA1187" s="197">
        <f t="shared" si="1033"/>
        <v>300</v>
      </c>
      <c r="AB1187" s="197">
        <f t="shared" si="1033"/>
        <v>250</v>
      </c>
      <c r="AC1187" s="197">
        <f t="shared" si="1033"/>
        <v>250</v>
      </c>
      <c r="AD1187" s="197">
        <f t="shared" si="1033"/>
        <v>250</v>
      </c>
    </row>
    <row r="1188" spans="1:31" s="114" customFormat="1" ht="20.25" customHeight="1" x14ac:dyDescent="0.25">
      <c r="A1188" s="182" t="s">
        <v>342</v>
      </c>
      <c r="B1188" s="182"/>
      <c r="C1188" s="182"/>
      <c r="D1188" s="182"/>
      <c r="E1188" s="182"/>
      <c r="F1188" s="200">
        <f t="shared" si="1021"/>
        <v>600</v>
      </c>
      <c r="G1188" s="200">
        <f t="shared" si="1022"/>
        <v>401.29</v>
      </c>
      <c r="H1188" s="201">
        <f t="shared" si="1023"/>
        <v>1050</v>
      </c>
      <c r="I1188" s="132"/>
      <c r="J1188" s="131"/>
      <c r="K1188" s="131"/>
      <c r="L1188" s="131"/>
      <c r="M1188" s="11"/>
      <c r="N1188" s="171">
        <v>321210</v>
      </c>
      <c r="O1188" s="172" t="s">
        <v>39</v>
      </c>
      <c r="P1188" s="173" t="s">
        <v>302</v>
      </c>
      <c r="Q1188" s="174">
        <v>300</v>
      </c>
      <c r="R1188" s="174">
        <f>S1188-Q1188</f>
        <v>0</v>
      </c>
      <c r="S1188" s="174">
        <v>300</v>
      </c>
      <c r="T1188" s="174"/>
      <c r="U1188" s="174">
        <v>0</v>
      </c>
      <c r="V1188" s="174">
        <v>300</v>
      </c>
      <c r="W1188" s="174">
        <v>101.29</v>
      </c>
      <c r="X1188" s="174"/>
      <c r="Y1188" s="309"/>
      <c r="Z1188" s="174"/>
      <c r="AA1188" s="174">
        <f>+Q1188</f>
        <v>300</v>
      </c>
      <c r="AB1188" s="174">
        <v>250</v>
      </c>
      <c r="AC1188" s="174">
        <v>250</v>
      </c>
      <c r="AD1188" s="174">
        <v>250</v>
      </c>
    </row>
    <row r="1189" spans="1:31" s="114" customFormat="1" ht="30" hidden="1" customHeight="1" x14ac:dyDescent="0.25">
      <c r="A1189" s="182" t="s">
        <v>343</v>
      </c>
      <c r="B1189" s="198" t="s">
        <v>352</v>
      </c>
      <c r="C1189" s="198" t="s">
        <v>384</v>
      </c>
      <c r="D1189" s="198" t="s">
        <v>387</v>
      </c>
      <c r="E1189" s="198" t="s">
        <v>388</v>
      </c>
      <c r="F1189" s="200">
        <f t="shared" si="1021"/>
        <v>0</v>
      </c>
      <c r="G1189" s="200">
        <f t="shared" si="1022"/>
        <v>0</v>
      </c>
      <c r="H1189" s="201">
        <f t="shared" si="1023"/>
        <v>0</v>
      </c>
      <c r="I1189" s="408" t="s">
        <v>91</v>
      </c>
      <c r="J1189" s="409"/>
      <c r="K1189" s="409"/>
      <c r="L1189" s="409"/>
      <c r="M1189" s="409"/>
      <c r="N1189" s="409"/>
      <c r="O1189" s="410"/>
      <c r="P1189" s="111" t="s">
        <v>350</v>
      </c>
      <c r="Q1189" s="112">
        <f>+Q1190</f>
        <v>0</v>
      </c>
      <c r="R1189" s="112">
        <f t="shared" ref="R1189:AA1189" si="1034">+R1190</f>
        <v>0</v>
      </c>
      <c r="S1189" s="112">
        <f t="shared" si="1034"/>
        <v>0</v>
      </c>
      <c r="T1189" s="112">
        <f t="shared" si="1034"/>
        <v>0</v>
      </c>
      <c r="U1189" s="112">
        <f t="shared" si="1034"/>
        <v>0</v>
      </c>
      <c r="V1189" s="112">
        <f t="shared" si="1034"/>
        <v>0</v>
      </c>
      <c r="W1189" s="112">
        <f t="shared" si="1034"/>
        <v>0</v>
      </c>
      <c r="X1189" s="112"/>
      <c r="Y1189" s="314"/>
      <c r="Z1189" s="112">
        <f t="shared" si="1034"/>
        <v>0</v>
      </c>
      <c r="AA1189" s="112">
        <f t="shared" si="1034"/>
        <v>0</v>
      </c>
      <c r="AB1189" s="112">
        <f>+AB1191</f>
        <v>0</v>
      </c>
      <c r="AC1189" s="112">
        <f>+AC1191</f>
        <v>0</v>
      </c>
      <c r="AD1189" s="112">
        <f>+AD1191</f>
        <v>0</v>
      </c>
    </row>
    <row r="1190" spans="1:31" s="193" customFormat="1" ht="21.75" hidden="1" customHeight="1" x14ac:dyDescent="0.25">
      <c r="A1190" s="188" t="s">
        <v>343</v>
      </c>
      <c r="B1190" s="188"/>
      <c r="C1190" s="198" t="s">
        <v>384</v>
      </c>
      <c r="D1190" s="198" t="s">
        <v>387</v>
      </c>
      <c r="E1190" s="198" t="s">
        <v>388</v>
      </c>
      <c r="F1190" s="200">
        <f t="shared" si="1021"/>
        <v>0</v>
      </c>
      <c r="G1190" s="200">
        <f t="shared" si="1022"/>
        <v>0</v>
      </c>
      <c r="H1190" s="201">
        <f t="shared" si="1023"/>
        <v>0</v>
      </c>
      <c r="I1190" s="189"/>
      <c r="J1190" s="189"/>
      <c r="K1190" s="189"/>
      <c r="L1190" s="189"/>
      <c r="M1190" s="189"/>
      <c r="N1190" s="189" t="str">
        <f>+O1190</f>
        <v>5.5.</v>
      </c>
      <c r="O1190" s="190" t="s">
        <v>39</v>
      </c>
      <c r="P1190" s="191" t="s">
        <v>37</v>
      </c>
      <c r="Q1190" s="192">
        <f>+Q1191</f>
        <v>0</v>
      </c>
      <c r="R1190" s="192">
        <f t="shared" ref="R1190:AD1190" si="1035">+R1191</f>
        <v>0</v>
      </c>
      <c r="S1190" s="192">
        <f t="shared" si="1035"/>
        <v>0</v>
      </c>
      <c r="T1190" s="192">
        <f t="shared" si="1035"/>
        <v>0</v>
      </c>
      <c r="U1190" s="192">
        <f t="shared" si="1035"/>
        <v>0</v>
      </c>
      <c r="V1190" s="192">
        <f t="shared" si="1035"/>
        <v>0</v>
      </c>
      <c r="W1190" s="192">
        <f t="shared" si="1035"/>
        <v>0</v>
      </c>
      <c r="X1190" s="192"/>
      <c r="Y1190" s="315"/>
      <c r="Z1190" s="192">
        <f t="shared" si="1035"/>
        <v>0</v>
      </c>
      <c r="AA1190" s="192">
        <f t="shared" si="1035"/>
        <v>0</v>
      </c>
      <c r="AB1190" s="192">
        <f t="shared" si="1035"/>
        <v>0</v>
      </c>
      <c r="AC1190" s="192">
        <f t="shared" si="1035"/>
        <v>0</v>
      </c>
      <c r="AD1190" s="192">
        <f t="shared" si="1035"/>
        <v>0</v>
      </c>
    </row>
    <row r="1191" spans="1:31" s="114" customFormat="1" ht="20.25" hidden="1" customHeight="1" x14ac:dyDescent="0.25">
      <c r="A1191" s="182" t="s">
        <v>343</v>
      </c>
      <c r="B1191" s="198" t="s">
        <v>352</v>
      </c>
      <c r="C1191" s="198" t="s">
        <v>384</v>
      </c>
      <c r="D1191" s="198" t="s">
        <v>387</v>
      </c>
      <c r="E1191" s="198" t="s">
        <v>388</v>
      </c>
      <c r="F1191" s="200">
        <f t="shared" si="1021"/>
        <v>0</v>
      </c>
      <c r="G1191" s="200">
        <f t="shared" si="1022"/>
        <v>0</v>
      </c>
      <c r="H1191" s="201">
        <f t="shared" si="1023"/>
        <v>0</v>
      </c>
      <c r="I1191" s="120">
        <v>3</v>
      </c>
      <c r="J1191" s="120"/>
      <c r="K1191" s="120"/>
      <c r="L1191" s="120"/>
      <c r="M1191" s="120"/>
      <c r="N1191" s="120"/>
      <c r="O1191" s="175" t="s">
        <v>39</v>
      </c>
      <c r="P1191" s="122" t="s">
        <v>18</v>
      </c>
      <c r="Q1191" s="123">
        <f>+Q1192+Q1193+Q1194+Q1195</f>
        <v>0</v>
      </c>
      <c r="R1191" s="123">
        <f t="shared" ref="R1191:AB1191" si="1036">+R1192+R1193+R1194+R1195</f>
        <v>0</v>
      </c>
      <c r="S1191" s="123">
        <f t="shared" si="1036"/>
        <v>0</v>
      </c>
      <c r="T1191" s="123">
        <f t="shared" si="1036"/>
        <v>0</v>
      </c>
      <c r="U1191" s="123">
        <f t="shared" si="1036"/>
        <v>0</v>
      </c>
      <c r="V1191" s="123">
        <f t="shared" si="1036"/>
        <v>0</v>
      </c>
      <c r="W1191" s="123">
        <f t="shared" si="1036"/>
        <v>0</v>
      </c>
      <c r="X1191" s="123"/>
      <c r="Y1191" s="316"/>
      <c r="Z1191" s="123">
        <f t="shared" si="1036"/>
        <v>0</v>
      </c>
      <c r="AA1191" s="123">
        <f t="shared" si="1036"/>
        <v>0</v>
      </c>
      <c r="AB1191" s="123">
        <f t="shared" si="1036"/>
        <v>0</v>
      </c>
      <c r="AC1191" s="123">
        <f t="shared" ref="AC1191:AD1191" si="1037">+AC1192+AC1193+AC1194+AC1195</f>
        <v>0</v>
      </c>
      <c r="AD1191" s="123">
        <f t="shared" si="1037"/>
        <v>0</v>
      </c>
    </row>
    <row r="1192" spans="1:31" s="187" customFormat="1" ht="20.25" hidden="1" customHeight="1" x14ac:dyDescent="0.25">
      <c r="A1192" s="183" t="s">
        <v>343</v>
      </c>
      <c r="B1192" s="198" t="s">
        <v>352</v>
      </c>
      <c r="C1192" s="198" t="s">
        <v>384</v>
      </c>
      <c r="D1192" s="198" t="s">
        <v>387</v>
      </c>
      <c r="E1192" s="198" t="s">
        <v>388</v>
      </c>
      <c r="F1192" s="200">
        <f t="shared" si="1021"/>
        <v>0</v>
      </c>
      <c r="G1192" s="200">
        <f t="shared" si="1022"/>
        <v>0</v>
      </c>
      <c r="H1192" s="201">
        <f t="shared" si="1023"/>
        <v>0</v>
      </c>
      <c r="I1192" s="121"/>
      <c r="J1192" s="121">
        <v>31</v>
      </c>
      <c r="K1192" s="121"/>
      <c r="L1192" s="121"/>
      <c r="M1192" s="121"/>
      <c r="N1192" s="121"/>
      <c r="O1192" s="175" t="s">
        <v>39</v>
      </c>
      <c r="P1192" s="185" t="s">
        <v>6</v>
      </c>
      <c r="Q1192" s="186">
        <v>0</v>
      </c>
      <c r="R1192" s="186">
        <v>0</v>
      </c>
      <c r="S1192" s="186">
        <v>0</v>
      </c>
      <c r="T1192" s="186">
        <v>0</v>
      </c>
      <c r="U1192" s="186">
        <v>0</v>
      </c>
      <c r="V1192" s="186">
        <v>0</v>
      </c>
      <c r="W1192" s="186">
        <v>0</v>
      </c>
      <c r="X1192" s="186"/>
      <c r="Y1192" s="260">
        <v>0</v>
      </c>
      <c r="Z1192" s="186">
        <v>0</v>
      </c>
      <c r="AA1192" s="186">
        <v>0</v>
      </c>
      <c r="AB1192" s="186">
        <v>0</v>
      </c>
      <c r="AC1192" s="186">
        <v>0</v>
      </c>
      <c r="AD1192" s="186">
        <v>0</v>
      </c>
    </row>
    <row r="1193" spans="1:31" s="187" customFormat="1" ht="20.25" hidden="1" customHeight="1" x14ac:dyDescent="0.25">
      <c r="A1193" s="183" t="s">
        <v>343</v>
      </c>
      <c r="B1193" s="198" t="s">
        <v>352</v>
      </c>
      <c r="C1193" s="198" t="s">
        <v>384</v>
      </c>
      <c r="D1193" s="198" t="s">
        <v>387</v>
      </c>
      <c r="E1193" s="198" t="s">
        <v>388</v>
      </c>
      <c r="F1193" s="200">
        <f t="shared" si="1021"/>
        <v>0</v>
      </c>
      <c r="G1193" s="200">
        <f t="shared" si="1022"/>
        <v>0</v>
      </c>
      <c r="H1193" s="201">
        <f t="shared" si="1023"/>
        <v>0</v>
      </c>
      <c r="I1193" s="121"/>
      <c r="J1193" s="121">
        <v>32</v>
      </c>
      <c r="K1193" s="121"/>
      <c r="L1193" s="121"/>
      <c r="M1193" s="121"/>
      <c r="N1193" s="121"/>
      <c r="O1193" s="175" t="s">
        <v>39</v>
      </c>
      <c r="P1193" s="185" t="s">
        <v>7</v>
      </c>
      <c r="Q1193" s="186">
        <v>0</v>
      </c>
      <c r="R1193" s="186">
        <v>0</v>
      </c>
      <c r="S1193" s="186">
        <v>0</v>
      </c>
      <c r="T1193" s="186">
        <v>0</v>
      </c>
      <c r="U1193" s="186">
        <v>0</v>
      </c>
      <c r="V1193" s="186">
        <v>0</v>
      </c>
      <c r="W1193" s="186">
        <v>0</v>
      </c>
      <c r="X1193" s="186"/>
      <c r="Y1193" s="260">
        <v>0</v>
      </c>
      <c r="Z1193" s="186">
        <v>0</v>
      </c>
      <c r="AA1193" s="186">
        <v>0</v>
      </c>
      <c r="AB1193" s="186">
        <v>0</v>
      </c>
      <c r="AC1193" s="186">
        <v>0</v>
      </c>
      <c r="AD1193" s="186">
        <v>0</v>
      </c>
    </row>
    <row r="1194" spans="1:31" s="187" customFormat="1" ht="20.25" hidden="1" customHeight="1" x14ac:dyDescent="0.25">
      <c r="A1194" s="183" t="s">
        <v>343</v>
      </c>
      <c r="B1194" s="198" t="s">
        <v>352</v>
      </c>
      <c r="C1194" s="198" t="s">
        <v>384</v>
      </c>
      <c r="D1194" s="198" t="s">
        <v>387</v>
      </c>
      <c r="E1194" s="198" t="s">
        <v>388</v>
      </c>
      <c r="F1194" s="200">
        <f t="shared" si="1021"/>
        <v>0</v>
      </c>
      <c r="G1194" s="200">
        <f t="shared" si="1022"/>
        <v>0</v>
      </c>
      <c r="H1194" s="201">
        <f t="shared" si="1023"/>
        <v>0</v>
      </c>
      <c r="I1194" s="121"/>
      <c r="J1194" s="121">
        <v>37</v>
      </c>
      <c r="K1194" s="121"/>
      <c r="L1194" s="121"/>
      <c r="M1194" s="121"/>
      <c r="N1194" s="121"/>
      <c r="O1194" s="175" t="s">
        <v>39</v>
      </c>
      <c r="P1194" s="185" t="s">
        <v>9</v>
      </c>
      <c r="Q1194" s="186">
        <v>0</v>
      </c>
      <c r="R1194" s="186">
        <v>0</v>
      </c>
      <c r="S1194" s="186">
        <v>0</v>
      </c>
      <c r="T1194" s="186">
        <v>0</v>
      </c>
      <c r="U1194" s="186">
        <v>0</v>
      </c>
      <c r="V1194" s="186">
        <v>0</v>
      </c>
      <c r="W1194" s="186">
        <v>0</v>
      </c>
      <c r="X1194" s="186"/>
      <c r="Y1194" s="260">
        <v>0</v>
      </c>
      <c r="Z1194" s="186">
        <v>0</v>
      </c>
      <c r="AA1194" s="186">
        <v>0</v>
      </c>
      <c r="AB1194" s="186">
        <v>0</v>
      </c>
      <c r="AC1194" s="186">
        <v>0</v>
      </c>
      <c r="AD1194" s="186">
        <v>0</v>
      </c>
    </row>
    <row r="1195" spans="1:31" s="187" customFormat="1" ht="20.25" hidden="1" customHeight="1" x14ac:dyDescent="0.25">
      <c r="A1195" s="183" t="s">
        <v>343</v>
      </c>
      <c r="B1195" s="198" t="s">
        <v>352</v>
      </c>
      <c r="C1195" s="198" t="s">
        <v>384</v>
      </c>
      <c r="D1195" s="198" t="s">
        <v>387</v>
      </c>
      <c r="E1195" s="198" t="s">
        <v>388</v>
      </c>
      <c r="F1195" s="200">
        <f t="shared" si="1021"/>
        <v>0</v>
      </c>
      <c r="G1195" s="200">
        <f t="shared" si="1022"/>
        <v>0</v>
      </c>
      <c r="H1195" s="201">
        <f t="shared" si="1023"/>
        <v>0</v>
      </c>
      <c r="I1195" s="121"/>
      <c r="J1195" s="121">
        <v>38</v>
      </c>
      <c r="K1195" s="121"/>
      <c r="L1195" s="121"/>
      <c r="M1195" s="121"/>
      <c r="N1195" s="121"/>
      <c r="O1195" s="175" t="s">
        <v>39</v>
      </c>
      <c r="P1195" s="185" t="s">
        <v>10</v>
      </c>
      <c r="Q1195" s="186">
        <v>0</v>
      </c>
      <c r="R1195" s="186">
        <v>0</v>
      </c>
      <c r="S1195" s="186">
        <v>0</v>
      </c>
      <c r="T1195" s="186">
        <v>0</v>
      </c>
      <c r="U1195" s="186">
        <v>0</v>
      </c>
      <c r="V1195" s="186">
        <v>0</v>
      </c>
      <c r="W1195" s="186">
        <v>0</v>
      </c>
      <c r="X1195" s="186"/>
      <c r="Y1195" s="260">
        <v>0</v>
      </c>
      <c r="Z1195" s="186">
        <v>0</v>
      </c>
      <c r="AA1195" s="186">
        <v>0</v>
      </c>
      <c r="AB1195" s="186">
        <v>0</v>
      </c>
      <c r="AC1195" s="186">
        <v>0</v>
      </c>
      <c r="AD1195" s="186">
        <v>0</v>
      </c>
    </row>
    <row r="1196" spans="1:31" s="114" customFormat="1" ht="30" customHeight="1" x14ac:dyDescent="0.25">
      <c r="A1196" s="182" t="s">
        <v>344</v>
      </c>
      <c r="B1196" s="198" t="s">
        <v>352</v>
      </c>
      <c r="C1196" s="198" t="s">
        <v>384</v>
      </c>
      <c r="D1196" s="198" t="s">
        <v>387</v>
      </c>
      <c r="E1196" s="198" t="s">
        <v>388</v>
      </c>
      <c r="F1196" s="200">
        <f t="shared" si="1021"/>
        <v>80000</v>
      </c>
      <c r="G1196" s="200">
        <f t="shared" si="1022"/>
        <v>159817</v>
      </c>
      <c r="H1196" s="201">
        <f t="shared" si="1023"/>
        <v>202314</v>
      </c>
      <c r="I1196" s="408" t="s">
        <v>109</v>
      </c>
      <c r="J1196" s="409"/>
      <c r="K1196" s="409"/>
      <c r="L1196" s="409"/>
      <c r="M1196" s="409"/>
      <c r="N1196" s="409"/>
      <c r="O1196" s="410"/>
      <c r="P1196" s="111" t="s">
        <v>110</v>
      </c>
      <c r="Q1196" s="112">
        <f>+Q1197</f>
        <v>40000</v>
      </c>
      <c r="R1196" s="112">
        <f t="shared" ref="R1196:AD1197" si="1038">+R1197</f>
        <v>0</v>
      </c>
      <c r="S1196" s="112">
        <f t="shared" si="1038"/>
        <v>40000</v>
      </c>
      <c r="T1196" s="112">
        <f t="shared" si="1038"/>
        <v>39817</v>
      </c>
      <c r="U1196" s="112">
        <f t="shared" si="1038"/>
        <v>40000</v>
      </c>
      <c r="V1196" s="112">
        <f t="shared" si="1038"/>
        <v>40000</v>
      </c>
      <c r="W1196" s="112">
        <f t="shared" si="1038"/>
        <v>40000</v>
      </c>
      <c r="X1196" s="112"/>
      <c r="Y1196" s="314"/>
      <c r="Z1196" s="112">
        <f t="shared" si="1038"/>
        <v>39817</v>
      </c>
      <c r="AA1196" s="112">
        <f t="shared" si="1038"/>
        <v>40000</v>
      </c>
      <c r="AB1196" s="112">
        <f>+AB1198</f>
        <v>40000</v>
      </c>
      <c r="AC1196" s="112">
        <f>+AC1198</f>
        <v>40840</v>
      </c>
      <c r="AD1196" s="112">
        <f>+AD1198</f>
        <v>41657</v>
      </c>
    </row>
    <row r="1197" spans="1:31" s="193" customFormat="1" ht="21.75" customHeight="1" x14ac:dyDescent="0.25">
      <c r="A1197" s="188" t="s">
        <v>344</v>
      </c>
      <c r="B1197" s="188"/>
      <c r="C1197" s="198" t="s">
        <v>384</v>
      </c>
      <c r="D1197" s="198" t="s">
        <v>387</v>
      </c>
      <c r="E1197" s="198" t="s">
        <v>388</v>
      </c>
      <c r="F1197" s="200">
        <f t="shared" si="1021"/>
        <v>80000</v>
      </c>
      <c r="G1197" s="200">
        <f t="shared" si="1022"/>
        <v>159917</v>
      </c>
      <c r="H1197" s="201">
        <f t="shared" si="1023"/>
        <v>202314</v>
      </c>
      <c r="I1197" s="189"/>
      <c r="J1197" s="189"/>
      <c r="K1197" s="189"/>
      <c r="L1197" s="189"/>
      <c r="M1197" s="189"/>
      <c r="N1197" s="189" t="str">
        <f>+O1197</f>
        <v>1.1.</v>
      </c>
      <c r="O1197" s="190" t="s">
        <v>44</v>
      </c>
      <c r="P1197" s="191" t="s">
        <v>24</v>
      </c>
      <c r="Q1197" s="192">
        <f>+Q1198</f>
        <v>40000</v>
      </c>
      <c r="R1197" s="192">
        <f t="shared" si="1038"/>
        <v>0</v>
      </c>
      <c r="S1197" s="192">
        <f t="shared" si="1038"/>
        <v>40000</v>
      </c>
      <c r="T1197" s="192">
        <f t="shared" si="1038"/>
        <v>39817</v>
      </c>
      <c r="U1197" s="192">
        <f t="shared" si="1038"/>
        <v>40000</v>
      </c>
      <c r="V1197" s="192">
        <f t="shared" si="1038"/>
        <v>40000</v>
      </c>
      <c r="W1197" s="192">
        <f t="shared" si="1038"/>
        <v>40000</v>
      </c>
      <c r="X1197" s="192"/>
      <c r="Y1197" s="315">
        <f>W1197/V1197*100</f>
        <v>100</v>
      </c>
      <c r="Z1197" s="192">
        <f t="shared" si="1038"/>
        <v>39817</v>
      </c>
      <c r="AA1197" s="192">
        <f t="shared" si="1038"/>
        <v>40000</v>
      </c>
      <c r="AB1197" s="192">
        <f t="shared" si="1038"/>
        <v>40000</v>
      </c>
      <c r="AC1197" s="192">
        <f t="shared" si="1038"/>
        <v>40840</v>
      </c>
      <c r="AD1197" s="192">
        <f t="shared" si="1038"/>
        <v>41657</v>
      </c>
      <c r="AE1197" s="239">
        <f>W1203+W1206+W1212+W1214+W1217+W1222+W1224+W1226+W1228+W1231+W1232+W1234+W1238+W1239+W1241+W1243+W1245+W1248+W1250+W1253+W1254+W1256+W1258+W1262+W1264+W1266+W1268+W1271+W1273+W1276+W1279+W1281+W1284+W1287+W1291</f>
        <v>40000</v>
      </c>
    </row>
    <row r="1198" spans="1:31" s="119" customFormat="1" ht="20.25" customHeight="1" x14ac:dyDescent="0.25">
      <c r="A1198" s="182" t="s">
        <v>344</v>
      </c>
      <c r="B1198" s="198" t="s">
        <v>352</v>
      </c>
      <c r="C1198" s="198" t="s">
        <v>384</v>
      </c>
      <c r="D1198" s="198" t="s">
        <v>387</v>
      </c>
      <c r="E1198" s="198" t="s">
        <v>388</v>
      </c>
      <c r="F1198" s="200">
        <f t="shared" si="1021"/>
        <v>80000</v>
      </c>
      <c r="G1198" s="200">
        <f t="shared" si="1022"/>
        <v>159917</v>
      </c>
      <c r="H1198" s="201">
        <f t="shared" si="1023"/>
        <v>202314</v>
      </c>
      <c r="I1198" s="120">
        <v>3</v>
      </c>
      <c r="J1198" s="120"/>
      <c r="K1198" s="120"/>
      <c r="L1198" s="120"/>
      <c r="M1198" s="120"/>
      <c r="N1198" s="120"/>
      <c r="O1198" s="12" t="s">
        <v>44</v>
      </c>
      <c r="P1198" s="122" t="s">
        <v>18</v>
      </c>
      <c r="Q1198" s="123">
        <f>+Q1199+Q1218</f>
        <v>40000</v>
      </c>
      <c r="R1198" s="123">
        <f t="shared" ref="R1198:AB1198" si="1039">+R1199+R1218</f>
        <v>0</v>
      </c>
      <c r="S1198" s="123">
        <f t="shared" si="1039"/>
        <v>40000</v>
      </c>
      <c r="T1198" s="123">
        <f t="shared" si="1039"/>
        <v>39817</v>
      </c>
      <c r="U1198" s="123">
        <f t="shared" si="1039"/>
        <v>40000</v>
      </c>
      <c r="V1198" s="123">
        <f t="shared" si="1039"/>
        <v>40000</v>
      </c>
      <c r="W1198" s="123">
        <f t="shared" si="1039"/>
        <v>40000</v>
      </c>
      <c r="X1198" s="123"/>
      <c r="Y1198" s="315">
        <f>W1198/V1198*100</f>
        <v>100</v>
      </c>
      <c r="Z1198" s="123">
        <f>+Z1199+Z1218</f>
        <v>39817</v>
      </c>
      <c r="AA1198" s="123">
        <f t="shared" si="1039"/>
        <v>40000</v>
      </c>
      <c r="AB1198" s="123">
        <f t="shared" si="1039"/>
        <v>40000</v>
      </c>
      <c r="AC1198" s="123">
        <f t="shared" ref="AC1198:AD1198" si="1040">+AC1199+AC1218</f>
        <v>40840</v>
      </c>
      <c r="AD1198" s="123">
        <f t="shared" si="1040"/>
        <v>41657</v>
      </c>
    </row>
    <row r="1199" spans="1:31" s="187" customFormat="1" ht="20.25" customHeight="1" x14ac:dyDescent="0.25">
      <c r="A1199" s="183" t="s">
        <v>344</v>
      </c>
      <c r="B1199" s="198" t="s">
        <v>352</v>
      </c>
      <c r="C1199" s="198" t="s">
        <v>384</v>
      </c>
      <c r="D1199" s="198" t="s">
        <v>387</v>
      </c>
      <c r="E1199" s="198" t="s">
        <v>388</v>
      </c>
      <c r="F1199" s="200">
        <f t="shared" si="1021"/>
        <v>38000</v>
      </c>
      <c r="G1199" s="200">
        <f t="shared" si="1022"/>
        <v>75287</v>
      </c>
      <c r="H1199" s="201">
        <f t="shared" si="1023"/>
        <v>95373</v>
      </c>
      <c r="I1199" s="263"/>
      <c r="J1199" s="263">
        <v>31</v>
      </c>
      <c r="K1199" s="263"/>
      <c r="L1199" s="263"/>
      <c r="M1199" s="263"/>
      <c r="N1199" s="263"/>
      <c r="O1199" s="303" t="s">
        <v>44</v>
      </c>
      <c r="P1199" s="264" t="s">
        <v>6</v>
      </c>
      <c r="Q1199" s="265">
        <f>Q1200+Q1209+Q1207</f>
        <v>19000</v>
      </c>
      <c r="R1199" s="265">
        <f t="shared" ref="R1199:AB1199" si="1041">R1200+R1209+R1207</f>
        <v>0</v>
      </c>
      <c r="S1199" s="265">
        <f t="shared" si="1041"/>
        <v>19000</v>
      </c>
      <c r="T1199" s="265">
        <f t="shared" si="1041"/>
        <v>18187</v>
      </c>
      <c r="U1199" s="265">
        <f t="shared" si="1041"/>
        <v>19000</v>
      </c>
      <c r="V1199" s="265">
        <f t="shared" si="1041"/>
        <v>19000</v>
      </c>
      <c r="W1199" s="265">
        <f t="shared" si="1041"/>
        <v>19000</v>
      </c>
      <c r="X1199" s="265"/>
      <c r="Y1199" s="260">
        <f>W1199/V1199*100</f>
        <v>100</v>
      </c>
      <c r="Z1199" s="186">
        <f t="shared" si="1041"/>
        <v>18187</v>
      </c>
      <c r="AA1199" s="186">
        <f t="shared" si="1041"/>
        <v>19000</v>
      </c>
      <c r="AB1199" s="186">
        <f t="shared" si="1041"/>
        <v>19000</v>
      </c>
      <c r="AC1199" s="186">
        <f t="shared" ref="AC1199:AD1199" si="1042">AC1200+AC1209+AC1207</f>
        <v>19399</v>
      </c>
      <c r="AD1199" s="186">
        <f t="shared" si="1042"/>
        <v>19787</v>
      </c>
    </row>
    <row r="1200" spans="1:31" s="214" customFormat="1" ht="20.25" customHeight="1" x14ac:dyDescent="0.25">
      <c r="A1200" s="188" t="s">
        <v>344</v>
      </c>
      <c r="B1200" s="188"/>
      <c r="C1200" s="215" t="s">
        <v>384</v>
      </c>
      <c r="D1200" s="215" t="s">
        <v>387</v>
      </c>
      <c r="E1200" s="215" t="s">
        <v>388</v>
      </c>
      <c r="F1200" s="207">
        <f t="shared" si="1021"/>
        <v>32600</v>
      </c>
      <c r="G1200" s="207">
        <f t="shared" si="1022"/>
        <v>64537</v>
      </c>
      <c r="H1200" s="208">
        <f t="shared" si="1023"/>
        <v>81723</v>
      </c>
      <c r="I1200" s="209"/>
      <c r="J1200" s="210"/>
      <c r="K1200" s="210">
        <v>311</v>
      </c>
      <c r="L1200" s="210"/>
      <c r="M1200" s="210"/>
      <c r="N1200" s="211"/>
      <c r="O1200" s="216" t="s">
        <v>44</v>
      </c>
      <c r="P1200" s="212" t="s">
        <v>117</v>
      </c>
      <c r="Q1200" s="213">
        <f>Q1201+Q1204</f>
        <v>16300</v>
      </c>
      <c r="R1200" s="213">
        <f t="shared" ref="R1200:AB1200" si="1043">R1201+R1204</f>
        <v>0</v>
      </c>
      <c r="S1200" s="213">
        <f t="shared" si="1043"/>
        <v>16300</v>
      </c>
      <c r="T1200" s="213">
        <f t="shared" si="1043"/>
        <v>15637</v>
      </c>
      <c r="U1200" s="213">
        <f t="shared" si="1043"/>
        <v>16300</v>
      </c>
      <c r="V1200" s="213">
        <f t="shared" si="1043"/>
        <v>16300</v>
      </c>
      <c r="W1200" s="213">
        <f t="shared" si="1043"/>
        <v>16300</v>
      </c>
      <c r="X1200" s="213"/>
      <c r="Y1200" s="306"/>
      <c r="Z1200" s="213">
        <f t="shared" si="1043"/>
        <v>15637</v>
      </c>
      <c r="AA1200" s="213">
        <f t="shared" si="1043"/>
        <v>16300</v>
      </c>
      <c r="AB1200" s="213">
        <f t="shared" si="1043"/>
        <v>16200</v>
      </c>
      <c r="AC1200" s="213">
        <f t="shared" ref="AC1200:AD1200" si="1044">AC1201+AC1204</f>
        <v>16599</v>
      </c>
      <c r="AD1200" s="213">
        <f t="shared" si="1044"/>
        <v>16987</v>
      </c>
    </row>
    <row r="1201" spans="1:30" s="114" customFormat="1" ht="20.25" customHeight="1" x14ac:dyDescent="0.25">
      <c r="A1201" s="182" t="s">
        <v>344</v>
      </c>
      <c r="B1201" s="182"/>
      <c r="C1201" s="182"/>
      <c r="D1201" s="198" t="s">
        <v>387</v>
      </c>
      <c r="E1201" s="198" t="s">
        <v>388</v>
      </c>
      <c r="F1201" s="200">
        <f t="shared" si="1021"/>
        <v>32170</v>
      </c>
      <c r="G1201" s="200">
        <f t="shared" si="1022"/>
        <v>61377</v>
      </c>
      <c r="H1201" s="201">
        <f t="shared" si="1023"/>
        <v>80078</v>
      </c>
      <c r="I1201" s="124"/>
      <c r="J1201" s="131"/>
      <c r="K1201" s="131"/>
      <c r="L1201" s="131">
        <v>3111</v>
      </c>
      <c r="M1201" s="131"/>
      <c r="N1201" s="132"/>
      <c r="O1201" s="12" t="s">
        <v>44</v>
      </c>
      <c r="P1201" s="127" t="s">
        <v>118</v>
      </c>
      <c r="Q1201" s="133">
        <f t="shared" ref="Q1201:AD1202" si="1045">Q1202</f>
        <v>16085</v>
      </c>
      <c r="R1201" s="133">
        <f t="shared" si="1045"/>
        <v>0</v>
      </c>
      <c r="S1201" s="133">
        <f t="shared" si="1045"/>
        <v>16085</v>
      </c>
      <c r="T1201" s="133">
        <v>14207</v>
      </c>
      <c r="U1201" s="133">
        <f t="shared" si="1045"/>
        <v>15000</v>
      </c>
      <c r="V1201" s="133">
        <f t="shared" si="1045"/>
        <v>16085</v>
      </c>
      <c r="W1201" s="133">
        <f t="shared" si="1045"/>
        <v>16085</v>
      </c>
      <c r="X1201" s="133"/>
      <c r="Y1201" s="307"/>
      <c r="Z1201" s="133">
        <f t="shared" si="1045"/>
        <v>14207</v>
      </c>
      <c r="AA1201" s="133">
        <f t="shared" si="1045"/>
        <v>16085</v>
      </c>
      <c r="AB1201" s="133">
        <f t="shared" si="1045"/>
        <v>16200</v>
      </c>
      <c r="AC1201" s="133">
        <f t="shared" si="1045"/>
        <v>16599</v>
      </c>
      <c r="AD1201" s="133">
        <f t="shared" si="1045"/>
        <v>16987</v>
      </c>
    </row>
    <row r="1202" spans="1:30" s="114" customFormat="1" ht="20.25" customHeight="1" x14ac:dyDescent="0.25">
      <c r="A1202" s="183" t="s">
        <v>344</v>
      </c>
      <c r="B1202" s="183"/>
      <c r="C1202" s="183"/>
      <c r="D1202" s="183"/>
      <c r="E1202" s="198" t="s">
        <v>388</v>
      </c>
      <c r="F1202" s="200">
        <f t="shared" si="1021"/>
        <v>32170</v>
      </c>
      <c r="G1202" s="200">
        <f t="shared" si="1022"/>
        <v>47170</v>
      </c>
      <c r="H1202" s="201">
        <f t="shared" si="1023"/>
        <v>80078</v>
      </c>
      <c r="I1202" s="124"/>
      <c r="J1202" s="131"/>
      <c r="K1202" s="131"/>
      <c r="L1202" s="131"/>
      <c r="M1202" s="194">
        <v>31111</v>
      </c>
      <c r="N1202" s="195"/>
      <c r="O1202" s="196" t="s">
        <v>44</v>
      </c>
      <c r="P1202" s="195" t="s">
        <v>119</v>
      </c>
      <c r="Q1202" s="197">
        <f t="shared" si="1045"/>
        <v>16085</v>
      </c>
      <c r="R1202" s="197">
        <f t="shared" si="1045"/>
        <v>0</v>
      </c>
      <c r="S1202" s="197">
        <f t="shared" si="1045"/>
        <v>16085</v>
      </c>
      <c r="T1202" s="197">
        <f t="shared" si="1045"/>
        <v>0</v>
      </c>
      <c r="U1202" s="197">
        <f t="shared" si="1045"/>
        <v>15000</v>
      </c>
      <c r="V1202" s="197">
        <f t="shared" si="1045"/>
        <v>16085</v>
      </c>
      <c r="W1202" s="197">
        <f t="shared" si="1045"/>
        <v>16085</v>
      </c>
      <c r="X1202" s="197"/>
      <c r="Y1202" s="308"/>
      <c r="Z1202" s="197">
        <f t="shared" si="1045"/>
        <v>14207</v>
      </c>
      <c r="AA1202" s="197">
        <f t="shared" si="1045"/>
        <v>16085</v>
      </c>
      <c r="AB1202" s="197">
        <f t="shared" si="1045"/>
        <v>16200</v>
      </c>
      <c r="AC1202" s="197">
        <f t="shared" si="1045"/>
        <v>16599</v>
      </c>
      <c r="AD1202" s="197">
        <f t="shared" si="1045"/>
        <v>16987</v>
      </c>
    </row>
    <row r="1203" spans="1:30" s="114" customFormat="1" ht="20.25" customHeight="1" x14ac:dyDescent="0.25">
      <c r="A1203" s="182" t="s">
        <v>344</v>
      </c>
      <c r="B1203" s="182"/>
      <c r="C1203" s="182"/>
      <c r="D1203" s="182"/>
      <c r="E1203" s="182"/>
      <c r="F1203" s="200">
        <f t="shared" si="1021"/>
        <v>32170</v>
      </c>
      <c r="G1203" s="200">
        <f t="shared" si="1022"/>
        <v>47170</v>
      </c>
      <c r="H1203" s="201">
        <f t="shared" si="1023"/>
        <v>80078</v>
      </c>
      <c r="I1203" s="124"/>
      <c r="J1203" s="131"/>
      <c r="K1203" s="131"/>
      <c r="L1203" s="131"/>
      <c r="M1203" s="11"/>
      <c r="N1203" s="171">
        <v>311110</v>
      </c>
      <c r="O1203" s="172" t="s">
        <v>44</v>
      </c>
      <c r="P1203" s="173" t="s">
        <v>119</v>
      </c>
      <c r="Q1203" s="174">
        <f>15000+1085</f>
        <v>16085</v>
      </c>
      <c r="R1203" s="174">
        <f>S1203-Q1203</f>
        <v>0</v>
      </c>
      <c r="S1203" s="174">
        <f>15000+1085</f>
        <v>16085</v>
      </c>
      <c r="T1203" s="174"/>
      <c r="U1203" s="174">
        <v>15000</v>
      </c>
      <c r="V1203" s="174">
        <v>16085</v>
      </c>
      <c r="W1203" s="174">
        <v>16085</v>
      </c>
      <c r="X1203" s="174"/>
      <c r="Y1203" s="309"/>
      <c r="Z1203" s="174">
        <v>14207</v>
      </c>
      <c r="AA1203" s="174">
        <f>+Q1203</f>
        <v>16085</v>
      </c>
      <c r="AB1203" s="174">
        <v>16200</v>
      </c>
      <c r="AC1203" s="174">
        <f>16200+399</f>
        <v>16599</v>
      </c>
      <c r="AD1203" s="174">
        <f>16200+787</f>
        <v>16987</v>
      </c>
    </row>
    <row r="1204" spans="1:30" s="114" customFormat="1" ht="20.25" customHeight="1" x14ac:dyDescent="0.25">
      <c r="A1204" s="182" t="s">
        <v>344</v>
      </c>
      <c r="B1204" s="182"/>
      <c r="C1204" s="182"/>
      <c r="D1204" s="198" t="s">
        <v>387</v>
      </c>
      <c r="E1204" s="198" t="s">
        <v>388</v>
      </c>
      <c r="F1204" s="200">
        <f t="shared" si="1021"/>
        <v>430</v>
      </c>
      <c r="G1204" s="200">
        <f t="shared" si="1022"/>
        <v>3160</v>
      </c>
      <c r="H1204" s="201">
        <f t="shared" si="1023"/>
        <v>1645</v>
      </c>
      <c r="I1204" s="124"/>
      <c r="J1204" s="131"/>
      <c r="K1204" s="131"/>
      <c r="L1204" s="131">
        <v>3114</v>
      </c>
      <c r="M1204" s="131"/>
      <c r="N1204" s="132"/>
      <c r="O1204" s="12" t="s">
        <v>44</v>
      </c>
      <c r="P1204" s="127" t="s">
        <v>127</v>
      </c>
      <c r="Q1204" s="133">
        <f t="shared" ref="Q1204:AD1205" si="1046">Q1205</f>
        <v>215</v>
      </c>
      <c r="R1204" s="133">
        <f t="shared" si="1046"/>
        <v>0</v>
      </c>
      <c r="S1204" s="133">
        <f t="shared" si="1046"/>
        <v>215</v>
      </c>
      <c r="T1204" s="133">
        <v>1430</v>
      </c>
      <c r="U1204" s="133">
        <f t="shared" si="1046"/>
        <v>1300</v>
      </c>
      <c r="V1204" s="133">
        <f t="shared" si="1046"/>
        <v>215</v>
      </c>
      <c r="W1204" s="133">
        <f t="shared" si="1046"/>
        <v>215</v>
      </c>
      <c r="X1204" s="133"/>
      <c r="Y1204" s="307"/>
      <c r="Z1204" s="133">
        <f t="shared" si="1046"/>
        <v>1430</v>
      </c>
      <c r="AA1204" s="133">
        <f t="shared" si="1046"/>
        <v>215</v>
      </c>
      <c r="AB1204" s="133">
        <f t="shared" si="1046"/>
        <v>0</v>
      </c>
      <c r="AC1204" s="133">
        <f t="shared" si="1046"/>
        <v>0</v>
      </c>
      <c r="AD1204" s="133">
        <f t="shared" si="1046"/>
        <v>0</v>
      </c>
    </row>
    <row r="1205" spans="1:30" s="114" customFormat="1" ht="20.25" customHeight="1" x14ac:dyDescent="0.25">
      <c r="A1205" s="183" t="s">
        <v>344</v>
      </c>
      <c r="B1205" s="183"/>
      <c r="C1205" s="183"/>
      <c r="D1205" s="183"/>
      <c r="E1205" s="198" t="s">
        <v>388</v>
      </c>
      <c r="F1205" s="200">
        <f t="shared" si="1021"/>
        <v>430</v>
      </c>
      <c r="G1205" s="200">
        <f t="shared" si="1022"/>
        <v>1730</v>
      </c>
      <c r="H1205" s="201">
        <f t="shared" si="1023"/>
        <v>1645</v>
      </c>
      <c r="I1205" s="124"/>
      <c r="J1205" s="131"/>
      <c r="K1205" s="131"/>
      <c r="L1205" s="131"/>
      <c r="M1205" s="194">
        <v>31141</v>
      </c>
      <c r="N1205" s="195"/>
      <c r="O1205" s="196" t="s">
        <v>44</v>
      </c>
      <c r="P1205" s="195" t="s">
        <v>127</v>
      </c>
      <c r="Q1205" s="197">
        <f t="shared" si="1046"/>
        <v>215</v>
      </c>
      <c r="R1205" s="197">
        <f t="shared" si="1046"/>
        <v>0</v>
      </c>
      <c r="S1205" s="197">
        <f t="shared" si="1046"/>
        <v>215</v>
      </c>
      <c r="T1205" s="197">
        <f t="shared" si="1046"/>
        <v>0</v>
      </c>
      <c r="U1205" s="197">
        <f t="shared" si="1046"/>
        <v>1300</v>
      </c>
      <c r="V1205" s="197">
        <f t="shared" si="1046"/>
        <v>215</v>
      </c>
      <c r="W1205" s="197">
        <f t="shared" si="1046"/>
        <v>215</v>
      </c>
      <c r="X1205" s="197"/>
      <c r="Y1205" s="308"/>
      <c r="Z1205" s="197">
        <f t="shared" si="1046"/>
        <v>1430</v>
      </c>
      <c r="AA1205" s="197">
        <f t="shared" si="1046"/>
        <v>215</v>
      </c>
      <c r="AB1205" s="197">
        <f t="shared" si="1046"/>
        <v>0</v>
      </c>
      <c r="AC1205" s="197">
        <f t="shared" si="1046"/>
        <v>0</v>
      </c>
      <c r="AD1205" s="197">
        <f t="shared" si="1046"/>
        <v>0</v>
      </c>
    </row>
    <row r="1206" spans="1:30" s="114" customFormat="1" ht="20.25" customHeight="1" x14ac:dyDescent="0.25">
      <c r="A1206" s="182" t="s">
        <v>344</v>
      </c>
      <c r="B1206" s="182"/>
      <c r="C1206" s="182"/>
      <c r="D1206" s="182"/>
      <c r="E1206" s="182"/>
      <c r="F1206" s="200">
        <f t="shared" si="1021"/>
        <v>430</v>
      </c>
      <c r="G1206" s="200">
        <f t="shared" si="1022"/>
        <v>1730</v>
      </c>
      <c r="H1206" s="201">
        <f t="shared" si="1023"/>
        <v>1645</v>
      </c>
      <c r="I1206" s="124"/>
      <c r="J1206" s="131"/>
      <c r="K1206" s="131"/>
      <c r="L1206" s="131"/>
      <c r="M1206" s="11"/>
      <c r="N1206" s="171">
        <v>311410</v>
      </c>
      <c r="O1206" s="172" t="s">
        <v>44</v>
      </c>
      <c r="P1206" s="173" t="s">
        <v>127</v>
      </c>
      <c r="Q1206" s="174">
        <v>215</v>
      </c>
      <c r="R1206" s="174">
        <f>S1206-Q1206</f>
        <v>0</v>
      </c>
      <c r="S1206" s="174">
        <v>215</v>
      </c>
      <c r="T1206" s="174"/>
      <c r="U1206" s="174">
        <v>1300</v>
      </c>
      <c r="V1206" s="174">
        <v>215</v>
      </c>
      <c r="W1206" s="174">
        <v>215</v>
      </c>
      <c r="X1206" s="174"/>
      <c r="Y1206" s="309"/>
      <c r="Z1206" s="174">
        <v>1430</v>
      </c>
      <c r="AA1206" s="174">
        <f>+Q1206</f>
        <v>215</v>
      </c>
      <c r="AB1206" s="174">
        <v>0</v>
      </c>
      <c r="AC1206" s="174">
        <v>0</v>
      </c>
      <c r="AD1206" s="174">
        <v>0</v>
      </c>
    </row>
    <row r="1207" spans="1:30" s="214" customFormat="1" ht="20.25" hidden="1" customHeight="1" x14ac:dyDescent="0.25">
      <c r="A1207" s="188" t="s">
        <v>344</v>
      </c>
      <c r="B1207" s="188"/>
      <c r="C1207" s="215" t="s">
        <v>384</v>
      </c>
      <c r="D1207" s="215" t="s">
        <v>387</v>
      </c>
      <c r="E1207" s="215" t="s">
        <v>388</v>
      </c>
      <c r="F1207" s="207">
        <f t="shared" si="1021"/>
        <v>0</v>
      </c>
      <c r="G1207" s="207">
        <f t="shared" si="1022"/>
        <v>0</v>
      </c>
      <c r="H1207" s="208">
        <f t="shared" si="1023"/>
        <v>0</v>
      </c>
      <c r="I1207" s="209"/>
      <c r="J1207" s="210"/>
      <c r="K1207" s="210">
        <v>312</v>
      </c>
      <c r="L1207" s="210"/>
      <c r="M1207" s="210"/>
      <c r="N1207" s="211"/>
      <c r="O1207" s="216" t="s">
        <v>44</v>
      </c>
      <c r="P1207" s="212" t="s">
        <v>130</v>
      </c>
      <c r="Q1207" s="213">
        <f>Q1208</f>
        <v>0</v>
      </c>
      <c r="R1207" s="213">
        <f t="shared" ref="R1207:AD1207" si="1047">R1208</f>
        <v>0</v>
      </c>
      <c r="S1207" s="213">
        <f t="shared" si="1047"/>
        <v>0</v>
      </c>
      <c r="T1207" s="213">
        <f t="shared" si="1047"/>
        <v>0</v>
      </c>
      <c r="U1207" s="213">
        <f t="shared" si="1047"/>
        <v>0</v>
      </c>
      <c r="V1207" s="213">
        <f t="shared" si="1047"/>
        <v>0</v>
      </c>
      <c r="W1207" s="213">
        <f t="shared" si="1047"/>
        <v>0</v>
      </c>
      <c r="X1207" s="213"/>
      <c r="Y1207" s="306"/>
      <c r="Z1207" s="213">
        <f t="shared" si="1047"/>
        <v>0</v>
      </c>
      <c r="AA1207" s="213">
        <f t="shared" si="1047"/>
        <v>0</v>
      </c>
      <c r="AB1207" s="213">
        <f t="shared" si="1047"/>
        <v>0</v>
      </c>
      <c r="AC1207" s="213">
        <f t="shared" si="1047"/>
        <v>0</v>
      </c>
      <c r="AD1207" s="213">
        <f t="shared" si="1047"/>
        <v>0</v>
      </c>
    </row>
    <row r="1208" spans="1:30" s="114" customFormat="1" ht="20.25" hidden="1" customHeight="1" x14ac:dyDescent="0.25">
      <c r="A1208" s="182" t="s">
        <v>344</v>
      </c>
      <c r="B1208" s="182"/>
      <c r="C1208" s="182"/>
      <c r="D1208" s="198" t="s">
        <v>387</v>
      </c>
      <c r="E1208" s="198" t="s">
        <v>388</v>
      </c>
      <c r="F1208" s="200">
        <f t="shared" si="1021"/>
        <v>0</v>
      </c>
      <c r="G1208" s="200">
        <f t="shared" si="1022"/>
        <v>0</v>
      </c>
      <c r="H1208" s="201">
        <f t="shared" si="1023"/>
        <v>0</v>
      </c>
      <c r="I1208" s="124"/>
      <c r="J1208" s="131"/>
      <c r="K1208" s="131"/>
      <c r="L1208" s="131">
        <v>3121</v>
      </c>
      <c r="M1208" s="11"/>
      <c r="N1208" s="127"/>
      <c r="O1208" s="12" t="s">
        <v>44</v>
      </c>
      <c r="P1208" s="127" t="s">
        <v>130</v>
      </c>
      <c r="Q1208" s="133">
        <v>0</v>
      </c>
      <c r="R1208" s="133">
        <v>0</v>
      </c>
      <c r="S1208" s="133">
        <v>0</v>
      </c>
      <c r="T1208" s="133">
        <v>0</v>
      </c>
      <c r="U1208" s="133">
        <v>0</v>
      </c>
      <c r="V1208" s="133">
        <v>0</v>
      </c>
      <c r="W1208" s="133">
        <v>0</v>
      </c>
      <c r="X1208" s="133"/>
      <c r="Y1208" s="307"/>
      <c r="Z1208" s="133">
        <v>0</v>
      </c>
      <c r="AA1208" s="133">
        <v>0</v>
      </c>
      <c r="AB1208" s="133">
        <v>0</v>
      </c>
      <c r="AC1208" s="133">
        <v>0</v>
      </c>
      <c r="AD1208" s="133">
        <v>0</v>
      </c>
    </row>
    <row r="1209" spans="1:30" s="214" customFormat="1" ht="20.25" customHeight="1" x14ac:dyDescent="0.25">
      <c r="A1209" s="188" t="s">
        <v>344</v>
      </c>
      <c r="B1209" s="188"/>
      <c r="C1209" s="215" t="s">
        <v>384</v>
      </c>
      <c r="D1209" s="215" t="s">
        <v>387</v>
      </c>
      <c r="E1209" s="215" t="s">
        <v>388</v>
      </c>
      <c r="F1209" s="207">
        <f t="shared" si="1021"/>
        <v>5400</v>
      </c>
      <c r="G1209" s="207">
        <f t="shared" si="1022"/>
        <v>10650</v>
      </c>
      <c r="H1209" s="208">
        <f t="shared" si="1023"/>
        <v>13650</v>
      </c>
      <c r="I1209" s="209"/>
      <c r="J1209" s="210"/>
      <c r="K1209" s="210">
        <v>313</v>
      </c>
      <c r="L1209" s="210"/>
      <c r="M1209" s="210"/>
      <c r="N1209" s="211"/>
      <c r="O1209" s="216" t="s">
        <v>44</v>
      </c>
      <c r="P1209" s="212" t="s">
        <v>138</v>
      </c>
      <c r="Q1209" s="213">
        <f>Q1210+Q1215</f>
        <v>2700</v>
      </c>
      <c r="R1209" s="213">
        <f t="shared" ref="R1209:AB1209" si="1048">R1210+R1215</f>
        <v>0</v>
      </c>
      <c r="S1209" s="213">
        <f t="shared" si="1048"/>
        <v>2700</v>
      </c>
      <c r="T1209" s="213">
        <f t="shared" si="1048"/>
        <v>2550</v>
      </c>
      <c r="U1209" s="213">
        <f t="shared" si="1048"/>
        <v>2700</v>
      </c>
      <c r="V1209" s="213">
        <f t="shared" si="1048"/>
        <v>2700</v>
      </c>
      <c r="W1209" s="213">
        <f t="shared" si="1048"/>
        <v>2700</v>
      </c>
      <c r="X1209" s="213"/>
      <c r="Y1209" s="306"/>
      <c r="Z1209" s="213">
        <f t="shared" si="1048"/>
        <v>2550</v>
      </c>
      <c r="AA1209" s="213">
        <f t="shared" si="1048"/>
        <v>2700</v>
      </c>
      <c r="AB1209" s="213">
        <f t="shared" si="1048"/>
        <v>2800</v>
      </c>
      <c r="AC1209" s="213">
        <f t="shared" ref="AC1209:AD1209" si="1049">AC1210+AC1215</f>
        <v>2800</v>
      </c>
      <c r="AD1209" s="213">
        <f t="shared" si="1049"/>
        <v>2800</v>
      </c>
    </row>
    <row r="1210" spans="1:30" s="114" customFormat="1" ht="20.25" customHeight="1" x14ac:dyDescent="0.25">
      <c r="A1210" s="182" t="s">
        <v>344</v>
      </c>
      <c r="B1210" s="182"/>
      <c r="C1210" s="182"/>
      <c r="D1210" s="198" t="s">
        <v>387</v>
      </c>
      <c r="E1210" s="198" t="s">
        <v>388</v>
      </c>
      <c r="F1210" s="200">
        <f t="shared" si="1021"/>
        <v>5400</v>
      </c>
      <c r="G1210" s="200">
        <f t="shared" si="1022"/>
        <v>10650</v>
      </c>
      <c r="H1210" s="201">
        <f t="shared" si="1023"/>
        <v>13650</v>
      </c>
      <c r="I1210" s="124"/>
      <c r="J1210" s="131"/>
      <c r="K1210" s="131"/>
      <c r="L1210" s="131">
        <v>3132</v>
      </c>
      <c r="M1210" s="131"/>
      <c r="N1210" s="132"/>
      <c r="O1210" s="12" t="s">
        <v>44</v>
      </c>
      <c r="P1210" s="127" t="s">
        <v>139</v>
      </c>
      <c r="Q1210" s="133">
        <f>Q1211+Q1213</f>
        <v>2700</v>
      </c>
      <c r="R1210" s="133">
        <f t="shared" ref="R1210:AB1210" si="1050">R1211+R1213</f>
        <v>0</v>
      </c>
      <c r="S1210" s="133">
        <f t="shared" si="1050"/>
        <v>2700</v>
      </c>
      <c r="T1210" s="133">
        <v>2550</v>
      </c>
      <c r="U1210" s="133">
        <f t="shared" si="1050"/>
        <v>2700</v>
      </c>
      <c r="V1210" s="133">
        <f t="shared" si="1050"/>
        <v>2700</v>
      </c>
      <c r="W1210" s="133">
        <f t="shared" si="1050"/>
        <v>2700</v>
      </c>
      <c r="X1210" s="133"/>
      <c r="Y1210" s="307"/>
      <c r="Z1210" s="133">
        <f t="shared" si="1050"/>
        <v>2550</v>
      </c>
      <c r="AA1210" s="133">
        <f t="shared" si="1050"/>
        <v>2700</v>
      </c>
      <c r="AB1210" s="133">
        <f t="shared" si="1050"/>
        <v>2800</v>
      </c>
      <c r="AC1210" s="133">
        <f t="shared" ref="AC1210:AD1210" si="1051">AC1211+AC1213</f>
        <v>2800</v>
      </c>
      <c r="AD1210" s="133">
        <f t="shared" si="1051"/>
        <v>2800</v>
      </c>
    </row>
    <row r="1211" spans="1:30" s="114" customFormat="1" ht="20.25" customHeight="1" x14ac:dyDescent="0.25">
      <c r="A1211" s="183" t="s">
        <v>344</v>
      </c>
      <c r="B1211" s="183"/>
      <c r="C1211" s="183"/>
      <c r="D1211" s="183"/>
      <c r="E1211" s="198" t="s">
        <v>388</v>
      </c>
      <c r="F1211" s="200">
        <f t="shared" si="1021"/>
        <v>5400</v>
      </c>
      <c r="G1211" s="200">
        <f t="shared" si="1022"/>
        <v>8100</v>
      </c>
      <c r="H1211" s="201">
        <f t="shared" si="1023"/>
        <v>13650</v>
      </c>
      <c r="I1211" s="124"/>
      <c r="J1211" s="131"/>
      <c r="K1211" s="131"/>
      <c r="L1211" s="131"/>
      <c r="M1211" s="194">
        <v>31321</v>
      </c>
      <c r="N1211" s="195"/>
      <c r="O1211" s="196" t="s">
        <v>44</v>
      </c>
      <c r="P1211" s="195" t="s">
        <v>139</v>
      </c>
      <c r="Q1211" s="197">
        <f>Q1212</f>
        <v>2700</v>
      </c>
      <c r="R1211" s="197">
        <f t="shared" ref="R1211:AD1211" si="1052">R1212</f>
        <v>0</v>
      </c>
      <c r="S1211" s="197">
        <f t="shared" si="1052"/>
        <v>2700</v>
      </c>
      <c r="T1211" s="197">
        <f t="shared" si="1052"/>
        <v>0</v>
      </c>
      <c r="U1211" s="197">
        <f t="shared" si="1052"/>
        <v>2700</v>
      </c>
      <c r="V1211" s="197">
        <f t="shared" si="1052"/>
        <v>2700</v>
      </c>
      <c r="W1211" s="197">
        <f t="shared" si="1052"/>
        <v>2700</v>
      </c>
      <c r="X1211" s="197"/>
      <c r="Y1211" s="308"/>
      <c r="Z1211" s="197">
        <f t="shared" si="1052"/>
        <v>2550</v>
      </c>
      <c r="AA1211" s="197">
        <f t="shared" si="1052"/>
        <v>2700</v>
      </c>
      <c r="AB1211" s="197">
        <f t="shared" si="1052"/>
        <v>2800</v>
      </c>
      <c r="AC1211" s="197">
        <f t="shared" si="1052"/>
        <v>2800</v>
      </c>
      <c r="AD1211" s="197">
        <f t="shared" si="1052"/>
        <v>2800</v>
      </c>
    </row>
    <row r="1212" spans="1:30" s="114" customFormat="1" ht="20.25" customHeight="1" x14ac:dyDescent="0.25">
      <c r="A1212" s="182" t="s">
        <v>344</v>
      </c>
      <c r="B1212" s="182"/>
      <c r="C1212" s="182"/>
      <c r="D1212" s="182"/>
      <c r="E1212" s="182"/>
      <c r="F1212" s="200">
        <f t="shared" si="1021"/>
        <v>5400</v>
      </c>
      <c r="G1212" s="200">
        <f t="shared" si="1022"/>
        <v>8100</v>
      </c>
      <c r="H1212" s="201">
        <f t="shared" si="1023"/>
        <v>13650</v>
      </c>
      <c r="I1212" s="124"/>
      <c r="J1212" s="131"/>
      <c r="K1212" s="131"/>
      <c r="L1212" s="131"/>
      <c r="M1212" s="11"/>
      <c r="N1212" s="171">
        <v>313210</v>
      </c>
      <c r="O1212" s="172" t="s">
        <v>44</v>
      </c>
      <c r="P1212" s="173" t="s">
        <v>139</v>
      </c>
      <c r="Q1212" s="174">
        <v>2700</v>
      </c>
      <c r="R1212" s="174">
        <f>S1212-Q1212</f>
        <v>0</v>
      </c>
      <c r="S1212" s="174">
        <v>2700</v>
      </c>
      <c r="T1212" s="174"/>
      <c r="U1212" s="174">
        <v>2700</v>
      </c>
      <c r="V1212" s="174">
        <v>2700</v>
      </c>
      <c r="W1212" s="174">
        <v>2700</v>
      </c>
      <c r="X1212" s="174"/>
      <c r="Y1212" s="309"/>
      <c r="Z1212" s="174">
        <v>2550</v>
      </c>
      <c r="AA1212" s="174">
        <f>+Q1212</f>
        <v>2700</v>
      </c>
      <c r="AB1212" s="174">
        <v>2800</v>
      </c>
      <c r="AC1212" s="174">
        <v>2800</v>
      </c>
      <c r="AD1212" s="174">
        <v>2800</v>
      </c>
    </row>
    <row r="1213" spans="1:30" s="114" customFormat="1" ht="20.25" hidden="1" customHeight="1" x14ac:dyDescent="0.25">
      <c r="A1213" s="183" t="s">
        <v>344</v>
      </c>
      <c r="B1213" s="183"/>
      <c r="C1213" s="183"/>
      <c r="D1213" s="183"/>
      <c r="E1213" s="198" t="s">
        <v>388</v>
      </c>
      <c r="F1213" s="200">
        <f t="shared" si="1021"/>
        <v>0</v>
      </c>
      <c r="G1213" s="200">
        <f t="shared" si="1022"/>
        <v>0</v>
      </c>
      <c r="H1213" s="201">
        <f t="shared" si="1023"/>
        <v>0</v>
      </c>
      <c r="I1213" s="124"/>
      <c r="J1213" s="131"/>
      <c r="K1213" s="131"/>
      <c r="L1213" s="131"/>
      <c r="M1213" s="194">
        <v>31322</v>
      </c>
      <c r="N1213" s="195"/>
      <c r="O1213" s="196" t="s">
        <v>44</v>
      </c>
      <c r="P1213" s="195" t="s">
        <v>259</v>
      </c>
      <c r="Q1213" s="197">
        <f>Q1214</f>
        <v>0</v>
      </c>
      <c r="R1213" s="197">
        <f t="shared" ref="R1213:AD1213" si="1053">R1214</f>
        <v>0</v>
      </c>
      <c r="S1213" s="197">
        <f t="shared" si="1053"/>
        <v>0</v>
      </c>
      <c r="T1213" s="197">
        <f t="shared" si="1053"/>
        <v>0</v>
      </c>
      <c r="U1213" s="197">
        <f t="shared" si="1053"/>
        <v>0</v>
      </c>
      <c r="V1213" s="197">
        <f t="shared" si="1053"/>
        <v>0</v>
      </c>
      <c r="W1213" s="197">
        <f t="shared" si="1053"/>
        <v>0</v>
      </c>
      <c r="X1213" s="197"/>
      <c r="Y1213" s="308"/>
      <c r="Z1213" s="197">
        <f t="shared" si="1053"/>
        <v>0</v>
      </c>
      <c r="AA1213" s="197">
        <f t="shared" si="1053"/>
        <v>0</v>
      </c>
      <c r="AB1213" s="197">
        <f t="shared" si="1053"/>
        <v>0</v>
      </c>
      <c r="AC1213" s="197">
        <f t="shared" si="1053"/>
        <v>0</v>
      </c>
      <c r="AD1213" s="197">
        <f t="shared" si="1053"/>
        <v>0</v>
      </c>
    </row>
    <row r="1214" spans="1:30" s="114" customFormat="1" ht="20.25" hidden="1" customHeight="1" x14ac:dyDescent="0.25">
      <c r="A1214" s="182" t="s">
        <v>344</v>
      </c>
      <c r="B1214" s="182"/>
      <c r="C1214" s="182"/>
      <c r="D1214" s="182"/>
      <c r="E1214" s="182"/>
      <c r="F1214" s="200">
        <f t="shared" si="1021"/>
        <v>0</v>
      </c>
      <c r="G1214" s="200">
        <f t="shared" si="1022"/>
        <v>0</v>
      </c>
      <c r="H1214" s="201">
        <f t="shared" si="1023"/>
        <v>0</v>
      </c>
      <c r="I1214" s="124"/>
      <c r="J1214" s="131"/>
      <c r="K1214" s="131"/>
      <c r="L1214" s="131"/>
      <c r="M1214" s="11"/>
      <c r="N1214" s="171">
        <v>313220</v>
      </c>
      <c r="O1214" s="172" t="s">
        <v>44</v>
      </c>
      <c r="P1214" s="173" t="s">
        <v>259</v>
      </c>
      <c r="Q1214" s="174">
        <v>0</v>
      </c>
      <c r="R1214" s="174">
        <f>S1214-Q1214</f>
        <v>0</v>
      </c>
      <c r="S1214" s="174">
        <v>0</v>
      </c>
      <c r="T1214" s="174"/>
      <c r="U1214" s="174"/>
      <c r="V1214" s="174"/>
      <c r="W1214" s="174">
        <v>0</v>
      </c>
      <c r="X1214" s="174"/>
      <c r="Y1214" s="309"/>
      <c r="Z1214" s="174"/>
      <c r="AA1214" s="174">
        <f>+Q1214</f>
        <v>0</v>
      </c>
      <c r="AB1214" s="174"/>
      <c r="AC1214" s="174"/>
      <c r="AD1214" s="174"/>
    </row>
    <row r="1215" spans="1:30" s="114" customFormat="1" ht="20.25" hidden="1" customHeight="1" x14ac:dyDescent="0.25">
      <c r="A1215" s="182" t="s">
        <v>344</v>
      </c>
      <c r="B1215" s="182"/>
      <c r="C1215" s="182"/>
      <c r="D1215" s="198" t="s">
        <v>387</v>
      </c>
      <c r="E1215" s="198" t="s">
        <v>388</v>
      </c>
      <c r="F1215" s="200">
        <f t="shared" si="1021"/>
        <v>0</v>
      </c>
      <c r="G1215" s="200">
        <f t="shared" si="1022"/>
        <v>0</v>
      </c>
      <c r="H1215" s="201">
        <f t="shared" si="1023"/>
        <v>0</v>
      </c>
      <c r="I1215" s="124"/>
      <c r="J1215" s="131"/>
      <c r="K1215" s="131"/>
      <c r="L1215" s="131">
        <v>3133</v>
      </c>
      <c r="M1215" s="131"/>
      <c r="N1215" s="132"/>
      <c r="O1215" s="12" t="s">
        <v>44</v>
      </c>
      <c r="P1215" s="127" t="s">
        <v>260</v>
      </c>
      <c r="Q1215" s="133">
        <f t="shared" ref="Q1215:AD1216" si="1054">Q1216</f>
        <v>0</v>
      </c>
      <c r="R1215" s="133">
        <f t="shared" si="1054"/>
        <v>0</v>
      </c>
      <c r="S1215" s="133">
        <f t="shared" si="1054"/>
        <v>0</v>
      </c>
      <c r="T1215" s="133">
        <f t="shared" si="1054"/>
        <v>0</v>
      </c>
      <c r="U1215" s="133">
        <f t="shared" si="1054"/>
        <v>0</v>
      </c>
      <c r="V1215" s="133">
        <f t="shared" si="1054"/>
        <v>0</v>
      </c>
      <c r="W1215" s="133">
        <f t="shared" si="1054"/>
        <v>0</v>
      </c>
      <c r="X1215" s="133"/>
      <c r="Y1215" s="307"/>
      <c r="Z1215" s="133">
        <f t="shared" si="1054"/>
        <v>0</v>
      </c>
      <c r="AA1215" s="133">
        <f t="shared" si="1054"/>
        <v>0</v>
      </c>
      <c r="AB1215" s="133">
        <f t="shared" si="1054"/>
        <v>0</v>
      </c>
      <c r="AC1215" s="133">
        <f t="shared" si="1054"/>
        <v>0</v>
      </c>
      <c r="AD1215" s="133">
        <f t="shared" si="1054"/>
        <v>0</v>
      </c>
    </row>
    <row r="1216" spans="1:30" s="114" customFormat="1" ht="20.25" hidden="1" customHeight="1" x14ac:dyDescent="0.25">
      <c r="A1216" s="183" t="s">
        <v>344</v>
      </c>
      <c r="B1216" s="183"/>
      <c r="C1216" s="183"/>
      <c r="D1216" s="183"/>
      <c r="E1216" s="198" t="s">
        <v>388</v>
      </c>
      <c r="F1216" s="200">
        <f t="shared" si="1021"/>
        <v>0</v>
      </c>
      <c r="G1216" s="200">
        <f t="shared" si="1022"/>
        <v>0</v>
      </c>
      <c r="H1216" s="201">
        <f t="shared" si="1023"/>
        <v>0</v>
      </c>
      <c r="I1216" s="124"/>
      <c r="J1216" s="131"/>
      <c r="K1216" s="131"/>
      <c r="L1216" s="131"/>
      <c r="M1216" s="194">
        <v>31332</v>
      </c>
      <c r="N1216" s="195"/>
      <c r="O1216" s="196" t="s">
        <v>44</v>
      </c>
      <c r="P1216" s="195" t="s">
        <v>260</v>
      </c>
      <c r="Q1216" s="197">
        <f t="shared" si="1054"/>
        <v>0</v>
      </c>
      <c r="R1216" s="197">
        <f t="shared" si="1054"/>
        <v>0</v>
      </c>
      <c r="S1216" s="197">
        <f t="shared" si="1054"/>
        <v>0</v>
      </c>
      <c r="T1216" s="197">
        <f t="shared" si="1054"/>
        <v>0</v>
      </c>
      <c r="U1216" s="197">
        <f t="shared" si="1054"/>
        <v>0</v>
      </c>
      <c r="V1216" s="197">
        <f t="shared" si="1054"/>
        <v>0</v>
      </c>
      <c r="W1216" s="197">
        <f t="shared" si="1054"/>
        <v>0</v>
      </c>
      <c r="X1216" s="197"/>
      <c r="Y1216" s="308"/>
      <c r="Z1216" s="197">
        <f t="shared" si="1054"/>
        <v>0</v>
      </c>
      <c r="AA1216" s="197">
        <f t="shared" si="1054"/>
        <v>0</v>
      </c>
      <c r="AB1216" s="197">
        <f t="shared" si="1054"/>
        <v>0</v>
      </c>
      <c r="AC1216" s="197">
        <f t="shared" si="1054"/>
        <v>0</v>
      </c>
      <c r="AD1216" s="197">
        <f t="shared" si="1054"/>
        <v>0</v>
      </c>
    </row>
    <row r="1217" spans="1:30" s="114" customFormat="1" ht="20.25" hidden="1" customHeight="1" x14ac:dyDescent="0.25">
      <c r="A1217" s="182" t="s">
        <v>344</v>
      </c>
      <c r="B1217" s="182"/>
      <c r="C1217" s="182"/>
      <c r="D1217" s="182"/>
      <c r="E1217" s="182"/>
      <c r="F1217" s="200">
        <f t="shared" si="1021"/>
        <v>0</v>
      </c>
      <c r="G1217" s="200">
        <f t="shared" si="1022"/>
        <v>0</v>
      </c>
      <c r="H1217" s="201">
        <f t="shared" si="1023"/>
        <v>0</v>
      </c>
      <c r="I1217" s="124"/>
      <c r="J1217" s="131"/>
      <c r="K1217" s="131"/>
      <c r="L1217" s="131"/>
      <c r="M1217" s="11"/>
      <c r="N1217" s="171">
        <v>313320</v>
      </c>
      <c r="O1217" s="172" t="s">
        <v>44</v>
      </c>
      <c r="P1217" s="173" t="s">
        <v>260</v>
      </c>
      <c r="Q1217" s="174">
        <v>0</v>
      </c>
      <c r="R1217" s="174">
        <f>S1217-Q1217</f>
        <v>0</v>
      </c>
      <c r="S1217" s="174">
        <v>0</v>
      </c>
      <c r="T1217" s="174"/>
      <c r="U1217" s="174"/>
      <c r="V1217" s="174"/>
      <c r="W1217" s="174">
        <v>0</v>
      </c>
      <c r="X1217" s="174"/>
      <c r="Y1217" s="309"/>
      <c r="Z1217" s="174"/>
      <c r="AA1217" s="174">
        <f>+Q1217</f>
        <v>0</v>
      </c>
      <c r="AB1217" s="174"/>
      <c r="AC1217" s="174"/>
      <c r="AD1217" s="174"/>
    </row>
    <row r="1218" spans="1:30" s="187" customFormat="1" ht="20.25" customHeight="1" x14ac:dyDescent="0.25">
      <c r="A1218" s="183" t="s">
        <v>344</v>
      </c>
      <c r="B1218" s="198" t="s">
        <v>352</v>
      </c>
      <c r="C1218" s="198" t="s">
        <v>384</v>
      </c>
      <c r="D1218" s="198" t="s">
        <v>387</v>
      </c>
      <c r="E1218" s="198" t="s">
        <v>388</v>
      </c>
      <c r="F1218" s="200">
        <f t="shared" si="1021"/>
        <v>42000</v>
      </c>
      <c r="G1218" s="200">
        <f t="shared" si="1022"/>
        <v>84730</v>
      </c>
      <c r="H1218" s="201">
        <f t="shared" si="1023"/>
        <v>106941</v>
      </c>
      <c r="I1218" s="263"/>
      <c r="J1218" s="263">
        <v>32</v>
      </c>
      <c r="K1218" s="263"/>
      <c r="L1218" s="263"/>
      <c r="M1218" s="263"/>
      <c r="N1218" s="263"/>
      <c r="O1218" s="303" t="s">
        <v>44</v>
      </c>
      <c r="P1218" s="264" t="s">
        <v>7</v>
      </c>
      <c r="Q1218" s="265">
        <f t="shared" ref="Q1218" si="1055">Q1219+Q1235+Q1259+Q1288</f>
        <v>21000</v>
      </c>
      <c r="R1218" s="265">
        <f t="shared" ref="R1218:AB1218" si="1056">R1219+R1235+R1259+R1288</f>
        <v>0</v>
      </c>
      <c r="S1218" s="265">
        <f t="shared" si="1056"/>
        <v>21000</v>
      </c>
      <c r="T1218" s="265">
        <f t="shared" si="1056"/>
        <v>21630</v>
      </c>
      <c r="U1218" s="265">
        <f t="shared" si="1056"/>
        <v>21000</v>
      </c>
      <c r="V1218" s="265">
        <f t="shared" si="1056"/>
        <v>21000</v>
      </c>
      <c r="W1218" s="265">
        <f t="shared" si="1056"/>
        <v>21000</v>
      </c>
      <c r="X1218" s="265"/>
      <c r="Y1218" s="260">
        <f>W1218/V1218*100</f>
        <v>100</v>
      </c>
      <c r="Z1218" s="186">
        <f>Z1219+Z1235+Z1259+Z1288</f>
        <v>21630</v>
      </c>
      <c r="AA1218" s="186">
        <f t="shared" si="1056"/>
        <v>21000</v>
      </c>
      <c r="AB1218" s="186">
        <f t="shared" si="1056"/>
        <v>21000</v>
      </c>
      <c r="AC1218" s="186">
        <f t="shared" ref="AC1218:AD1218" si="1057">AC1219+AC1235+AC1259+AC1288</f>
        <v>21441</v>
      </c>
      <c r="AD1218" s="186">
        <f t="shared" si="1057"/>
        <v>21870</v>
      </c>
    </row>
    <row r="1219" spans="1:30" s="214" customFormat="1" ht="20.25" customHeight="1" x14ac:dyDescent="0.25">
      <c r="A1219" s="188" t="s">
        <v>344</v>
      </c>
      <c r="B1219" s="188"/>
      <c r="C1219" s="215" t="s">
        <v>384</v>
      </c>
      <c r="D1219" s="215" t="s">
        <v>387</v>
      </c>
      <c r="E1219" s="215" t="s">
        <v>388</v>
      </c>
      <c r="F1219" s="207">
        <f t="shared" si="1021"/>
        <v>660</v>
      </c>
      <c r="G1219" s="207">
        <f t="shared" si="1022"/>
        <v>2005</v>
      </c>
      <c r="H1219" s="208">
        <f t="shared" si="1023"/>
        <v>2335</v>
      </c>
      <c r="I1219" s="209"/>
      <c r="J1219" s="210"/>
      <c r="K1219" s="210">
        <v>321</v>
      </c>
      <c r="L1219" s="210"/>
      <c r="M1219" s="210"/>
      <c r="N1219" s="211"/>
      <c r="O1219" s="216" t="s">
        <v>44</v>
      </c>
      <c r="P1219" s="212" t="s">
        <v>140</v>
      </c>
      <c r="Q1219" s="213">
        <f>Q1220+Q1229</f>
        <v>330</v>
      </c>
      <c r="R1219" s="213">
        <f t="shared" ref="R1219:AB1219" si="1058">R1220+R1229</f>
        <v>0</v>
      </c>
      <c r="S1219" s="213">
        <f t="shared" si="1058"/>
        <v>330</v>
      </c>
      <c r="T1219" s="213">
        <f t="shared" si="1058"/>
        <v>1015</v>
      </c>
      <c r="U1219" s="213">
        <f t="shared" si="1058"/>
        <v>330</v>
      </c>
      <c r="V1219" s="213">
        <f t="shared" si="1058"/>
        <v>330</v>
      </c>
      <c r="W1219" s="213">
        <f t="shared" si="1058"/>
        <v>330</v>
      </c>
      <c r="X1219" s="213"/>
      <c r="Y1219" s="306"/>
      <c r="Z1219" s="213">
        <f t="shared" si="1058"/>
        <v>1015</v>
      </c>
      <c r="AA1219" s="213">
        <f t="shared" si="1058"/>
        <v>330</v>
      </c>
      <c r="AB1219" s="213">
        <f t="shared" si="1058"/>
        <v>330</v>
      </c>
      <c r="AC1219" s="213">
        <f t="shared" ref="AC1219:AD1219" si="1059">AC1220+AC1229</f>
        <v>330</v>
      </c>
      <c r="AD1219" s="213">
        <f t="shared" si="1059"/>
        <v>330</v>
      </c>
    </row>
    <row r="1220" spans="1:30" s="114" customFormat="1" ht="20.25" customHeight="1" x14ac:dyDescent="0.25">
      <c r="A1220" s="182" t="s">
        <v>344</v>
      </c>
      <c r="B1220" s="182"/>
      <c r="C1220" s="182"/>
      <c r="D1220" s="198" t="s">
        <v>387</v>
      </c>
      <c r="E1220" s="198" t="s">
        <v>388</v>
      </c>
      <c r="F1220" s="200">
        <f t="shared" si="1021"/>
        <v>260</v>
      </c>
      <c r="G1220" s="200">
        <f t="shared" si="1022"/>
        <v>1025</v>
      </c>
      <c r="H1220" s="201">
        <f t="shared" si="1023"/>
        <v>1155</v>
      </c>
      <c r="I1220" s="124"/>
      <c r="J1220" s="131"/>
      <c r="K1220" s="131"/>
      <c r="L1220" s="131">
        <v>3211</v>
      </c>
      <c r="M1220" s="131"/>
      <c r="N1220" s="132"/>
      <c r="O1220" s="12" t="s">
        <v>44</v>
      </c>
      <c r="P1220" s="127" t="s">
        <v>141</v>
      </c>
      <c r="Q1220" s="133">
        <f>Q1221+Q1223+Q1225+Q1227</f>
        <v>130</v>
      </c>
      <c r="R1220" s="133">
        <f t="shared" ref="R1220:AB1220" si="1060">R1221+R1223</f>
        <v>0</v>
      </c>
      <c r="S1220" s="133">
        <f t="shared" si="1060"/>
        <v>130</v>
      </c>
      <c r="T1220" s="133">
        <v>635</v>
      </c>
      <c r="U1220" s="133">
        <f t="shared" si="1060"/>
        <v>130</v>
      </c>
      <c r="V1220" s="133">
        <f t="shared" si="1060"/>
        <v>130</v>
      </c>
      <c r="W1220" s="133">
        <f t="shared" si="1060"/>
        <v>130</v>
      </c>
      <c r="X1220" s="133"/>
      <c r="Y1220" s="307"/>
      <c r="Z1220" s="133">
        <f t="shared" si="1060"/>
        <v>635</v>
      </c>
      <c r="AA1220" s="133">
        <f t="shared" si="1060"/>
        <v>130</v>
      </c>
      <c r="AB1220" s="133">
        <f t="shared" si="1060"/>
        <v>130</v>
      </c>
      <c r="AC1220" s="133">
        <f t="shared" ref="AC1220:AD1220" si="1061">AC1221+AC1223</f>
        <v>130</v>
      </c>
      <c r="AD1220" s="133">
        <f t="shared" si="1061"/>
        <v>130</v>
      </c>
    </row>
    <row r="1221" spans="1:30" s="114" customFormat="1" ht="20.25" customHeight="1" x14ac:dyDescent="0.25">
      <c r="A1221" s="183" t="s">
        <v>344</v>
      </c>
      <c r="B1221" s="183"/>
      <c r="C1221" s="183"/>
      <c r="D1221" s="183"/>
      <c r="E1221" s="198" t="s">
        <v>388</v>
      </c>
      <c r="F1221" s="200">
        <f t="shared" si="1021"/>
        <v>100</v>
      </c>
      <c r="G1221" s="200">
        <f t="shared" si="1022"/>
        <v>150</v>
      </c>
      <c r="H1221" s="201">
        <f t="shared" si="1023"/>
        <v>250</v>
      </c>
      <c r="I1221" s="124"/>
      <c r="J1221" s="131"/>
      <c r="K1221" s="131"/>
      <c r="L1221" s="131"/>
      <c r="M1221" s="194">
        <v>32111</v>
      </c>
      <c r="N1221" s="195"/>
      <c r="O1221" s="196" t="s">
        <v>44</v>
      </c>
      <c r="P1221" s="195" t="s">
        <v>142</v>
      </c>
      <c r="Q1221" s="197">
        <f t="shared" ref="Q1221:AD1221" si="1062">Q1222</f>
        <v>50</v>
      </c>
      <c r="R1221" s="197">
        <f t="shared" si="1062"/>
        <v>0</v>
      </c>
      <c r="S1221" s="197">
        <f t="shared" si="1062"/>
        <v>50</v>
      </c>
      <c r="T1221" s="197">
        <f t="shared" si="1062"/>
        <v>0</v>
      </c>
      <c r="U1221" s="197">
        <f t="shared" si="1062"/>
        <v>50</v>
      </c>
      <c r="V1221" s="197">
        <f t="shared" si="1062"/>
        <v>50</v>
      </c>
      <c r="W1221" s="197">
        <f t="shared" si="1062"/>
        <v>50</v>
      </c>
      <c r="X1221" s="197"/>
      <c r="Y1221" s="308"/>
      <c r="Z1221" s="197">
        <f t="shared" si="1062"/>
        <v>50</v>
      </c>
      <c r="AA1221" s="197">
        <f t="shared" si="1062"/>
        <v>50</v>
      </c>
      <c r="AB1221" s="197">
        <f t="shared" si="1062"/>
        <v>50</v>
      </c>
      <c r="AC1221" s="197">
        <f t="shared" si="1062"/>
        <v>50</v>
      </c>
      <c r="AD1221" s="197">
        <f t="shared" si="1062"/>
        <v>50</v>
      </c>
    </row>
    <row r="1222" spans="1:30" s="114" customFormat="1" ht="20.25" customHeight="1" x14ac:dyDescent="0.25">
      <c r="A1222" s="182" t="s">
        <v>344</v>
      </c>
      <c r="B1222" s="182"/>
      <c r="C1222" s="182"/>
      <c r="D1222" s="182"/>
      <c r="E1222" s="182"/>
      <c r="F1222" s="200">
        <f t="shared" si="1021"/>
        <v>100</v>
      </c>
      <c r="G1222" s="200">
        <f t="shared" si="1022"/>
        <v>150</v>
      </c>
      <c r="H1222" s="201">
        <f t="shared" si="1023"/>
        <v>250</v>
      </c>
      <c r="I1222" s="124"/>
      <c r="J1222" s="131"/>
      <c r="K1222" s="131"/>
      <c r="L1222" s="131"/>
      <c r="M1222" s="11"/>
      <c r="N1222" s="171">
        <v>321110</v>
      </c>
      <c r="O1222" s="172" t="s">
        <v>44</v>
      </c>
      <c r="P1222" s="173" t="s">
        <v>142</v>
      </c>
      <c r="Q1222" s="174">
        <v>50</v>
      </c>
      <c r="R1222" s="174">
        <f>S1222-Q1222</f>
        <v>0</v>
      </c>
      <c r="S1222" s="174">
        <v>50</v>
      </c>
      <c r="T1222" s="174"/>
      <c r="U1222" s="174">
        <v>50</v>
      </c>
      <c r="V1222" s="174">
        <v>50</v>
      </c>
      <c r="W1222" s="174">
        <v>50</v>
      </c>
      <c r="X1222" s="174"/>
      <c r="Y1222" s="309"/>
      <c r="Z1222" s="174">
        <v>50</v>
      </c>
      <c r="AA1222" s="174">
        <f>+Q1222</f>
        <v>50</v>
      </c>
      <c r="AB1222" s="174">
        <v>50</v>
      </c>
      <c r="AC1222" s="174">
        <v>50</v>
      </c>
      <c r="AD1222" s="174">
        <v>50</v>
      </c>
    </row>
    <row r="1223" spans="1:30" s="114" customFormat="1" ht="20.25" customHeight="1" x14ac:dyDescent="0.25">
      <c r="A1223" s="183" t="s">
        <v>344</v>
      </c>
      <c r="B1223" s="183"/>
      <c r="C1223" s="183"/>
      <c r="D1223" s="183"/>
      <c r="E1223" s="198" t="s">
        <v>388</v>
      </c>
      <c r="F1223" s="200">
        <f t="shared" si="1021"/>
        <v>160</v>
      </c>
      <c r="G1223" s="200">
        <f t="shared" si="1022"/>
        <v>240</v>
      </c>
      <c r="H1223" s="201">
        <f t="shared" si="1023"/>
        <v>905</v>
      </c>
      <c r="I1223" s="124"/>
      <c r="J1223" s="131"/>
      <c r="K1223" s="131"/>
      <c r="L1223" s="131"/>
      <c r="M1223" s="194">
        <v>32113</v>
      </c>
      <c r="N1223" s="195"/>
      <c r="O1223" s="196" t="s">
        <v>44</v>
      </c>
      <c r="P1223" s="195" t="s">
        <v>143</v>
      </c>
      <c r="Q1223" s="197">
        <f t="shared" ref="Q1223:AD1223" si="1063">Q1224</f>
        <v>80</v>
      </c>
      <c r="R1223" s="197">
        <f t="shared" si="1063"/>
        <v>0</v>
      </c>
      <c r="S1223" s="197">
        <f t="shared" si="1063"/>
        <v>80</v>
      </c>
      <c r="T1223" s="197">
        <f t="shared" si="1063"/>
        <v>0</v>
      </c>
      <c r="U1223" s="197">
        <f t="shared" si="1063"/>
        <v>80</v>
      </c>
      <c r="V1223" s="197">
        <f t="shared" si="1063"/>
        <v>80</v>
      </c>
      <c r="W1223" s="197">
        <f t="shared" si="1063"/>
        <v>80</v>
      </c>
      <c r="X1223" s="197"/>
      <c r="Y1223" s="308"/>
      <c r="Z1223" s="197">
        <f t="shared" si="1063"/>
        <v>585</v>
      </c>
      <c r="AA1223" s="197">
        <f t="shared" si="1063"/>
        <v>80</v>
      </c>
      <c r="AB1223" s="197">
        <f t="shared" si="1063"/>
        <v>80</v>
      </c>
      <c r="AC1223" s="197">
        <f t="shared" si="1063"/>
        <v>80</v>
      </c>
      <c r="AD1223" s="197">
        <f t="shared" si="1063"/>
        <v>80</v>
      </c>
    </row>
    <row r="1224" spans="1:30" s="114" customFormat="1" ht="20.25" customHeight="1" x14ac:dyDescent="0.25">
      <c r="A1224" s="182" t="s">
        <v>344</v>
      </c>
      <c r="B1224" s="182"/>
      <c r="C1224" s="182"/>
      <c r="D1224" s="182"/>
      <c r="E1224" s="182"/>
      <c r="F1224" s="200">
        <f t="shared" si="1021"/>
        <v>160</v>
      </c>
      <c r="G1224" s="200">
        <f t="shared" si="1022"/>
        <v>240</v>
      </c>
      <c r="H1224" s="201">
        <f t="shared" si="1023"/>
        <v>905</v>
      </c>
      <c r="I1224" s="124"/>
      <c r="J1224" s="131"/>
      <c r="K1224" s="131"/>
      <c r="L1224" s="131"/>
      <c r="M1224" s="11"/>
      <c r="N1224" s="171">
        <v>321130</v>
      </c>
      <c r="O1224" s="172" t="s">
        <v>44</v>
      </c>
      <c r="P1224" s="173" t="s">
        <v>143</v>
      </c>
      <c r="Q1224" s="174">
        <v>80</v>
      </c>
      <c r="R1224" s="174">
        <f>S1224-Q1224</f>
        <v>0</v>
      </c>
      <c r="S1224" s="174">
        <v>80</v>
      </c>
      <c r="T1224" s="174"/>
      <c r="U1224" s="174">
        <v>80</v>
      </c>
      <c r="V1224" s="174">
        <v>80</v>
      </c>
      <c r="W1224" s="174">
        <v>80</v>
      </c>
      <c r="X1224" s="174"/>
      <c r="Y1224" s="309"/>
      <c r="Z1224" s="174">
        <v>585</v>
      </c>
      <c r="AA1224" s="174">
        <f>+Q1224</f>
        <v>80</v>
      </c>
      <c r="AB1224" s="174">
        <v>80</v>
      </c>
      <c r="AC1224" s="174">
        <v>80</v>
      </c>
      <c r="AD1224" s="174">
        <v>80</v>
      </c>
    </row>
    <row r="1225" spans="1:30" s="114" customFormat="1" ht="20.25" hidden="1" customHeight="1" x14ac:dyDescent="0.25">
      <c r="A1225" s="183" t="s">
        <v>344</v>
      </c>
      <c r="B1225" s="183"/>
      <c r="C1225" s="183"/>
      <c r="D1225" s="183"/>
      <c r="E1225" s="198" t="s">
        <v>388</v>
      </c>
      <c r="F1225" s="200">
        <f t="shared" si="1021"/>
        <v>0</v>
      </c>
      <c r="G1225" s="200">
        <f t="shared" si="1022"/>
        <v>0</v>
      </c>
      <c r="H1225" s="201">
        <f t="shared" si="1023"/>
        <v>0</v>
      </c>
      <c r="I1225" s="124"/>
      <c r="J1225" s="131"/>
      <c r="K1225" s="131"/>
      <c r="L1225" s="131"/>
      <c r="M1225" s="194">
        <v>32115</v>
      </c>
      <c r="N1225" s="195"/>
      <c r="O1225" s="196" t="s">
        <v>44</v>
      </c>
      <c r="P1225" s="195" t="s">
        <v>295</v>
      </c>
      <c r="Q1225" s="197">
        <f>+Q1226</f>
        <v>0</v>
      </c>
      <c r="R1225" s="197">
        <f t="shared" ref="R1225:AD1225" si="1064">+R1226</f>
        <v>0</v>
      </c>
      <c r="S1225" s="197">
        <f t="shared" si="1064"/>
        <v>0</v>
      </c>
      <c r="T1225" s="197">
        <f t="shared" si="1064"/>
        <v>0</v>
      </c>
      <c r="U1225" s="197">
        <f t="shared" si="1064"/>
        <v>0</v>
      </c>
      <c r="V1225" s="197">
        <f t="shared" si="1064"/>
        <v>0</v>
      </c>
      <c r="W1225" s="197">
        <f t="shared" si="1064"/>
        <v>0</v>
      </c>
      <c r="X1225" s="197"/>
      <c r="Y1225" s="308"/>
      <c r="Z1225" s="197">
        <f t="shared" si="1064"/>
        <v>0</v>
      </c>
      <c r="AA1225" s="197">
        <f t="shared" si="1064"/>
        <v>0</v>
      </c>
      <c r="AB1225" s="197">
        <f t="shared" si="1064"/>
        <v>0</v>
      </c>
      <c r="AC1225" s="197">
        <f t="shared" si="1064"/>
        <v>0</v>
      </c>
      <c r="AD1225" s="197">
        <f t="shared" si="1064"/>
        <v>0</v>
      </c>
    </row>
    <row r="1226" spans="1:30" s="114" customFormat="1" ht="20.25" hidden="1" customHeight="1" x14ac:dyDescent="0.25">
      <c r="A1226" s="182" t="s">
        <v>344</v>
      </c>
      <c r="B1226" s="182"/>
      <c r="C1226" s="182"/>
      <c r="D1226" s="182"/>
      <c r="E1226" s="182"/>
      <c r="F1226" s="200">
        <f t="shared" si="1021"/>
        <v>0</v>
      </c>
      <c r="G1226" s="200">
        <f t="shared" si="1022"/>
        <v>0</v>
      </c>
      <c r="H1226" s="201">
        <f t="shared" si="1023"/>
        <v>0</v>
      </c>
      <c r="I1226" s="124"/>
      <c r="J1226" s="131"/>
      <c r="K1226" s="131"/>
      <c r="L1226" s="131"/>
      <c r="M1226" s="11"/>
      <c r="N1226" s="171">
        <v>321150</v>
      </c>
      <c r="O1226" s="172" t="s">
        <v>44</v>
      </c>
      <c r="P1226" s="173" t="s">
        <v>295</v>
      </c>
      <c r="Q1226" s="174"/>
      <c r="R1226" s="174"/>
      <c r="S1226" s="174"/>
      <c r="T1226" s="174"/>
      <c r="U1226" s="174">
        <v>0</v>
      </c>
      <c r="V1226" s="174">
        <v>0</v>
      </c>
      <c r="W1226" s="174">
        <v>0</v>
      </c>
      <c r="X1226" s="174"/>
      <c r="Y1226" s="309"/>
      <c r="Z1226" s="174"/>
      <c r="AA1226" s="174">
        <f>+Q1226</f>
        <v>0</v>
      </c>
      <c r="AB1226" s="174"/>
      <c r="AC1226" s="174"/>
      <c r="AD1226" s="174"/>
    </row>
    <row r="1227" spans="1:30" s="114" customFormat="1" ht="20.25" hidden="1" customHeight="1" x14ac:dyDescent="0.25">
      <c r="A1227" s="183" t="s">
        <v>344</v>
      </c>
      <c r="B1227" s="183"/>
      <c r="C1227" s="183"/>
      <c r="D1227" s="183"/>
      <c r="E1227" s="198" t="s">
        <v>388</v>
      </c>
      <c r="F1227" s="200">
        <f t="shared" si="1021"/>
        <v>0</v>
      </c>
      <c r="G1227" s="200">
        <f t="shared" si="1022"/>
        <v>0</v>
      </c>
      <c r="H1227" s="201">
        <f t="shared" si="1023"/>
        <v>0</v>
      </c>
      <c r="I1227" s="124"/>
      <c r="J1227" s="131"/>
      <c r="K1227" s="131"/>
      <c r="L1227" s="131"/>
      <c r="M1227" s="194">
        <v>32119</v>
      </c>
      <c r="N1227" s="195"/>
      <c r="O1227" s="196" t="s">
        <v>44</v>
      </c>
      <c r="P1227" s="195" t="s">
        <v>145</v>
      </c>
      <c r="Q1227" s="197">
        <f>+Q1228</f>
        <v>0</v>
      </c>
      <c r="R1227" s="197">
        <f t="shared" ref="R1227:AD1227" si="1065">+R1228</f>
        <v>0</v>
      </c>
      <c r="S1227" s="197">
        <f t="shared" si="1065"/>
        <v>0</v>
      </c>
      <c r="T1227" s="197">
        <f t="shared" si="1065"/>
        <v>0</v>
      </c>
      <c r="U1227" s="197">
        <f t="shared" si="1065"/>
        <v>0</v>
      </c>
      <c r="V1227" s="197">
        <f t="shared" si="1065"/>
        <v>0</v>
      </c>
      <c r="W1227" s="197">
        <f t="shared" si="1065"/>
        <v>0</v>
      </c>
      <c r="X1227" s="197"/>
      <c r="Y1227" s="308"/>
      <c r="Z1227" s="197">
        <f t="shared" si="1065"/>
        <v>0</v>
      </c>
      <c r="AA1227" s="197">
        <f t="shared" si="1065"/>
        <v>0</v>
      </c>
      <c r="AB1227" s="197">
        <f t="shared" si="1065"/>
        <v>0</v>
      </c>
      <c r="AC1227" s="197">
        <f t="shared" si="1065"/>
        <v>0</v>
      </c>
      <c r="AD1227" s="197">
        <f t="shared" si="1065"/>
        <v>0</v>
      </c>
    </row>
    <row r="1228" spans="1:30" s="114" customFormat="1" ht="20.25" hidden="1" customHeight="1" x14ac:dyDescent="0.25">
      <c r="A1228" s="182" t="s">
        <v>344</v>
      </c>
      <c r="B1228" s="182"/>
      <c r="C1228" s="182"/>
      <c r="D1228" s="182"/>
      <c r="E1228" s="182"/>
      <c r="F1228" s="200">
        <f t="shared" si="1021"/>
        <v>0</v>
      </c>
      <c r="G1228" s="200">
        <f t="shared" si="1022"/>
        <v>0</v>
      </c>
      <c r="H1228" s="201">
        <f t="shared" si="1023"/>
        <v>0</v>
      </c>
      <c r="I1228" s="124"/>
      <c r="J1228" s="131"/>
      <c r="K1228" s="131"/>
      <c r="L1228" s="131"/>
      <c r="M1228" s="11"/>
      <c r="N1228" s="171">
        <v>321190</v>
      </c>
      <c r="O1228" s="172" t="s">
        <v>44</v>
      </c>
      <c r="P1228" s="173" t="s">
        <v>145</v>
      </c>
      <c r="Q1228" s="174"/>
      <c r="R1228" s="174"/>
      <c r="S1228" s="174"/>
      <c r="T1228" s="174"/>
      <c r="U1228" s="174">
        <v>0</v>
      </c>
      <c r="V1228" s="174">
        <v>0</v>
      </c>
      <c r="W1228" s="174">
        <v>0</v>
      </c>
      <c r="X1228" s="174"/>
      <c r="Y1228" s="309"/>
      <c r="Z1228" s="174"/>
      <c r="AA1228" s="174">
        <f>+Q1228</f>
        <v>0</v>
      </c>
      <c r="AB1228" s="174"/>
      <c r="AC1228" s="174"/>
      <c r="AD1228" s="174"/>
    </row>
    <row r="1229" spans="1:30" s="114" customFormat="1" ht="20.25" customHeight="1" x14ac:dyDescent="0.25">
      <c r="A1229" s="182" t="s">
        <v>344</v>
      </c>
      <c r="B1229" s="182"/>
      <c r="C1229" s="182"/>
      <c r="D1229" s="198" t="s">
        <v>387</v>
      </c>
      <c r="E1229" s="198" t="s">
        <v>388</v>
      </c>
      <c r="F1229" s="200">
        <f t="shared" si="1021"/>
        <v>400</v>
      </c>
      <c r="G1229" s="200">
        <f t="shared" si="1022"/>
        <v>980</v>
      </c>
      <c r="H1229" s="201">
        <f t="shared" si="1023"/>
        <v>1180</v>
      </c>
      <c r="I1229" s="124"/>
      <c r="J1229" s="131"/>
      <c r="K1229" s="131"/>
      <c r="L1229" s="131">
        <v>3213</v>
      </c>
      <c r="M1229" s="131"/>
      <c r="N1229" s="132"/>
      <c r="O1229" s="12" t="s">
        <v>44</v>
      </c>
      <c r="P1229" s="127" t="s">
        <v>149</v>
      </c>
      <c r="Q1229" s="133">
        <f>Q1230+Q1233</f>
        <v>200</v>
      </c>
      <c r="R1229" s="133">
        <f t="shared" ref="R1229:AB1229" si="1066">R1230+R1233</f>
        <v>0</v>
      </c>
      <c r="S1229" s="133">
        <f t="shared" si="1066"/>
        <v>200</v>
      </c>
      <c r="T1229" s="133">
        <v>380</v>
      </c>
      <c r="U1229" s="133">
        <f t="shared" si="1066"/>
        <v>200</v>
      </c>
      <c r="V1229" s="133">
        <f t="shared" si="1066"/>
        <v>200</v>
      </c>
      <c r="W1229" s="133">
        <f t="shared" si="1066"/>
        <v>200</v>
      </c>
      <c r="X1229" s="133"/>
      <c r="Y1229" s="307"/>
      <c r="Z1229" s="133">
        <f t="shared" si="1066"/>
        <v>380</v>
      </c>
      <c r="AA1229" s="133">
        <f t="shared" si="1066"/>
        <v>200</v>
      </c>
      <c r="AB1229" s="133">
        <f t="shared" si="1066"/>
        <v>200</v>
      </c>
      <c r="AC1229" s="133">
        <f t="shared" ref="AC1229:AD1229" si="1067">AC1230+AC1233</f>
        <v>200</v>
      </c>
      <c r="AD1229" s="133">
        <f t="shared" si="1067"/>
        <v>200</v>
      </c>
    </row>
    <row r="1230" spans="1:30" s="114" customFormat="1" ht="20.25" customHeight="1" x14ac:dyDescent="0.25">
      <c r="A1230" s="183" t="s">
        <v>344</v>
      </c>
      <c r="B1230" s="183"/>
      <c r="C1230" s="183"/>
      <c r="D1230" s="183"/>
      <c r="E1230" s="198" t="s">
        <v>388</v>
      </c>
      <c r="F1230" s="200">
        <f t="shared" si="1021"/>
        <v>400</v>
      </c>
      <c r="G1230" s="200">
        <f t="shared" si="1022"/>
        <v>600</v>
      </c>
      <c r="H1230" s="201">
        <f t="shared" si="1023"/>
        <v>1180</v>
      </c>
      <c r="I1230" s="124"/>
      <c r="J1230" s="131"/>
      <c r="K1230" s="131"/>
      <c r="L1230" s="131"/>
      <c r="M1230" s="194">
        <v>32131</v>
      </c>
      <c r="N1230" s="195"/>
      <c r="O1230" s="196" t="s">
        <v>44</v>
      </c>
      <c r="P1230" s="195" t="s">
        <v>150</v>
      </c>
      <c r="Q1230" s="197">
        <f t="shared" ref="Q1230:AD1230" si="1068">Q1231</f>
        <v>200</v>
      </c>
      <c r="R1230" s="197">
        <f t="shared" si="1068"/>
        <v>0</v>
      </c>
      <c r="S1230" s="197">
        <f t="shared" si="1068"/>
        <v>200</v>
      </c>
      <c r="T1230" s="197">
        <f t="shared" si="1068"/>
        <v>0</v>
      </c>
      <c r="U1230" s="197">
        <f t="shared" si="1068"/>
        <v>200</v>
      </c>
      <c r="V1230" s="197">
        <f t="shared" si="1068"/>
        <v>200</v>
      </c>
      <c r="W1230" s="197">
        <f t="shared" si="1068"/>
        <v>200</v>
      </c>
      <c r="X1230" s="197"/>
      <c r="Y1230" s="308"/>
      <c r="Z1230" s="197">
        <f t="shared" si="1068"/>
        <v>380</v>
      </c>
      <c r="AA1230" s="197">
        <f t="shared" si="1068"/>
        <v>200</v>
      </c>
      <c r="AB1230" s="197">
        <f t="shared" si="1068"/>
        <v>200</v>
      </c>
      <c r="AC1230" s="197">
        <f t="shared" si="1068"/>
        <v>200</v>
      </c>
      <c r="AD1230" s="197">
        <f t="shared" si="1068"/>
        <v>200</v>
      </c>
    </row>
    <row r="1231" spans="1:30" s="114" customFormat="1" ht="20.25" customHeight="1" x14ac:dyDescent="0.25">
      <c r="A1231" s="182" t="s">
        <v>344</v>
      </c>
      <c r="B1231" s="182"/>
      <c r="C1231" s="182"/>
      <c r="D1231" s="182"/>
      <c r="E1231" s="182"/>
      <c r="F1231" s="200">
        <f t="shared" si="1021"/>
        <v>400</v>
      </c>
      <c r="G1231" s="200">
        <f t="shared" si="1022"/>
        <v>600</v>
      </c>
      <c r="H1231" s="201">
        <f t="shared" si="1023"/>
        <v>1180</v>
      </c>
      <c r="I1231" s="124"/>
      <c r="J1231" s="131"/>
      <c r="K1231" s="131"/>
      <c r="L1231" s="131"/>
      <c r="M1231" s="11"/>
      <c r="N1231" s="171">
        <v>321310</v>
      </c>
      <c r="O1231" s="172" t="s">
        <v>44</v>
      </c>
      <c r="P1231" s="173" t="s">
        <v>151</v>
      </c>
      <c r="Q1231" s="174">
        <v>200</v>
      </c>
      <c r="R1231" s="174">
        <f>S1231-Q1231</f>
        <v>0</v>
      </c>
      <c r="S1231" s="174">
        <v>200</v>
      </c>
      <c r="T1231" s="174"/>
      <c r="U1231" s="174">
        <v>200</v>
      </c>
      <c r="V1231" s="174">
        <v>200</v>
      </c>
      <c r="W1231" s="174">
        <v>200</v>
      </c>
      <c r="X1231" s="174"/>
      <c r="Y1231" s="309"/>
      <c r="Z1231" s="174">
        <v>380</v>
      </c>
      <c r="AA1231" s="174">
        <f t="shared" ref="AA1231:AA1232" si="1069">+Q1231</f>
        <v>200</v>
      </c>
      <c r="AB1231" s="174">
        <v>200</v>
      </c>
      <c r="AC1231" s="174">
        <v>200</v>
      </c>
      <c r="AD1231" s="174">
        <v>200</v>
      </c>
    </row>
    <row r="1232" spans="1:30" s="114" customFormat="1" ht="20.25" hidden="1" customHeight="1" x14ac:dyDescent="0.25">
      <c r="A1232" s="182" t="s">
        <v>344</v>
      </c>
      <c r="B1232" s="182"/>
      <c r="C1232" s="182"/>
      <c r="D1232" s="182"/>
      <c r="E1232" s="182"/>
      <c r="F1232" s="200">
        <f t="shared" si="1021"/>
        <v>0</v>
      </c>
      <c r="G1232" s="200">
        <f t="shared" si="1022"/>
        <v>0</v>
      </c>
      <c r="H1232" s="201">
        <f t="shared" si="1023"/>
        <v>0</v>
      </c>
      <c r="I1232" s="124"/>
      <c r="J1232" s="131"/>
      <c r="K1232" s="131"/>
      <c r="L1232" s="131"/>
      <c r="M1232" s="11"/>
      <c r="N1232" s="171">
        <v>321311</v>
      </c>
      <c r="O1232" s="172" t="s">
        <v>44</v>
      </c>
      <c r="P1232" s="173" t="s">
        <v>152</v>
      </c>
      <c r="Q1232" s="174"/>
      <c r="R1232" s="174"/>
      <c r="S1232" s="174"/>
      <c r="T1232" s="174"/>
      <c r="U1232" s="174">
        <v>0</v>
      </c>
      <c r="V1232" s="174">
        <v>0</v>
      </c>
      <c r="W1232" s="174">
        <v>0</v>
      </c>
      <c r="X1232" s="174"/>
      <c r="Y1232" s="309"/>
      <c r="Z1232" s="174"/>
      <c r="AA1232" s="174">
        <f t="shared" si="1069"/>
        <v>0</v>
      </c>
      <c r="AB1232" s="174"/>
      <c r="AC1232" s="174"/>
      <c r="AD1232" s="174"/>
    </row>
    <row r="1233" spans="1:30" s="114" customFormat="1" ht="20.25" hidden="1" customHeight="1" x14ac:dyDescent="0.25">
      <c r="A1233" s="183" t="s">
        <v>344</v>
      </c>
      <c r="B1233" s="183"/>
      <c r="C1233" s="183"/>
      <c r="D1233" s="183"/>
      <c r="E1233" s="198" t="s">
        <v>388</v>
      </c>
      <c r="F1233" s="200">
        <f t="shared" si="1021"/>
        <v>0</v>
      </c>
      <c r="G1233" s="200">
        <f t="shared" si="1022"/>
        <v>0</v>
      </c>
      <c r="H1233" s="201">
        <f t="shared" si="1023"/>
        <v>0</v>
      </c>
      <c r="I1233" s="124"/>
      <c r="J1233" s="131"/>
      <c r="K1233" s="131"/>
      <c r="L1233" s="131"/>
      <c r="M1233" s="194">
        <v>32132</v>
      </c>
      <c r="N1233" s="195"/>
      <c r="O1233" s="196" t="s">
        <v>44</v>
      </c>
      <c r="P1233" s="195" t="s">
        <v>153</v>
      </c>
      <c r="Q1233" s="197">
        <f>+Q1234</f>
        <v>0</v>
      </c>
      <c r="R1233" s="197">
        <f t="shared" ref="R1233:AD1233" si="1070">+R1234</f>
        <v>0</v>
      </c>
      <c r="S1233" s="197">
        <f t="shared" si="1070"/>
        <v>0</v>
      </c>
      <c r="T1233" s="197">
        <f t="shared" si="1070"/>
        <v>0</v>
      </c>
      <c r="U1233" s="197">
        <f t="shared" si="1070"/>
        <v>0</v>
      </c>
      <c r="V1233" s="197">
        <f t="shared" si="1070"/>
        <v>0</v>
      </c>
      <c r="W1233" s="197">
        <f t="shared" si="1070"/>
        <v>0</v>
      </c>
      <c r="X1233" s="197"/>
      <c r="Y1233" s="308"/>
      <c r="Z1233" s="197">
        <f t="shared" si="1070"/>
        <v>0</v>
      </c>
      <c r="AA1233" s="197">
        <f t="shared" si="1070"/>
        <v>0</v>
      </c>
      <c r="AB1233" s="197">
        <f t="shared" si="1070"/>
        <v>0</v>
      </c>
      <c r="AC1233" s="197">
        <f t="shared" si="1070"/>
        <v>0</v>
      </c>
      <c r="AD1233" s="197">
        <f t="shared" si="1070"/>
        <v>0</v>
      </c>
    </row>
    <row r="1234" spans="1:30" s="114" customFormat="1" ht="20.25" hidden="1" customHeight="1" x14ac:dyDescent="0.25">
      <c r="A1234" s="182" t="s">
        <v>344</v>
      </c>
      <c r="B1234" s="182"/>
      <c r="C1234" s="182"/>
      <c r="D1234" s="182"/>
      <c r="E1234" s="182"/>
      <c r="F1234" s="200">
        <f t="shared" si="1021"/>
        <v>0</v>
      </c>
      <c r="G1234" s="200">
        <f t="shared" si="1022"/>
        <v>0</v>
      </c>
      <c r="H1234" s="201">
        <f t="shared" si="1023"/>
        <v>0</v>
      </c>
      <c r="I1234" s="124"/>
      <c r="J1234" s="131"/>
      <c r="K1234" s="131"/>
      <c r="L1234" s="131"/>
      <c r="M1234" s="11"/>
      <c r="N1234" s="171">
        <v>321320</v>
      </c>
      <c r="O1234" s="172" t="s">
        <v>44</v>
      </c>
      <c r="P1234" s="173" t="s">
        <v>153</v>
      </c>
      <c r="Q1234" s="174"/>
      <c r="R1234" s="174"/>
      <c r="S1234" s="174"/>
      <c r="T1234" s="174"/>
      <c r="U1234" s="174">
        <v>0</v>
      </c>
      <c r="V1234" s="174">
        <v>0</v>
      </c>
      <c r="W1234" s="174"/>
      <c r="X1234" s="174"/>
      <c r="Y1234" s="309"/>
      <c r="Z1234" s="174"/>
      <c r="AA1234" s="174">
        <f>+Q1234</f>
        <v>0</v>
      </c>
      <c r="AB1234" s="174"/>
      <c r="AC1234" s="174"/>
      <c r="AD1234" s="174"/>
    </row>
    <row r="1235" spans="1:30" s="214" customFormat="1" ht="20.25" customHeight="1" x14ac:dyDescent="0.25">
      <c r="A1235" s="188" t="s">
        <v>344</v>
      </c>
      <c r="B1235" s="188"/>
      <c r="C1235" s="215" t="s">
        <v>384</v>
      </c>
      <c r="D1235" s="215" t="s">
        <v>387</v>
      </c>
      <c r="E1235" s="215" t="s">
        <v>388</v>
      </c>
      <c r="F1235" s="207">
        <f t="shared" si="1021"/>
        <v>15320</v>
      </c>
      <c r="G1235" s="207">
        <f t="shared" si="1022"/>
        <v>30540</v>
      </c>
      <c r="H1235" s="208">
        <f t="shared" si="1023"/>
        <v>39511</v>
      </c>
      <c r="I1235" s="209"/>
      <c r="J1235" s="210"/>
      <c r="K1235" s="210">
        <v>322</v>
      </c>
      <c r="L1235" s="210"/>
      <c r="M1235" s="210"/>
      <c r="N1235" s="211"/>
      <c r="O1235" s="216" t="s">
        <v>44</v>
      </c>
      <c r="P1235" s="212" t="s">
        <v>154</v>
      </c>
      <c r="Q1235" s="213">
        <f>Q1236+Q1246+Q1251</f>
        <v>7660</v>
      </c>
      <c r="R1235" s="213">
        <f t="shared" ref="R1235:AB1235" si="1071">R1236+R1246+R1251</f>
        <v>0</v>
      </c>
      <c r="S1235" s="213">
        <f t="shared" si="1071"/>
        <v>7660</v>
      </c>
      <c r="T1235" s="213">
        <f t="shared" si="1071"/>
        <v>7560</v>
      </c>
      <c r="U1235" s="213">
        <f t="shared" si="1071"/>
        <v>7660</v>
      </c>
      <c r="V1235" s="213">
        <f t="shared" si="1071"/>
        <v>7660</v>
      </c>
      <c r="W1235" s="213">
        <f t="shared" si="1071"/>
        <v>7660</v>
      </c>
      <c r="X1235" s="213"/>
      <c r="Y1235" s="306"/>
      <c r="Z1235" s="213">
        <f t="shared" si="1071"/>
        <v>7560</v>
      </c>
      <c r="AA1235" s="213">
        <f t="shared" si="1071"/>
        <v>7660</v>
      </c>
      <c r="AB1235" s="213">
        <f t="shared" si="1071"/>
        <v>7660</v>
      </c>
      <c r="AC1235" s="213">
        <f t="shared" ref="AC1235:AD1235" si="1072">AC1236+AC1246+AC1251</f>
        <v>8101</v>
      </c>
      <c r="AD1235" s="213">
        <f t="shared" si="1072"/>
        <v>8530</v>
      </c>
    </row>
    <row r="1236" spans="1:30" s="114" customFormat="1" ht="20.25" customHeight="1" x14ac:dyDescent="0.25">
      <c r="A1236" s="182" t="s">
        <v>344</v>
      </c>
      <c r="B1236" s="182"/>
      <c r="C1236" s="182"/>
      <c r="D1236" s="198" t="s">
        <v>387</v>
      </c>
      <c r="E1236" s="198" t="s">
        <v>388</v>
      </c>
      <c r="F1236" s="200">
        <f t="shared" ref="F1236:F1299" si="1073">+Q1236+R1236+S1236</f>
        <v>1000</v>
      </c>
      <c r="G1236" s="200">
        <f t="shared" ref="G1236:G1299" si="1074">+T1236+U1236+V1236+W1236+X1236+Y1236</f>
        <v>2020</v>
      </c>
      <c r="H1236" s="201">
        <f t="shared" ref="H1236:H1299" si="1075">+Z1236+AA1236+AB1236+AC1236+AD1236</f>
        <v>2520</v>
      </c>
      <c r="I1236" s="124"/>
      <c r="J1236" s="131"/>
      <c r="K1236" s="131"/>
      <c r="L1236" s="131">
        <v>3221</v>
      </c>
      <c r="M1236" s="131"/>
      <c r="N1236" s="132"/>
      <c r="O1236" s="12" t="s">
        <v>44</v>
      </c>
      <c r="P1236" s="127" t="s">
        <v>155</v>
      </c>
      <c r="Q1236" s="133">
        <f>Q1237+Q1242+Q1244+Q1240</f>
        <v>500</v>
      </c>
      <c r="R1236" s="133">
        <f t="shared" ref="R1236:AB1236" si="1076">R1237+R1242+R1244+R1240</f>
        <v>0</v>
      </c>
      <c r="S1236" s="133">
        <f t="shared" si="1076"/>
        <v>500</v>
      </c>
      <c r="T1236" s="133">
        <v>520</v>
      </c>
      <c r="U1236" s="133">
        <f t="shared" si="1076"/>
        <v>500</v>
      </c>
      <c r="V1236" s="133">
        <f t="shared" si="1076"/>
        <v>500</v>
      </c>
      <c r="W1236" s="133">
        <f t="shared" si="1076"/>
        <v>500</v>
      </c>
      <c r="X1236" s="133"/>
      <c r="Y1236" s="307"/>
      <c r="Z1236" s="133">
        <f t="shared" si="1076"/>
        <v>520</v>
      </c>
      <c r="AA1236" s="133">
        <f t="shared" si="1076"/>
        <v>500</v>
      </c>
      <c r="AB1236" s="133">
        <f t="shared" si="1076"/>
        <v>500</v>
      </c>
      <c r="AC1236" s="133">
        <f t="shared" ref="AC1236:AD1236" si="1077">AC1237+AC1242+AC1244+AC1240</f>
        <v>500</v>
      </c>
      <c r="AD1236" s="133">
        <f t="shared" si="1077"/>
        <v>500</v>
      </c>
    </row>
    <row r="1237" spans="1:30" s="114" customFormat="1" ht="20.25" customHeight="1" x14ac:dyDescent="0.25">
      <c r="A1237" s="183" t="s">
        <v>344</v>
      </c>
      <c r="B1237" s="183"/>
      <c r="C1237" s="183"/>
      <c r="D1237" s="183"/>
      <c r="E1237" s="198" t="s">
        <v>388</v>
      </c>
      <c r="F1237" s="200">
        <f t="shared" si="1073"/>
        <v>380</v>
      </c>
      <c r="G1237" s="200">
        <f t="shared" si="1074"/>
        <v>570</v>
      </c>
      <c r="H1237" s="201">
        <f t="shared" si="1075"/>
        <v>970</v>
      </c>
      <c r="I1237" s="124"/>
      <c r="J1237" s="131"/>
      <c r="K1237" s="131"/>
      <c r="L1237" s="131"/>
      <c r="M1237" s="194">
        <v>32211</v>
      </c>
      <c r="N1237" s="195"/>
      <c r="O1237" s="196" t="s">
        <v>44</v>
      </c>
      <c r="P1237" s="195" t="s">
        <v>156</v>
      </c>
      <c r="Q1237" s="197">
        <f>Q1238+Q1239</f>
        <v>190</v>
      </c>
      <c r="R1237" s="197">
        <f t="shared" ref="R1237:AB1237" si="1078">R1238+R1239</f>
        <v>0</v>
      </c>
      <c r="S1237" s="197">
        <f t="shared" si="1078"/>
        <v>190</v>
      </c>
      <c r="T1237" s="197">
        <f t="shared" si="1078"/>
        <v>0</v>
      </c>
      <c r="U1237" s="197">
        <f t="shared" si="1078"/>
        <v>190</v>
      </c>
      <c r="V1237" s="197">
        <f t="shared" si="1078"/>
        <v>190</v>
      </c>
      <c r="W1237" s="197">
        <f t="shared" si="1078"/>
        <v>190</v>
      </c>
      <c r="X1237" s="197"/>
      <c r="Y1237" s="308"/>
      <c r="Z1237" s="197">
        <f t="shared" si="1078"/>
        <v>210</v>
      </c>
      <c r="AA1237" s="197">
        <f t="shared" si="1078"/>
        <v>190</v>
      </c>
      <c r="AB1237" s="197">
        <f t="shared" si="1078"/>
        <v>190</v>
      </c>
      <c r="AC1237" s="197">
        <f t="shared" ref="AC1237:AD1237" si="1079">AC1238+AC1239</f>
        <v>190</v>
      </c>
      <c r="AD1237" s="197">
        <f t="shared" si="1079"/>
        <v>190</v>
      </c>
    </row>
    <row r="1238" spans="1:30" s="114" customFormat="1" ht="20.25" customHeight="1" x14ac:dyDescent="0.25">
      <c r="A1238" s="182" t="s">
        <v>344</v>
      </c>
      <c r="B1238" s="182"/>
      <c r="C1238" s="182"/>
      <c r="D1238" s="182"/>
      <c r="E1238" s="182"/>
      <c r="F1238" s="200">
        <f t="shared" si="1073"/>
        <v>160</v>
      </c>
      <c r="G1238" s="200">
        <f t="shared" si="1074"/>
        <v>240</v>
      </c>
      <c r="H1238" s="201">
        <f t="shared" si="1075"/>
        <v>500</v>
      </c>
      <c r="I1238" s="124"/>
      <c r="J1238" s="131"/>
      <c r="K1238" s="131"/>
      <c r="L1238" s="131"/>
      <c r="M1238" s="11"/>
      <c r="N1238" s="171">
        <v>322110</v>
      </c>
      <c r="O1238" s="172" t="s">
        <v>44</v>
      </c>
      <c r="P1238" s="173" t="s">
        <v>156</v>
      </c>
      <c r="Q1238" s="174">
        <v>80</v>
      </c>
      <c r="R1238" s="174">
        <f>S1238-Q1238</f>
        <v>0</v>
      </c>
      <c r="S1238" s="174">
        <v>80</v>
      </c>
      <c r="T1238" s="174"/>
      <c r="U1238" s="174">
        <v>80</v>
      </c>
      <c r="V1238" s="174">
        <v>80</v>
      </c>
      <c r="W1238" s="174">
        <v>80</v>
      </c>
      <c r="X1238" s="174"/>
      <c r="Y1238" s="309"/>
      <c r="Z1238" s="174">
        <v>180</v>
      </c>
      <c r="AA1238" s="174">
        <f t="shared" ref="AA1238:AA1239" si="1080">+Q1238</f>
        <v>80</v>
      </c>
      <c r="AB1238" s="174">
        <v>80</v>
      </c>
      <c r="AC1238" s="174">
        <v>80</v>
      </c>
      <c r="AD1238" s="174">
        <v>80</v>
      </c>
    </row>
    <row r="1239" spans="1:30" s="114" customFormat="1" ht="20.25" customHeight="1" x14ac:dyDescent="0.25">
      <c r="A1239" s="182" t="s">
        <v>344</v>
      </c>
      <c r="B1239" s="182"/>
      <c r="C1239" s="182"/>
      <c r="D1239" s="182"/>
      <c r="E1239" s="182"/>
      <c r="F1239" s="200">
        <f t="shared" si="1073"/>
        <v>220</v>
      </c>
      <c r="G1239" s="200">
        <f t="shared" si="1074"/>
        <v>330</v>
      </c>
      <c r="H1239" s="201">
        <f t="shared" si="1075"/>
        <v>470</v>
      </c>
      <c r="I1239" s="124"/>
      <c r="J1239" s="131"/>
      <c r="K1239" s="131"/>
      <c r="L1239" s="131"/>
      <c r="M1239" s="11"/>
      <c r="N1239" s="171">
        <v>322111</v>
      </c>
      <c r="O1239" s="172" t="s">
        <v>44</v>
      </c>
      <c r="P1239" s="173" t="s">
        <v>158</v>
      </c>
      <c r="Q1239" s="174">
        <v>110</v>
      </c>
      <c r="R1239" s="174">
        <f>S1239-Q1239</f>
        <v>0</v>
      </c>
      <c r="S1239" s="174">
        <v>110</v>
      </c>
      <c r="T1239" s="174"/>
      <c r="U1239" s="174">
        <v>110</v>
      </c>
      <c r="V1239" s="174">
        <v>110</v>
      </c>
      <c r="W1239" s="174">
        <v>110</v>
      </c>
      <c r="X1239" s="174"/>
      <c r="Y1239" s="309"/>
      <c r="Z1239" s="174">
        <v>30</v>
      </c>
      <c r="AA1239" s="174">
        <f t="shared" si="1080"/>
        <v>110</v>
      </c>
      <c r="AB1239" s="174">
        <v>110</v>
      </c>
      <c r="AC1239" s="174">
        <v>110</v>
      </c>
      <c r="AD1239" s="174">
        <v>110</v>
      </c>
    </row>
    <row r="1240" spans="1:30" s="114" customFormat="1" ht="20.25" hidden="1" customHeight="1" x14ac:dyDescent="0.25">
      <c r="A1240" s="183" t="s">
        <v>344</v>
      </c>
      <c r="B1240" s="183"/>
      <c r="C1240" s="183"/>
      <c r="D1240" s="183"/>
      <c r="E1240" s="198" t="s">
        <v>388</v>
      </c>
      <c r="F1240" s="200">
        <f t="shared" si="1073"/>
        <v>0</v>
      </c>
      <c r="G1240" s="200">
        <f t="shared" si="1074"/>
        <v>0</v>
      </c>
      <c r="H1240" s="201">
        <f t="shared" si="1075"/>
        <v>0</v>
      </c>
      <c r="I1240" s="124"/>
      <c r="J1240" s="131"/>
      <c r="K1240" s="131"/>
      <c r="L1240" s="131"/>
      <c r="M1240" s="194">
        <v>32212</v>
      </c>
      <c r="N1240" s="195"/>
      <c r="O1240" s="196" t="s">
        <v>44</v>
      </c>
      <c r="P1240" s="195" t="s">
        <v>163</v>
      </c>
      <c r="Q1240" s="197">
        <f>+Q1241</f>
        <v>0</v>
      </c>
      <c r="R1240" s="197">
        <f t="shared" ref="R1240:AD1240" si="1081">+R1241</f>
        <v>0</v>
      </c>
      <c r="S1240" s="197">
        <f t="shared" si="1081"/>
        <v>0</v>
      </c>
      <c r="T1240" s="197">
        <f t="shared" si="1081"/>
        <v>0</v>
      </c>
      <c r="U1240" s="197">
        <f t="shared" si="1081"/>
        <v>0</v>
      </c>
      <c r="V1240" s="197">
        <f t="shared" si="1081"/>
        <v>0</v>
      </c>
      <c r="W1240" s="197">
        <f t="shared" si="1081"/>
        <v>0</v>
      </c>
      <c r="X1240" s="197"/>
      <c r="Y1240" s="308"/>
      <c r="Z1240" s="197">
        <f t="shared" si="1081"/>
        <v>0</v>
      </c>
      <c r="AA1240" s="197">
        <f t="shared" si="1081"/>
        <v>0</v>
      </c>
      <c r="AB1240" s="197">
        <f t="shared" si="1081"/>
        <v>0</v>
      </c>
      <c r="AC1240" s="197">
        <f t="shared" si="1081"/>
        <v>0</v>
      </c>
      <c r="AD1240" s="197">
        <f t="shared" si="1081"/>
        <v>0</v>
      </c>
    </row>
    <row r="1241" spans="1:30" s="114" customFormat="1" ht="20.25" hidden="1" customHeight="1" x14ac:dyDescent="0.25">
      <c r="A1241" s="182" t="s">
        <v>344</v>
      </c>
      <c r="B1241" s="182"/>
      <c r="C1241" s="182"/>
      <c r="D1241" s="182"/>
      <c r="E1241" s="182"/>
      <c r="F1241" s="200">
        <f t="shared" si="1073"/>
        <v>0</v>
      </c>
      <c r="G1241" s="200">
        <f t="shared" si="1074"/>
        <v>0</v>
      </c>
      <c r="H1241" s="201">
        <f t="shared" si="1075"/>
        <v>0</v>
      </c>
      <c r="I1241" s="124"/>
      <c r="J1241" s="131"/>
      <c r="K1241" s="131"/>
      <c r="L1241" s="131"/>
      <c r="M1241" s="11"/>
      <c r="N1241" s="171">
        <v>322120</v>
      </c>
      <c r="O1241" s="172" t="s">
        <v>44</v>
      </c>
      <c r="P1241" s="173" t="s">
        <v>163</v>
      </c>
      <c r="Q1241" s="174"/>
      <c r="R1241" s="174"/>
      <c r="S1241" s="174"/>
      <c r="T1241" s="174"/>
      <c r="U1241" s="174">
        <v>0</v>
      </c>
      <c r="V1241" s="174">
        <v>0</v>
      </c>
      <c r="W1241" s="174">
        <v>0</v>
      </c>
      <c r="X1241" s="174"/>
      <c r="Y1241" s="309"/>
      <c r="Z1241" s="174"/>
      <c r="AA1241" s="174">
        <f>+Q1241</f>
        <v>0</v>
      </c>
      <c r="AB1241" s="174"/>
      <c r="AC1241" s="174"/>
      <c r="AD1241" s="174"/>
    </row>
    <row r="1242" spans="1:30" s="114" customFormat="1" ht="20.25" customHeight="1" x14ac:dyDescent="0.25">
      <c r="A1242" s="183" t="s">
        <v>344</v>
      </c>
      <c r="B1242" s="183"/>
      <c r="C1242" s="183"/>
      <c r="D1242" s="183"/>
      <c r="E1242" s="198" t="s">
        <v>388</v>
      </c>
      <c r="F1242" s="200">
        <f t="shared" si="1073"/>
        <v>160</v>
      </c>
      <c r="G1242" s="200">
        <f t="shared" si="1074"/>
        <v>240</v>
      </c>
      <c r="H1242" s="201">
        <f t="shared" si="1075"/>
        <v>400</v>
      </c>
      <c r="I1242" s="124"/>
      <c r="J1242" s="131"/>
      <c r="K1242" s="131"/>
      <c r="L1242" s="131"/>
      <c r="M1242" s="194">
        <v>32214</v>
      </c>
      <c r="N1242" s="195"/>
      <c r="O1242" s="196" t="s">
        <v>44</v>
      </c>
      <c r="P1242" s="195" t="s">
        <v>164</v>
      </c>
      <c r="Q1242" s="197">
        <f>Q1243</f>
        <v>80</v>
      </c>
      <c r="R1242" s="197">
        <f t="shared" ref="R1242:AD1242" si="1082">R1243</f>
        <v>0</v>
      </c>
      <c r="S1242" s="197">
        <f t="shared" si="1082"/>
        <v>80</v>
      </c>
      <c r="T1242" s="197">
        <f t="shared" si="1082"/>
        <v>0</v>
      </c>
      <c r="U1242" s="197">
        <f t="shared" si="1082"/>
        <v>80</v>
      </c>
      <c r="V1242" s="197">
        <f t="shared" si="1082"/>
        <v>80</v>
      </c>
      <c r="W1242" s="197">
        <f t="shared" si="1082"/>
        <v>80</v>
      </c>
      <c r="X1242" s="197"/>
      <c r="Y1242" s="308"/>
      <c r="Z1242" s="197">
        <f t="shared" si="1082"/>
        <v>80</v>
      </c>
      <c r="AA1242" s="197">
        <f t="shared" si="1082"/>
        <v>80</v>
      </c>
      <c r="AB1242" s="197">
        <f t="shared" si="1082"/>
        <v>80</v>
      </c>
      <c r="AC1242" s="197">
        <f t="shared" si="1082"/>
        <v>80</v>
      </c>
      <c r="AD1242" s="197">
        <f t="shared" si="1082"/>
        <v>80</v>
      </c>
    </row>
    <row r="1243" spans="1:30" s="114" customFormat="1" ht="20.25" customHeight="1" x14ac:dyDescent="0.25">
      <c r="A1243" s="182" t="s">
        <v>344</v>
      </c>
      <c r="B1243" s="182"/>
      <c r="C1243" s="182"/>
      <c r="D1243" s="182"/>
      <c r="E1243" s="182"/>
      <c r="F1243" s="200">
        <f t="shared" si="1073"/>
        <v>160</v>
      </c>
      <c r="G1243" s="200">
        <f t="shared" si="1074"/>
        <v>240</v>
      </c>
      <c r="H1243" s="201">
        <f t="shared" si="1075"/>
        <v>400</v>
      </c>
      <c r="I1243" s="124"/>
      <c r="J1243" s="131"/>
      <c r="K1243" s="131"/>
      <c r="L1243" s="131"/>
      <c r="M1243" s="11"/>
      <c r="N1243" s="171">
        <v>322140</v>
      </c>
      <c r="O1243" s="172" t="s">
        <v>44</v>
      </c>
      <c r="P1243" s="173" t="s">
        <v>164</v>
      </c>
      <c r="Q1243" s="174">
        <v>80</v>
      </c>
      <c r="R1243" s="174">
        <f>S1243-Q1243</f>
        <v>0</v>
      </c>
      <c r="S1243" s="174">
        <v>80</v>
      </c>
      <c r="T1243" s="174"/>
      <c r="U1243" s="174">
        <v>80</v>
      </c>
      <c r="V1243" s="174">
        <v>80</v>
      </c>
      <c r="W1243" s="174">
        <v>80</v>
      </c>
      <c r="X1243" s="174"/>
      <c r="Y1243" s="309"/>
      <c r="Z1243" s="174">
        <v>80</v>
      </c>
      <c r="AA1243" s="174">
        <f>+Q1243</f>
        <v>80</v>
      </c>
      <c r="AB1243" s="174">
        <v>80</v>
      </c>
      <c r="AC1243" s="174">
        <v>80</v>
      </c>
      <c r="AD1243" s="174">
        <v>80</v>
      </c>
    </row>
    <row r="1244" spans="1:30" s="114" customFormat="1" ht="20.25" customHeight="1" x14ac:dyDescent="0.25">
      <c r="A1244" s="183" t="s">
        <v>344</v>
      </c>
      <c r="B1244" s="183"/>
      <c r="C1244" s="183"/>
      <c r="D1244" s="183"/>
      <c r="E1244" s="198" t="s">
        <v>388</v>
      </c>
      <c r="F1244" s="200">
        <f t="shared" si="1073"/>
        <v>460</v>
      </c>
      <c r="G1244" s="200">
        <f t="shared" si="1074"/>
        <v>690</v>
      </c>
      <c r="H1244" s="201">
        <f t="shared" si="1075"/>
        <v>1150</v>
      </c>
      <c r="I1244" s="124"/>
      <c r="J1244" s="131"/>
      <c r="K1244" s="131"/>
      <c r="L1244" s="131"/>
      <c r="M1244" s="194">
        <v>32216</v>
      </c>
      <c r="N1244" s="195"/>
      <c r="O1244" s="196" t="s">
        <v>44</v>
      </c>
      <c r="P1244" s="195" t="s">
        <v>165</v>
      </c>
      <c r="Q1244" s="197">
        <f>Q1245</f>
        <v>230</v>
      </c>
      <c r="R1244" s="197">
        <f t="shared" ref="R1244:AD1244" si="1083">R1245</f>
        <v>0</v>
      </c>
      <c r="S1244" s="197">
        <f t="shared" si="1083"/>
        <v>230</v>
      </c>
      <c r="T1244" s="197">
        <f t="shared" si="1083"/>
        <v>0</v>
      </c>
      <c r="U1244" s="197">
        <f t="shared" si="1083"/>
        <v>230</v>
      </c>
      <c r="V1244" s="197">
        <f t="shared" si="1083"/>
        <v>230</v>
      </c>
      <c r="W1244" s="197">
        <f t="shared" si="1083"/>
        <v>230</v>
      </c>
      <c r="X1244" s="197"/>
      <c r="Y1244" s="308"/>
      <c r="Z1244" s="197">
        <f t="shared" si="1083"/>
        <v>230</v>
      </c>
      <c r="AA1244" s="197">
        <f t="shared" si="1083"/>
        <v>230</v>
      </c>
      <c r="AB1244" s="197">
        <f t="shared" si="1083"/>
        <v>230</v>
      </c>
      <c r="AC1244" s="197">
        <f t="shared" si="1083"/>
        <v>230</v>
      </c>
      <c r="AD1244" s="197">
        <f t="shared" si="1083"/>
        <v>230</v>
      </c>
    </row>
    <row r="1245" spans="1:30" s="114" customFormat="1" ht="20.25" customHeight="1" x14ac:dyDescent="0.25">
      <c r="A1245" s="182" t="s">
        <v>344</v>
      </c>
      <c r="B1245" s="182"/>
      <c r="C1245" s="182"/>
      <c r="D1245" s="182"/>
      <c r="E1245" s="182"/>
      <c r="F1245" s="200">
        <f t="shared" si="1073"/>
        <v>460</v>
      </c>
      <c r="G1245" s="200">
        <f t="shared" si="1074"/>
        <v>690</v>
      </c>
      <c r="H1245" s="201">
        <f t="shared" si="1075"/>
        <v>1150</v>
      </c>
      <c r="I1245" s="124"/>
      <c r="J1245" s="131"/>
      <c r="K1245" s="131"/>
      <c r="L1245" s="131"/>
      <c r="M1245" s="11"/>
      <c r="N1245" s="171">
        <v>322160</v>
      </c>
      <c r="O1245" s="172" t="s">
        <v>44</v>
      </c>
      <c r="P1245" s="173" t="s">
        <v>165</v>
      </c>
      <c r="Q1245" s="174">
        <v>230</v>
      </c>
      <c r="R1245" s="174">
        <f>S1245-Q1245</f>
        <v>0</v>
      </c>
      <c r="S1245" s="174">
        <v>230</v>
      </c>
      <c r="T1245" s="174"/>
      <c r="U1245" s="174">
        <v>230</v>
      </c>
      <c r="V1245" s="174">
        <v>230</v>
      </c>
      <c r="W1245" s="174">
        <v>230</v>
      </c>
      <c r="X1245" s="174"/>
      <c r="Y1245" s="309"/>
      <c r="Z1245" s="174">
        <v>230</v>
      </c>
      <c r="AA1245" s="174">
        <f>+Q1245</f>
        <v>230</v>
      </c>
      <c r="AB1245" s="174">
        <v>230</v>
      </c>
      <c r="AC1245" s="174">
        <v>230</v>
      </c>
      <c r="AD1245" s="174">
        <v>230</v>
      </c>
    </row>
    <row r="1246" spans="1:30" s="114" customFormat="1" ht="20.25" customHeight="1" x14ac:dyDescent="0.25">
      <c r="A1246" s="182" t="s">
        <v>344</v>
      </c>
      <c r="B1246" s="182"/>
      <c r="C1246" s="182"/>
      <c r="D1246" s="198" t="s">
        <v>387</v>
      </c>
      <c r="E1246" s="198" t="s">
        <v>388</v>
      </c>
      <c r="F1246" s="200">
        <f t="shared" si="1073"/>
        <v>8700</v>
      </c>
      <c r="G1246" s="200">
        <f t="shared" si="1074"/>
        <v>17400</v>
      </c>
      <c r="H1246" s="201">
        <f t="shared" si="1075"/>
        <v>23061</v>
      </c>
      <c r="I1246" s="124"/>
      <c r="J1246" s="131"/>
      <c r="K1246" s="131"/>
      <c r="L1246" s="131">
        <v>3222</v>
      </c>
      <c r="M1246" s="131"/>
      <c r="N1246" s="132"/>
      <c r="O1246" s="12" t="s">
        <v>44</v>
      </c>
      <c r="P1246" s="127" t="s">
        <v>167</v>
      </c>
      <c r="Q1246" s="133">
        <f>Q1247+Q1249</f>
        <v>4350</v>
      </c>
      <c r="R1246" s="133">
        <f t="shared" ref="R1246:AB1246" si="1084">R1247+R1249</f>
        <v>0</v>
      </c>
      <c r="S1246" s="133">
        <f t="shared" si="1084"/>
        <v>4350</v>
      </c>
      <c r="T1246" s="133">
        <v>4350</v>
      </c>
      <c r="U1246" s="133">
        <f t="shared" si="1084"/>
        <v>4350</v>
      </c>
      <c r="V1246" s="133">
        <f t="shared" si="1084"/>
        <v>4350</v>
      </c>
      <c r="W1246" s="133">
        <f t="shared" si="1084"/>
        <v>4350</v>
      </c>
      <c r="X1246" s="133"/>
      <c r="Y1246" s="307"/>
      <c r="Z1246" s="133">
        <f t="shared" si="1084"/>
        <v>4350</v>
      </c>
      <c r="AA1246" s="133">
        <f t="shared" si="1084"/>
        <v>4350</v>
      </c>
      <c r="AB1246" s="133">
        <f t="shared" si="1084"/>
        <v>4350</v>
      </c>
      <c r="AC1246" s="133">
        <f t="shared" ref="AC1246:AD1246" si="1085">AC1247+AC1249</f>
        <v>4791</v>
      </c>
      <c r="AD1246" s="133">
        <f t="shared" si="1085"/>
        <v>5220</v>
      </c>
    </row>
    <row r="1247" spans="1:30" s="114" customFormat="1" ht="20.25" customHeight="1" x14ac:dyDescent="0.25">
      <c r="A1247" s="183" t="s">
        <v>344</v>
      </c>
      <c r="B1247" s="183"/>
      <c r="C1247" s="183"/>
      <c r="D1247" s="183"/>
      <c r="E1247" s="198" t="s">
        <v>388</v>
      </c>
      <c r="F1247" s="200">
        <f t="shared" si="1073"/>
        <v>2500</v>
      </c>
      <c r="G1247" s="200">
        <f t="shared" si="1074"/>
        <v>3750</v>
      </c>
      <c r="H1247" s="201">
        <f t="shared" si="1075"/>
        <v>6250</v>
      </c>
      <c r="I1247" s="124"/>
      <c r="J1247" s="131"/>
      <c r="K1247" s="131"/>
      <c r="L1247" s="131"/>
      <c r="M1247" s="194">
        <v>32221</v>
      </c>
      <c r="N1247" s="195"/>
      <c r="O1247" s="196" t="s">
        <v>44</v>
      </c>
      <c r="P1247" s="195" t="s">
        <v>168</v>
      </c>
      <c r="Q1247" s="197">
        <f>Q1248</f>
        <v>1250</v>
      </c>
      <c r="R1247" s="197">
        <f t="shared" ref="R1247:AD1247" si="1086">R1248</f>
        <v>0</v>
      </c>
      <c r="S1247" s="197">
        <f t="shared" si="1086"/>
        <v>1250</v>
      </c>
      <c r="T1247" s="197">
        <f t="shared" si="1086"/>
        <v>0</v>
      </c>
      <c r="U1247" s="197">
        <f t="shared" si="1086"/>
        <v>1250</v>
      </c>
      <c r="V1247" s="197">
        <f t="shared" si="1086"/>
        <v>1250</v>
      </c>
      <c r="W1247" s="197">
        <f t="shared" si="1086"/>
        <v>1250</v>
      </c>
      <c r="X1247" s="197"/>
      <c r="Y1247" s="308"/>
      <c r="Z1247" s="197">
        <f t="shared" si="1086"/>
        <v>1250</v>
      </c>
      <c r="AA1247" s="197">
        <f t="shared" si="1086"/>
        <v>1250</v>
      </c>
      <c r="AB1247" s="197">
        <f t="shared" si="1086"/>
        <v>1250</v>
      </c>
      <c r="AC1247" s="197">
        <f t="shared" si="1086"/>
        <v>1250</v>
      </c>
      <c r="AD1247" s="197">
        <f t="shared" si="1086"/>
        <v>1250</v>
      </c>
    </row>
    <row r="1248" spans="1:30" s="114" customFormat="1" ht="20.25" customHeight="1" x14ac:dyDescent="0.25">
      <c r="A1248" s="182" t="s">
        <v>344</v>
      </c>
      <c r="B1248" s="182"/>
      <c r="C1248" s="182"/>
      <c r="D1248" s="182"/>
      <c r="E1248" s="182"/>
      <c r="F1248" s="200">
        <f t="shared" si="1073"/>
        <v>2500</v>
      </c>
      <c r="G1248" s="200">
        <f t="shared" si="1074"/>
        <v>3750</v>
      </c>
      <c r="H1248" s="201">
        <f t="shared" si="1075"/>
        <v>6250</v>
      </c>
      <c r="I1248" s="124"/>
      <c r="J1248" s="131"/>
      <c r="K1248" s="131"/>
      <c r="L1248" s="131"/>
      <c r="M1248" s="11"/>
      <c r="N1248" s="171">
        <v>322210</v>
      </c>
      <c r="O1248" s="172" t="s">
        <v>44</v>
      </c>
      <c r="P1248" s="173" t="s">
        <v>168</v>
      </c>
      <c r="Q1248" s="174">
        <v>1250</v>
      </c>
      <c r="R1248" s="174">
        <f>S1248-Q1248</f>
        <v>0</v>
      </c>
      <c r="S1248" s="174">
        <v>1250</v>
      </c>
      <c r="T1248" s="174"/>
      <c r="U1248" s="174">
        <v>1250</v>
      </c>
      <c r="V1248" s="174">
        <v>1250</v>
      </c>
      <c r="W1248" s="174">
        <v>1250</v>
      </c>
      <c r="X1248" s="174"/>
      <c r="Y1248" s="309"/>
      <c r="Z1248" s="174">
        <v>1250</v>
      </c>
      <c r="AA1248" s="174">
        <f>+Q1248</f>
        <v>1250</v>
      </c>
      <c r="AB1248" s="174">
        <v>1250</v>
      </c>
      <c r="AC1248" s="174">
        <v>1250</v>
      </c>
      <c r="AD1248" s="174">
        <v>1250</v>
      </c>
    </row>
    <row r="1249" spans="1:30" s="114" customFormat="1" ht="20.25" customHeight="1" x14ac:dyDescent="0.25">
      <c r="A1249" s="183" t="s">
        <v>344</v>
      </c>
      <c r="B1249" s="183"/>
      <c r="C1249" s="183"/>
      <c r="D1249" s="183"/>
      <c r="E1249" s="198" t="s">
        <v>388</v>
      </c>
      <c r="F1249" s="200">
        <f t="shared" si="1073"/>
        <v>6200</v>
      </c>
      <c r="G1249" s="200">
        <f t="shared" si="1074"/>
        <v>9300</v>
      </c>
      <c r="H1249" s="201">
        <f t="shared" si="1075"/>
        <v>16811</v>
      </c>
      <c r="I1249" s="124"/>
      <c r="J1249" s="131"/>
      <c r="K1249" s="131"/>
      <c r="L1249" s="131"/>
      <c r="M1249" s="194">
        <v>32222</v>
      </c>
      <c r="N1249" s="195"/>
      <c r="O1249" s="196" t="s">
        <v>44</v>
      </c>
      <c r="P1249" s="195" t="s">
        <v>170</v>
      </c>
      <c r="Q1249" s="197">
        <f>Q1250</f>
        <v>3100</v>
      </c>
      <c r="R1249" s="197">
        <f t="shared" ref="R1249:AD1249" si="1087">R1250</f>
        <v>0</v>
      </c>
      <c r="S1249" s="197">
        <f t="shared" si="1087"/>
        <v>3100</v>
      </c>
      <c r="T1249" s="197">
        <f t="shared" si="1087"/>
        <v>0</v>
      </c>
      <c r="U1249" s="197">
        <f t="shared" si="1087"/>
        <v>3100</v>
      </c>
      <c r="V1249" s="197">
        <f t="shared" si="1087"/>
        <v>3100</v>
      </c>
      <c r="W1249" s="197">
        <f t="shared" si="1087"/>
        <v>3100</v>
      </c>
      <c r="X1249" s="197"/>
      <c r="Y1249" s="308"/>
      <c r="Z1249" s="197">
        <f t="shared" si="1087"/>
        <v>3100</v>
      </c>
      <c r="AA1249" s="197">
        <f t="shared" si="1087"/>
        <v>3100</v>
      </c>
      <c r="AB1249" s="197">
        <f t="shared" si="1087"/>
        <v>3100</v>
      </c>
      <c r="AC1249" s="197">
        <f t="shared" si="1087"/>
        <v>3541</v>
      </c>
      <c r="AD1249" s="197">
        <f t="shared" si="1087"/>
        <v>3970</v>
      </c>
    </row>
    <row r="1250" spans="1:30" s="114" customFormat="1" ht="20.25" customHeight="1" x14ac:dyDescent="0.25">
      <c r="A1250" s="182" t="s">
        <v>344</v>
      </c>
      <c r="B1250" s="182"/>
      <c r="C1250" s="182"/>
      <c r="D1250" s="182"/>
      <c r="E1250" s="182"/>
      <c r="F1250" s="200">
        <f t="shared" si="1073"/>
        <v>6200</v>
      </c>
      <c r="G1250" s="200">
        <f t="shared" si="1074"/>
        <v>9300</v>
      </c>
      <c r="H1250" s="201">
        <f t="shared" si="1075"/>
        <v>16811</v>
      </c>
      <c r="I1250" s="124"/>
      <c r="J1250" s="131"/>
      <c r="K1250" s="131"/>
      <c r="L1250" s="131"/>
      <c r="M1250" s="11"/>
      <c r="N1250" s="171">
        <v>322220</v>
      </c>
      <c r="O1250" s="172" t="s">
        <v>44</v>
      </c>
      <c r="P1250" s="173" t="s">
        <v>170</v>
      </c>
      <c r="Q1250" s="174">
        <v>3100</v>
      </c>
      <c r="R1250" s="174">
        <f>S1250-Q1250</f>
        <v>0</v>
      </c>
      <c r="S1250" s="174">
        <v>3100</v>
      </c>
      <c r="T1250" s="174"/>
      <c r="U1250" s="174">
        <v>3100</v>
      </c>
      <c r="V1250" s="174">
        <v>3100</v>
      </c>
      <c r="W1250" s="174">
        <v>3100</v>
      </c>
      <c r="X1250" s="174"/>
      <c r="Y1250" s="309"/>
      <c r="Z1250" s="174">
        <v>3100</v>
      </c>
      <c r="AA1250" s="174">
        <f>+Q1250</f>
        <v>3100</v>
      </c>
      <c r="AB1250" s="174">
        <v>3100</v>
      </c>
      <c r="AC1250" s="174">
        <f>3100+441</f>
        <v>3541</v>
      </c>
      <c r="AD1250" s="174">
        <f>3100+870</f>
        <v>3970</v>
      </c>
    </row>
    <row r="1251" spans="1:30" s="114" customFormat="1" ht="20.25" customHeight="1" x14ac:dyDescent="0.25">
      <c r="A1251" s="182" t="s">
        <v>344</v>
      </c>
      <c r="B1251" s="182"/>
      <c r="C1251" s="182"/>
      <c r="D1251" s="198" t="s">
        <v>387</v>
      </c>
      <c r="E1251" s="198" t="s">
        <v>388</v>
      </c>
      <c r="F1251" s="200">
        <f t="shared" si="1073"/>
        <v>5620</v>
      </c>
      <c r="G1251" s="200">
        <f t="shared" si="1074"/>
        <v>11120</v>
      </c>
      <c r="H1251" s="201">
        <f t="shared" si="1075"/>
        <v>13930</v>
      </c>
      <c r="I1251" s="124"/>
      <c r="J1251" s="131"/>
      <c r="K1251" s="131"/>
      <c r="L1251" s="131">
        <v>3223</v>
      </c>
      <c r="M1251" s="131"/>
      <c r="N1251" s="132"/>
      <c r="O1251" s="12" t="s">
        <v>44</v>
      </c>
      <c r="P1251" s="127" t="s">
        <v>173</v>
      </c>
      <c r="Q1251" s="133">
        <f>Q1252+Q1255+Q1257</f>
        <v>2810</v>
      </c>
      <c r="R1251" s="133">
        <f t="shared" ref="R1251:AB1251" si="1088">R1252+R1255+R1257</f>
        <v>0</v>
      </c>
      <c r="S1251" s="133">
        <f t="shared" si="1088"/>
        <v>2810</v>
      </c>
      <c r="T1251" s="133">
        <v>2690</v>
      </c>
      <c r="U1251" s="133">
        <f t="shared" si="1088"/>
        <v>2810</v>
      </c>
      <c r="V1251" s="133">
        <f t="shared" si="1088"/>
        <v>2810</v>
      </c>
      <c r="W1251" s="133">
        <f t="shared" si="1088"/>
        <v>2810</v>
      </c>
      <c r="X1251" s="133"/>
      <c r="Y1251" s="307"/>
      <c r="Z1251" s="133">
        <f t="shared" si="1088"/>
        <v>2690</v>
      </c>
      <c r="AA1251" s="133">
        <f t="shared" si="1088"/>
        <v>2810</v>
      </c>
      <c r="AB1251" s="133">
        <f t="shared" si="1088"/>
        <v>2810</v>
      </c>
      <c r="AC1251" s="133">
        <f t="shared" ref="AC1251:AD1251" si="1089">AC1252+AC1255+AC1257</f>
        <v>2810</v>
      </c>
      <c r="AD1251" s="133">
        <f t="shared" si="1089"/>
        <v>2810</v>
      </c>
    </row>
    <row r="1252" spans="1:30" s="114" customFormat="1" ht="20.25" customHeight="1" x14ac:dyDescent="0.25">
      <c r="A1252" s="183" t="s">
        <v>344</v>
      </c>
      <c r="B1252" s="183"/>
      <c r="C1252" s="183"/>
      <c r="D1252" s="183"/>
      <c r="E1252" s="198" t="s">
        <v>388</v>
      </c>
      <c r="F1252" s="200">
        <f t="shared" si="1073"/>
        <v>3040</v>
      </c>
      <c r="G1252" s="200">
        <f t="shared" si="1074"/>
        <v>4560</v>
      </c>
      <c r="H1252" s="201">
        <f t="shared" si="1075"/>
        <v>7480</v>
      </c>
      <c r="I1252" s="124"/>
      <c r="J1252" s="131"/>
      <c r="K1252" s="131"/>
      <c r="L1252" s="131"/>
      <c r="M1252" s="194">
        <v>32231</v>
      </c>
      <c r="N1252" s="195"/>
      <c r="O1252" s="196" t="s">
        <v>44</v>
      </c>
      <c r="P1252" s="195" t="s">
        <v>174</v>
      </c>
      <c r="Q1252" s="197">
        <f>Q1253+Q1254</f>
        <v>1520</v>
      </c>
      <c r="R1252" s="197">
        <f t="shared" ref="R1252:AB1252" si="1090">R1253+R1254</f>
        <v>0</v>
      </c>
      <c r="S1252" s="197">
        <f t="shared" si="1090"/>
        <v>1520</v>
      </c>
      <c r="T1252" s="197">
        <f t="shared" si="1090"/>
        <v>0</v>
      </c>
      <c r="U1252" s="197">
        <f t="shared" si="1090"/>
        <v>1520</v>
      </c>
      <c r="V1252" s="197">
        <f t="shared" si="1090"/>
        <v>1520</v>
      </c>
      <c r="W1252" s="197">
        <f t="shared" si="1090"/>
        <v>1520</v>
      </c>
      <c r="X1252" s="197"/>
      <c r="Y1252" s="308"/>
      <c r="Z1252" s="197">
        <f t="shared" si="1090"/>
        <v>1400</v>
      </c>
      <c r="AA1252" s="197">
        <f t="shared" si="1090"/>
        <v>1520</v>
      </c>
      <c r="AB1252" s="197">
        <f t="shared" si="1090"/>
        <v>1520</v>
      </c>
      <c r="AC1252" s="197">
        <f t="shared" ref="AC1252:AD1252" si="1091">AC1253+AC1254</f>
        <v>1520</v>
      </c>
      <c r="AD1252" s="197">
        <f t="shared" si="1091"/>
        <v>1520</v>
      </c>
    </row>
    <row r="1253" spans="1:30" s="114" customFormat="1" ht="20.25" customHeight="1" x14ac:dyDescent="0.25">
      <c r="A1253" s="182" t="s">
        <v>344</v>
      </c>
      <c r="B1253" s="182"/>
      <c r="C1253" s="182"/>
      <c r="D1253" s="182"/>
      <c r="E1253" s="182"/>
      <c r="F1253" s="200">
        <f t="shared" si="1073"/>
        <v>1440</v>
      </c>
      <c r="G1253" s="200">
        <f t="shared" si="1074"/>
        <v>2160</v>
      </c>
      <c r="H1253" s="201">
        <f t="shared" si="1075"/>
        <v>3540</v>
      </c>
      <c r="I1253" s="124"/>
      <c r="J1253" s="131"/>
      <c r="K1253" s="131"/>
      <c r="L1253" s="131"/>
      <c r="M1253" s="11"/>
      <c r="N1253" s="171">
        <v>322310</v>
      </c>
      <c r="O1253" s="172" t="s">
        <v>44</v>
      </c>
      <c r="P1253" s="173" t="s">
        <v>174</v>
      </c>
      <c r="Q1253" s="174">
        <v>720</v>
      </c>
      <c r="R1253" s="174">
        <f>S1253-Q1253</f>
        <v>0</v>
      </c>
      <c r="S1253" s="174">
        <v>720</v>
      </c>
      <c r="T1253" s="174"/>
      <c r="U1253" s="174">
        <v>720</v>
      </c>
      <c r="V1253" s="174">
        <v>720</v>
      </c>
      <c r="W1253" s="174">
        <v>720</v>
      </c>
      <c r="X1253" s="174"/>
      <c r="Y1253" s="309"/>
      <c r="Z1253" s="174">
        <v>660</v>
      </c>
      <c r="AA1253" s="174">
        <f t="shared" ref="AA1253:AA1254" si="1092">+Q1253</f>
        <v>720</v>
      </c>
      <c r="AB1253" s="174">
        <v>720</v>
      </c>
      <c r="AC1253" s="174">
        <v>720</v>
      </c>
      <c r="AD1253" s="174">
        <v>720</v>
      </c>
    </row>
    <row r="1254" spans="1:30" s="114" customFormat="1" ht="20.25" customHeight="1" x14ac:dyDescent="0.25">
      <c r="A1254" s="182" t="s">
        <v>344</v>
      </c>
      <c r="B1254" s="182"/>
      <c r="C1254" s="182"/>
      <c r="D1254" s="182"/>
      <c r="E1254" s="182"/>
      <c r="F1254" s="200">
        <f t="shared" si="1073"/>
        <v>1600</v>
      </c>
      <c r="G1254" s="200">
        <f t="shared" si="1074"/>
        <v>2400</v>
      </c>
      <c r="H1254" s="201">
        <f t="shared" si="1075"/>
        <v>3940</v>
      </c>
      <c r="I1254" s="124"/>
      <c r="J1254" s="131"/>
      <c r="K1254" s="131"/>
      <c r="L1254" s="131"/>
      <c r="M1254" s="11"/>
      <c r="N1254" s="171">
        <v>322311</v>
      </c>
      <c r="O1254" s="172" t="s">
        <v>44</v>
      </c>
      <c r="P1254" s="173" t="s">
        <v>265</v>
      </c>
      <c r="Q1254" s="174">
        <v>800</v>
      </c>
      <c r="R1254" s="174">
        <f>S1254-Q1254</f>
        <v>0</v>
      </c>
      <c r="S1254" s="174">
        <v>800</v>
      </c>
      <c r="T1254" s="174"/>
      <c r="U1254" s="174">
        <v>800</v>
      </c>
      <c r="V1254" s="174">
        <v>800</v>
      </c>
      <c r="W1254" s="174">
        <v>800</v>
      </c>
      <c r="X1254" s="174"/>
      <c r="Y1254" s="309"/>
      <c r="Z1254" s="174">
        <v>740</v>
      </c>
      <c r="AA1254" s="174">
        <f t="shared" si="1092"/>
        <v>800</v>
      </c>
      <c r="AB1254" s="174">
        <v>800</v>
      </c>
      <c r="AC1254" s="174">
        <v>800</v>
      </c>
      <c r="AD1254" s="174">
        <v>800</v>
      </c>
    </row>
    <row r="1255" spans="1:30" s="114" customFormat="1" ht="20.25" customHeight="1" x14ac:dyDescent="0.25">
      <c r="A1255" s="183" t="s">
        <v>344</v>
      </c>
      <c r="B1255" s="183"/>
      <c r="C1255" s="183"/>
      <c r="D1255" s="183"/>
      <c r="E1255" s="198" t="s">
        <v>388</v>
      </c>
      <c r="F1255" s="200">
        <f t="shared" si="1073"/>
        <v>1240</v>
      </c>
      <c r="G1255" s="200">
        <f t="shared" si="1074"/>
        <v>1860</v>
      </c>
      <c r="H1255" s="201">
        <f t="shared" si="1075"/>
        <v>3100</v>
      </c>
      <c r="I1255" s="124"/>
      <c r="J1255" s="131"/>
      <c r="K1255" s="131"/>
      <c r="L1255" s="131"/>
      <c r="M1255" s="194">
        <v>32233</v>
      </c>
      <c r="N1255" s="195"/>
      <c r="O1255" s="196" t="s">
        <v>44</v>
      </c>
      <c r="P1255" s="195" t="s">
        <v>176</v>
      </c>
      <c r="Q1255" s="197">
        <f>Q1256</f>
        <v>620</v>
      </c>
      <c r="R1255" s="197">
        <f t="shared" ref="R1255:AD1255" si="1093">R1256</f>
        <v>0</v>
      </c>
      <c r="S1255" s="197">
        <f t="shared" si="1093"/>
        <v>620</v>
      </c>
      <c r="T1255" s="197">
        <f t="shared" si="1093"/>
        <v>0</v>
      </c>
      <c r="U1255" s="197">
        <f t="shared" si="1093"/>
        <v>620</v>
      </c>
      <c r="V1255" s="197">
        <f t="shared" si="1093"/>
        <v>620</v>
      </c>
      <c r="W1255" s="197">
        <f t="shared" si="1093"/>
        <v>620</v>
      </c>
      <c r="X1255" s="197"/>
      <c r="Y1255" s="308"/>
      <c r="Z1255" s="197">
        <f t="shared" si="1093"/>
        <v>620</v>
      </c>
      <c r="AA1255" s="197">
        <f t="shared" si="1093"/>
        <v>620</v>
      </c>
      <c r="AB1255" s="197">
        <f t="shared" si="1093"/>
        <v>620</v>
      </c>
      <c r="AC1255" s="197">
        <f t="shared" si="1093"/>
        <v>620</v>
      </c>
      <c r="AD1255" s="197">
        <f t="shared" si="1093"/>
        <v>620</v>
      </c>
    </row>
    <row r="1256" spans="1:30" s="114" customFormat="1" ht="20.25" customHeight="1" x14ac:dyDescent="0.25">
      <c r="A1256" s="182" t="s">
        <v>344</v>
      </c>
      <c r="B1256" s="182"/>
      <c r="C1256" s="182"/>
      <c r="D1256" s="182"/>
      <c r="E1256" s="182"/>
      <c r="F1256" s="200">
        <f t="shared" si="1073"/>
        <v>1240</v>
      </c>
      <c r="G1256" s="200">
        <f t="shared" si="1074"/>
        <v>1860</v>
      </c>
      <c r="H1256" s="201">
        <f t="shared" si="1075"/>
        <v>3100</v>
      </c>
      <c r="I1256" s="124"/>
      <c r="J1256" s="131"/>
      <c r="K1256" s="131"/>
      <c r="L1256" s="131"/>
      <c r="M1256" s="11"/>
      <c r="N1256" s="171">
        <v>322330</v>
      </c>
      <c r="O1256" s="172" t="s">
        <v>44</v>
      </c>
      <c r="P1256" s="173" t="s">
        <v>176</v>
      </c>
      <c r="Q1256" s="174">
        <v>620</v>
      </c>
      <c r="R1256" s="174">
        <f>S1256-Q1256</f>
        <v>0</v>
      </c>
      <c r="S1256" s="174">
        <v>620</v>
      </c>
      <c r="T1256" s="174"/>
      <c r="U1256" s="174">
        <v>620</v>
      </c>
      <c r="V1256" s="174">
        <v>620</v>
      </c>
      <c r="W1256" s="174">
        <v>620</v>
      </c>
      <c r="X1256" s="174"/>
      <c r="Y1256" s="309"/>
      <c r="Z1256" s="174">
        <v>620</v>
      </c>
      <c r="AA1256" s="174">
        <f>+Q1256</f>
        <v>620</v>
      </c>
      <c r="AB1256" s="174">
        <v>620</v>
      </c>
      <c r="AC1256" s="174">
        <v>620</v>
      </c>
      <c r="AD1256" s="174">
        <v>620</v>
      </c>
    </row>
    <row r="1257" spans="1:30" s="114" customFormat="1" ht="20.25" customHeight="1" x14ac:dyDescent="0.25">
      <c r="A1257" s="183" t="s">
        <v>344</v>
      </c>
      <c r="B1257" s="183"/>
      <c r="C1257" s="183"/>
      <c r="D1257" s="183"/>
      <c r="E1257" s="198" t="s">
        <v>388</v>
      </c>
      <c r="F1257" s="200">
        <f t="shared" si="1073"/>
        <v>1340</v>
      </c>
      <c r="G1257" s="200">
        <f t="shared" si="1074"/>
        <v>2010</v>
      </c>
      <c r="H1257" s="201">
        <f t="shared" si="1075"/>
        <v>3350</v>
      </c>
      <c r="I1257" s="124"/>
      <c r="J1257" s="131"/>
      <c r="K1257" s="131"/>
      <c r="L1257" s="131"/>
      <c r="M1257" s="194">
        <v>32234</v>
      </c>
      <c r="N1257" s="195"/>
      <c r="O1257" s="196" t="s">
        <v>44</v>
      </c>
      <c r="P1257" s="195" t="s">
        <v>177</v>
      </c>
      <c r="Q1257" s="197">
        <f>Q1258</f>
        <v>670</v>
      </c>
      <c r="R1257" s="197">
        <f t="shared" ref="R1257:AD1257" si="1094">R1258</f>
        <v>0</v>
      </c>
      <c r="S1257" s="197">
        <f t="shared" si="1094"/>
        <v>670</v>
      </c>
      <c r="T1257" s="197">
        <f t="shared" si="1094"/>
        <v>0</v>
      </c>
      <c r="U1257" s="197">
        <f t="shared" si="1094"/>
        <v>670</v>
      </c>
      <c r="V1257" s="197">
        <f t="shared" si="1094"/>
        <v>670</v>
      </c>
      <c r="W1257" s="197">
        <f t="shared" si="1094"/>
        <v>670</v>
      </c>
      <c r="X1257" s="197"/>
      <c r="Y1257" s="308"/>
      <c r="Z1257" s="197">
        <f t="shared" si="1094"/>
        <v>670</v>
      </c>
      <c r="AA1257" s="197">
        <f t="shared" si="1094"/>
        <v>670</v>
      </c>
      <c r="AB1257" s="197">
        <f t="shared" si="1094"/>
        <v>670</v>
      </c>
      <c r="AC1257" s="197">
        <f t="shared" si="1094"/>
        <v>670</v>
      </c>
      <c r="AD1257" s="197">
        <f t="shared" si="1094"/>
        <v>670</v>
      </c>
    </row>
    <row r="1258" spans="1:30" s="114" customFormat="1" ht="20.25" customHeight="1" x14ac:dyDescent="0.25">
      <c r="A1258" s="182" t="s">
        <v>344</v>
      </c>
      <c r="B1258" s="182"/>
      <c r="C1258" s="182"/>
      <c r="D1258" s="182"/>
      <c r="E1258" s="182"/>
      <c r="F1258" s="200">
        <f t="shared" si="1073"/>
        <v>1340</v>
      </c>
      <c r="G1258" s="200">
        <f t="shared" si="1074"/>
        <v>2010</v>
      </c>
      <c r="H1258" s="201">
        <f t="shared" si="1075"/>
        <v>3350</v>
      </c>
      <c r="I1258" s="124"/>
      <c r="J1258" s="131"/>
      <c r="K1258" s="131"/>
      <c r="L1258" s="131"/>
      <c r="M1258" s="11"/>
      <c r="N1258" s="171">
        <v>322340</v>
      </c>
      <c r="O1258" s="172" t="s">
        <v>44</v>
      </c>
      <c r="P1258" s="173" t="s">
        <v>177</v>
      </c>
      <c r="Q1258" s="174">
        <v>670</v>
      </c>
      <c r="R1258" s="174">
        <f>S1258-Q1258</f>
        <v>0</v>
      </c>
      <c r="S1258" s="174">
        <v>670</v>
      </c>
      <c r="T1258" s="174"/>
      <c r="U1258" s="174">
        <v>670</v>
      </c>
      <c r="V1258" s="174">
        <v>670</v>
      </c>
      <c r="W1258" s="174">
        <v>670</v>
      </c>
      <c r="X1258" s="174"/>
      <c r="Y1258" s="309"/>
      <c r="Z1258" s="174">
        <v>670</v>
      </c>
      <c r="AA1258" s="174">
        <f>+Q1258</f>
        <v>670</v>
      </c>
      <c r="AB1258" s="174">
        <v>670</v>
      </c>
      <c r="AC1258" s="174">
        <v>670</v>
      </c>
      <c r="AD1258" s="174">
        <v>670</v>
      </c>
    </row>
    <row r="1259" spans="1:30" s="214" customFormat="1" ht="20.25" customHeight="1" x14ac:dyDescent="0.25">
      <c r="A1259" s="188" t="s">
        <v>344</v>
      </c>
      <c r="B1259" s="188"/>
      <c r="C1259" s="215" t="s">
        <v>384</v>
      </c>
      <c r="D1259" s="215" t="s">
        <v>387</v>
      </c>
      <c r="E1259" s="215" t="s">
        <v>388</v>
      </c>
      <c r="F1259" s="207">
        <f t="shared" si="1073"/>
        <v>25760</v>
      </c>
      <c r="G1259" s="207">
        <f t="shared" si="1074"/>
        <v>51565</v>
      </c>
      <c r="H1259" s="208">
        <f t="shared" si="1075"/>
        <v>64445</v>
      </c>
      <c r="I1259" s="209"/>
      <c r="J1259" s="210"/>
      <c r="K1259" s="210">
        <v>323</v>
      </c>
      <c r="L1259" s="210"/>
      <c r="M1259" s="210"/>
      <c r="N1259" s="211"/>
      <c r="O1259" s="216" t="s">
        <v>44</v>
      </c>
      <c r="P1259" s="212" t="s">
        <v>185</v>
      </c>
      <c r="Q1259" s="213">
        <f>Q1260+Q1269+Q1277+Q1282+Q1285+Q1274</f>
        <v>12880</v>
      </c>
      <c r="R1259" s="213">
        <f t="shared" ref="R1259:AB1259" si="1095">R1260+R1269+R1277+R1282+R1285</f>
        <v>0</v>
      </c>
      <c r="S1259" s="213">
        <f t="shared" si="1095"/>
        <v>12880</v>
      </c>
      <c r="T1259" s="213">
        <f t="shared" si="1095"/>
        <v>12925</v>
      </c>
      <c r="U1259" s="213">
        <f t="shared" si="1095"/>
        <v>12880</v>
      </c>
      <c r="V1259" s="213">
        <f t="shared" si="1095"/>
        <v>12880</v>
      </c>
      <c r="W1259" s="213">
        <f t="shared" si="1095"/>
        <v>12880</v>
      </c>
      <c r="X1259" s="213"/>
      <c r="Y1259" s="306"/>
      <c r="Z1259" s="213">
        <f t="shared" si="1095"/>
        <v>12925</v>
      </c>
      <c r="AA1259" s="213">
        <f t="shared" si="1095"/>
        <v>12880</v>
      </c>
      <c r="AB1259" s="213">
        <f t="shared" si="1095"/>
        <v>12880</v>
      </c>
      <c r="AC1259" s="213">
        <f t="shared" ref="AC1259:AD1259" si="1096">AC1260+AC1269+AC1277+AC1282+AC1285</f>
        <v>12880</v>
      </c>
      <c r="AD1259" s="213">
        <f t="shared" si="1096"/>
        <v>12880</v>
      </c>
    </row>
    <row r="1260" spans="1:30" s="114" customFormat="1" ht="20.25" customHeight="1" x14ac:dyDescent="0.25">
      <c r="A1260" s="182" t="s">
        <v>344</v>
      </c>
      <c r="B1260" s="182"/>
      <c r="C1260" s="182"/>
      <c r="D1260" s="198" t="s">
        <v>387</v>
      </c>
      <c r="E1260" s="198" t="s">
        <v>388</v>
      </c>
      <c r="F1260" s="200">
        <f t="shared" si="1073"/>
        <v>1920</v>
      </c>
      <c r="G1260" s="200">
        <f t="shared" si="1074"/>
        <v>3840</v>
      </c>
      <c r="H1260" s="201">
        <f t="shared" si="1075"/>
        <v>4800</v>
      </c>
      <c r="I1260" s="124"/>
      <c r="J1260" s="131"/>
      <c r="K1260" s="131"/>
      <c r="L1260" s="131">
        <v>3231</v>
      </c>
      <c r="M1260" s="131"/>
      <c r="N1260" s="132"/>
      <c r="O1260" s="12" t="s">
        <v>44</v>
      </c>
      <c r="P1260" s="127" t="s">
        <v>186</v>
      </c>
      <c r="Q1260" s="133">
        <f>Q1261+Q1265+Q1263+Q1267</f>
        <v>960</v>
      </c>
      <c r="R1260" s="133">
        <f t="shared" ref="R1260:AB1260" si="1097">R1261+R1265+R1263+R1267</f>
        <v>0</v>
      </c>
      <c r="S1260" s="133">
        <f t="shared" si="1097"/>
        <v>960</v>
      </c>
      <c r="T1260" s="133">
        <v>960</v>
      </c>
      <c r="U1260" s="133">
        <f t="shared" si="1097"/>
        <v>960</v>
      </c>
      <c r="V1260" s="133">
        <f t="shared" si="1097"/>
        <v>960</v>
      </c>
      <c r="W1260" s="133">
        <f t="shared" si="1097"/>
        <v>960</v>
      </c>
      <c r="X1260" s="133"/>
      <c r="Y1260" s="307"/>
      <c r="Z1260" s="133">
        <f t="shared" si="1097"/>
        <v>960</v>
      </c>
      <c r="AA1260" s="133">
        <f t="shared" si="1097"/>
        <v>960</v>
      </c>
      <c r="AB1260" s="133">
        <f t="shared" si="1097"/>
        <v>960</v>
      </c>
      <c r="AC1260" s="133">
        <f t="shared" ref="AC1260:AD1260" si="1098">AC1261+AC1265+AC1263+AC1267</f>
        <v>960</v>
      </c>
      <c r="AD1260" s="133">
        <f t="shared" si="1098"/>
        <v>960</v>
      </c>
    </row>
    <row r="1261" spans="1:30" s="114" customFormat="1" ht="20.25" customHeight="1" x14ac:dyDescent="0.25">
      <c r="A1261" s="183" t="s">
        <v>344</v>
      </c>
      <c r="B1261" s="183"/>
      <c r="C1261" s="183"/>
      <c r="D1261" s="183"/>
      <c r="E1261" s="198" t="s">
        <v>388</v>
      </c>
      <c r="F1261" s="200">
        <f t="shared" si="1073"/>
        <v>440</v>
      </c>
      <c r="G1261" s="200">
        <f t="shared" si="1074"/>
        <v>660</v>
      </c>
      <c r="H1261" s="201">
        <f t="shared" si="1075"/>
        <v>1100</v>
      </c>
      <c r="I1261" s="124"/>
      <c r="J1261" s="131"/>
      <c r="K1261" s="131"/>
      <c r="L1261" s="131"/>
      <c r="M1261" s="194">
        <v>32311</v>
      </c>
      <c r="N1261" s="195"/>
      <c r="O1261" s="196" t="s">
        <v>44</v>
      </c>
      <c r="P1261" s="195" t="s">
        <v>187</v>
      </c>
      <c r="Q1261" s="197">
        <f t="shared" ref="Q1261:AD1261" si="1099">Q1262</f>
        <v>220</v>
      </c>
      <c r="R1261" s="197">
        <f t="shared" si="1099"/>
        <v>0</v>
      </c>
      <c r="S1261" s="197">
        <f t="shared" si="1099"/>
        <v>220</v>
      </c>
      <c r="T1261" s="197">
        <f t="shared" si="1099"/>
        <v>0</v>
      </c>
      <c r="U1261" s="197">
        <f t="shared" si="1099"/>
        <v>220</v>
      </c>
      <c r="V1261" s="197">
        <f t="shared" si="1099"/>
        <v>220</v>
      </c>
      <c r="W1261" s="197">
        <f t="shared" si="1099"/>
        <v>220</v>
      </c>
      <c r="X1261" s="197"/>
      <c r="Y1261" s="308"/>
      <c r="Z1261" s="197">
        <f t="shared" si="1099"/>
        <v>220</v>
      </c>
      <c r="AA1261" s="197">
        <f t="shared" si="1099"/>
        <v>220</v>
      </c>
      <c r="AB1261" s="197">
        <f t="shared" si="1099"/>
        <v>220</v>
      </c>
      <c r="AC1261" s="197">
        <f t="shared" si="1099"/>
        <v>220</v>
      </c>
      <c r="AD1261" s="197">
        <f t="shared" si="1099"/>
        <v>220</v>
      </c>
    </row>
    <row r="1262" spans="1:30" s="114" customFormat="1" ht="20.25" customHeight="1" x14ac:dyDescent="0.25">
      <c r="A1262" s="182" t="s">
        <v>344</v>
      </c>
      <c r="B1262" s="182"/>
      <c r="C1262" s="182"/>
      <c r="D1262" s="182"/>
      <c r="E1262" s="182"/>
      <c r="F1262" s="200">
        <f t="shared" si="1073"/>
        <v>440</v>
      </c>
      <c r="G1262" s="200">
        <f t="shared" si="1074"/>
        <v>660</v>
      </c>
      <c r="H1262" s="201">
        <f t="shared" si="1075"/>
        <v>1100</v>
      </c>
      <c r="I1262" s="124"/>
      <c r="J1262" s="131"/>
      <c r="K1262" s="131"/>
      <c r="L1262" s="131"/>
      <c r="M1262" s="11"/>
      <c r="N1262" s="171">
        <v>323110</v>
      </c>
      <c r="O1262" s="172" t="s">
        <v>44</v>
      </c>
      <c r="P1262" s="173" t="s">
        <v>187</v>
      </c>
      <c r="Q1262" s="174">
        <v>220</v>
      </c>
      <c r="R1262" s="174">
        <f>S1262-Q1262</f>
        <v>0</v>
      </c>
      <c r="S1262" s="174">
        <v>220</v>
      </c>
      <c r="T1262" s="174"/>
      <c r="U1262" s="174">
        <v>220</v>
      </c>
      <c r="V1262" s="174">
        <v>220</v>
      </c>
      <c r="W1262" s="174">
        <v>220</v>
      </c>
      <c r="X1262" s="174"/>
      <c r="Y1262" s="309"/>
      <c r="Z1262" s="174">
        <v>220</v>
      </c>
      <c r="AA1262" s="174">
        <f>+Q1262</f>
        <v>220</v>
      </c>
      <c r="AB1262" s="174">
        <v>220</v>
      </c>
      <c r="AC1262" s="174">
        <v>220</v>
      </c>
      <c r="AD1262" s="174">
        <v>220</v>
      </c>
    </row>
    <row r="1263" spans="1:30" s="114" customFormat="1" ht="20.25" hidden="1" customHeight="1" x14ac:dyDescent="0.25">
      <c r="A1263" s="183" t="s">
        <v>344</v>
      </c>
      <c r="B1263" s="183"/>
      <c r="C1263" s="183"/>
      <c r="D1263" s="183"/>
      <c r="E1263" s="198" t="s">
        <v>388</v>
      </c>
      <c r="F1263" s="200">
        <f t="shared" si="1073"/>
        <v>0</v>
      </c>
      <c r="G1263" s="200">
        <f t="shared" si="1074"/>
        <v>0</v>
      </c>
      <c r="H1263" s="201">
        <f t="shared" si="1075"/>
        <v>0</v>
      </c>
      <c r="I1263" s="124"/>
      <c r="J1263" s="131"/>
      <c r="K1263" s="131"/>
      <c r="L1263" s="131"/>
      <c r="M1263" s="194">
        <v>32312</v>
      </c>
      <c r="N1263" s="195"/>
      <c r="O1263" s="196" t="s">
        <v>44</v>
      </c>
      <c r="P1263" s="195" t="s">
        <v>188</v>
      </c>
      <c r="Q1263" s="197">
        <f>+Q1264</f>
        <v>0</v>
      </c>
      <c r="R1263" s="197">
        <f t="shared" ref="R1263:AD1263" si="1100">+R1264</f>
        <v>0</v>
      </c>
      <c r="S1263" s="197">
        <f t="shared" si="1100"/>
        <v>0</v>
      </c>
      <c r="T1263" s="197">
        <f t="shared" si="1100"/>
        <v>0</v>
      </c>
      <c r="U1263" s="197">
        <f t="shared" si="1100"/>
        <v>0</v>
      </c>
      <c r="V1263" s="197">
        <f t="shared" si="1100"/>
        <v>0</v>
      </c>
      <c r="W1263" s="197">
        <f t="shared" si="1100"/>
        <v>0</v>
      </c>
      <c r="X1263" s="197"/>
      <c r="Y1263" s="308"/>
      <c r="Z1263" s="197">
        <f t="shared" si="1100"/>
        <v>0</v>
      </c>
      <c r="AA1263" s="197">
        <f t="shared" si="1100"/>
        <v>0</v>
      </c>
      <c r="AB1263" s="197">
        <f t="shared" si="1100"/>
        <v>0</v>
      </c>
      <c r="AC1263" s="197">
        <f t="shared" si="1100"/>
        <v>0</v>
      </c>
      <c r="AD1263" s="197">
        <f t="shared" si="1100"/>
        <v>0</v>
      </c>
    </row>
    <row r="1264" spans="1:30" s="114" customFormat="1" ht="20.25" hidden="1" customHeight="1" x14ac:dyDescent="0.25">
      <c r="A1264" s="182" t="s">
        <v>344</v>
      </c>
      <c r="B1264" s="182"/>
      <c r="C1264" s="182"/>
      <c r="D1264" s="182"/>
      <c r="E1264" s="182"/>
      <c r="F1264" s="200">
        <f t="shared" si="1073"/>
        <v>0</v>
      </c>
      <c r="G1264" s="200">
        <f t="shared" si="1074"/>
        <v>0</v>
      </c>
      <c r="H1264" s="201">
        <f t="shared" si="1075"/>
        <v>0</v>
      </c>
      <c r="I1264" s="124"/>
      <c r="J1264" s="131"/>
      <c r="K1264" s="131"/>
      <c r="L1264" s="131"/>
      <c r="M1264" s="11"/>
      <c r="N1264" s="171">
        <v>323120</v>
      </c>
      <c r="O1264" s="172" t="s">
        <v>44</v>
      </c>
      <c r="P1264" s="173" t="s">
        <v>188</v>
      </c>
      <c r="Q1264" s="174"/>
      <c r="R1264" s="174"/>
      <c r="S1264" s="174"/>
      <c r="T1264" s="174"/>
      <c r="U1264" s="174">
        <v>0</v>
      </c>
      <c r="V1264" s="174">
        <v>0</v>
      </c>
      <c r="W1264" s="174">
        <v>0</v>
      </c>
      <c r="X1264" s="174"/>
      <c r="Y1264" s="309"/>
      <c r="Z1264" s="174"/>
      <c r="AA1264" s="174">
        <f>+Q1264</f>
        <v>0</v>
      </c>
      <c r="AB1264" s="174"/>
      <c r="AC1264" s="174"/>
      <c r="AD1264" s="174"/>
    </row>
    <row r="1265" spans="1:30" s="114" customFormat="1" ht="20.25" customHeight="1" x14ac:dyDescent="0.25">
      <c r="A1265" s="183" t="s">
        <v>344</v>
      </c>
      <c r="B1265" s="183"/>
      <c r="C1265" s="183"/>
      <c r="D1265" s="183"/>
      <c r="E1265" s="198" t="s">
        <v>388</v>
      </c>
      <c r="F1265" s="200">
        <f t="shared" si="1073"/>
        <v>1480</v>
      </c>
      <c r="G1265" s="200">
        <f t="shared" si="1074"/>
        <v>2220</v>
      </c>
      <c r="H1265" s="201">
        <f t="shared" si="1075"/>
        <v>3700</v>
      </c>
      <c r="I1265" s="124"/>
      <c r="J1265" s="131"/>
      <c r="K1265" s="131"/>
      <c r="L1265" s="131"/>
      <c r="M1265" s="194">
        <v>32313</v>
      </c>
      <c r="N1265" s="195"/>
      <c r="O1265" s="196" t="s">
        <v>44</v>
      </c>
      <c r="P1265" s="195" t="s">
        <v>189</v>
      </c>
      <c r="Q1265" s="197">
        <f t="shared" ref="Q1265:AD1265" si="1101">Q1266</f>
        <v>740</v>
      </c>
      <c r="R1265" s="197">
        <f t="shared" si="1101"/>
        <v>0</v>
      </c>
      <c r="S1265" s="197">
        <f t="shared" si="1101"/>
        <v>740</v>
      </c>
      <c r="T1265" s="197">
        <f t="shared" si="1101"/>
        <v>0</v>
      </c>
      <c r="U1265" s="197">
        <f t="shared" si="1101"/>
        <v>740</v>
      </c>
      <c r="V1265" s="197">
        <f t="shared" si="1101"/>
        <v>740</v>
      </c>
      <c r="W1265" s="197">
        <f t="shared" si="1101"/>
        <v>740</v>
      </c>
      <c r="X1265" s="197"/>
      <c r="Y1265" s="308"/>
      <c r="Z1265" s="197">
        <f t="shared" si="1101"/>
        <v>740</v>
      </c>
      <c r="AA1265" s="197">
        <f t="shared" si="1101"/>
        <v>740</v>
      </c>
      <c r="AB1265" s="197">
        <f t="shared" si="1101"/>
        <v>740</v>
      </c>
      <c r="AC1265" s="197">
        <f t="shared" si="1101"/>
        <v>740</v>
      </c>
      <c r="AD1265" s="197">
        <f t="shared" si="1101"/>
        <v>740</v>
      </c>
    </row>
    <row r="1266" spans="1:30" s="114" customFormat="1" ht="20.25" customHeight="1" x14ac:dyDescent="0.25">
      <c r="A1266" s="182" t="s">
        <v>344</v>
      </c>
      <c r="B1266" s="182"/>
      <c r="C1266" s="182"/>
      <c r="D1266" s="182"/>
      <c r="E1266" s="182"/>
      <c r="F1266" s="200">
        <f t="shared" si="1073"/>
        <v>1480</v>
      </c>
      <c r="G1266" s="200">
        <f t="shared" si="1074"/>
        <v>2220</v>
      </c>
      <c r="H1266" s="201">
        <f t="shared" si="1075"/>
        <v>3700</v>
      </c>
      <c r="I1266" s="124"/>
      <c r="J1266" s="131"/>
      <c r="K1266" s="131"/>
      <c r="L1266" s="131"/>
      <c r="M1266" s="11"/>
      <c r="N1266" s="171">
        <v>323130</v>
      </c>
      <c r="O1266" s="172" t="s">
        <v>44</v>
      </c>
      <c r="P1266" s="173" t="s">
        <v>189</v>
      </c>
      <c r="Q1266" s="174">
        <v>740</v>
      </c>
      <c r="R1266" s="174">
        <f>S1266-Q1266</f>
        <v>0</v>
      </c>
      <c r="S1266" s="174">
        <v>740</v>
      </c>
      <c r="T1266" s="174"/>
      <c r="U1266" s="174">
        <v>740</v>
      </c>
      <c r="V1266" s="174">
        <v>740</v>
      </c>
      <c r="W1266" s="174">
        <v>740</v>
      </c>
      <c r="X1266" s="174"/>
      <c r="Y1266" s="309"/>
      <c r="Z1266" s="174">
        <v>740</v>
      </c>
      <c r="AA1266" s="174">
        <f>+Q1266</f>
        <v>740</v>
      </c>
      <c r="AB1266" s="174">
        <v>740</v>
      </c>
      <c r="AC1266" s="174">
        <v>740</v>
      </c>
      <c r="AD1266" s="174">
        <v>740</v>
      </c>
    </row>
    <row r="1267" spans="1:30" s="114" customFormat="1" ht="20.25" hidden="1" customHeight="1" x14ac:dyDescent="0.25">
      <c r="A1267" s="183" t="s">
        <v>344</v>
      </c>
      <c r="B1267" s="183"/>
      <c r="C1267" s="183"/>
      <c r="D1267" s="183"/>
      <c r="E1267" s="198" t="s">
        <v>388</v>
      </c>
      <c r="F1267" s="200">
        <f t="shared" si="1073"/>
        <v>0</v>
      </c>
      <c r="G1267" s="200">
        <f t="shared" si="1074"/>
        <v>0</v>
      </c>
      <c r="H1267" s="201">
        <f t="shared" si="1075"/>
        <v>0</v>
      </c>
      <c r="I1267" s="124"/>
      <c r="J1267" s="131"/>
      <c r="K1267" s="131"/>
      <c r="L1267" s="131"/>
      <c r="M1267" s="194">
        <v>32319</v>
      </c>
      <c r="N1267" s="195"/>
      <c r="O1267" s="196" t="s">
        <v>44</v>
      </c>
      <c r="P1267" s="195" t="s">
        <v>190</v>
      </c>
      <c r="Q1267" s="197">
        <f>+Q1268</f>
        <v>0</v>
      </c>
      <c r="R1267" s="197">
        <f t="shared" ref="R1267:AD1267" si="1102">+R1268</f>
        <v>0</v>
      </c>
      <c r="S1267" s="197">
        <f t="shared" si="1102"/>
        <v>0</v>
      </c>
      <c r="T1267" s="197">
        <f t="shared" si="1102"/>
        <v>0</v>
      </c>
      <c r="U1267" s="197">
        <f t="shared" si="1102"/>
        <v>0</v>
      </c>
      <c r="V1267" s="197">
        <f t="shared" si="1102"/>
        <v>0</v>
      </c>
      <c r="W1267" s="197">
        <f t="shared" si="1102"/>
        <v>0</v>
      </c>
      <c r="X1267" s="197"/>
      <c r="Y1267" s="308"/>
      <c r="Z1267" s="197">
        <f t="shared" si="1102"/>
        <v>0</v>
      </c>
      <c r="AA1267" s="197">
        <f t="shared" si="1102"/>
        <v>0</v>
      </c>
      <c r="AB1267" s="197">
        <f t="shared" si="1102"/>
        <v>0</v>
      </c>
      <c r="AC1267" s="197">
        <f t="shared" si="1102"/>
        <v>0</v>
      </c>
      <c r="AD1267" s="197">
        <f t="shared" si="1102"/>
        <v>0</v>
      </c>
    </row>
    <row r="1268" spans="1:30" s="114" customFormat="1" ht="20.25" hidden="1" customHeight="1" x14ac:dyDescent="0.25">
      <c r="A1268" s="182" t="s">
        <v>344</v>
      </c>
      <c r="B1268" s="182"/>
      <c r="C1268" s="182"/>
      <c r="D1268" s="182"/>
      <c r="E1268" s="182"/>
      <c r="F1268" s="200">
        <f t="shared" si="1073"/>
        <v>0</v>
      </c>
      <c r="G1268" s="200">
        <f t="shared" si="1074"/>
        <v>0</v>
      </c>
      <c r="H1268" s="201">
        <f t="shared" si="1075"/>
        <v>0</v>
      </c>
      <c r="I1268" s="124"/>
      <c r="J1268" s="131"/>
      <c r="K1268" s="131"/>
      <c r="L1268" s="131"/>
      <c r="M1268" s="11"/>
      <c r="N1268" s="171">
        <v>323190</v>
      </c>
      <c r="O1268" s="172" t="s">
        <v>44</v>
      </c>
      <c r="P1268" s="173" t="s">
        <v>190</v>
      </c>
      <c r="Q1268" s="174"/>
      <c r="R1268" s="174"/>
      <c r="S1268" s="174"/>
      <c r="T1268" s="174"/>
      <c r="U1268" s="174">
        <v>0</v>
      </c>
      <c r="V1268" s="174">
        <v>0</v>
      </c>
      <c r="W1268" s="174">
        <v>0</v>
      </c>
      <c r="X1268" s="174"/>
      <c r="Y1268" s="309"/>
      <c r="Z1268" s="174"/>
      <c r="AA1268" s="174">
        <f>+Q1268</f>
        <v>0</v>
      </c>
      <c r="AB1268" s="174"/>
      <c r="AC1268" s="174"/>
      <c r="AD1268" s="174"/>
    </row>
    <row r="1269" spans="1:30" s="114" customFormat="1" ht="20.25" customHeight="1" x14ac:dyDescent="0.25">
      <c r="A1269" s="182" t="s">
        <v>344</v>
      </c>
      <c r="B1269" s="182"/>
      <c r="C1269" s="182"/>
      <c r="D1269" s="198" t="s">
        <v>387</v>
      </c>
      <c r="E1269" s="198" t="s">
        <v>388</v>
      </c>
      <c r="F1269" s="200">
        <f t="shared" si="1073"/>
        <v>4860</v>
      </c>
      <c r="G1269" s="200">
        <f t="shared" si="1074"/>
        <v>9720</v>
      </c>
      <c r="H1269" s="201">
        <f t="shared" si="1075"/>
        <v>12150</v>
      </c>
      <c r="I1269" s="124"/>
      <c r="J1269" s="131"/>
      <c r="K1269" s="131"/>
      <c r="L1269" s="131">
        <v>3232</v>
      </c>
      <c r="M1269" s="131"/>
      <c r="N1269" s="132"/>
      <c r="O1269" s="12" t="s">
        <v>44</v>
      </c>
      <c r="P1269" s="127" t="s">
        <v>192</v>
      </c>
      <c r="Q1269" s="133">
        <f t="shared" ref="Q1269" si="1103">Q1270+Q1272</f>
        <v>2430</v>
      </c>
      <c r="R1269" s="133">
        <f t="shared" ref="R1269:AB1269" si="1104">R1270+R1272</f>
        <v>0</v>
      </c>
      <c r="S1269" s="133">
        <f t="shared" si="1104"/>
        <v>2430</v>
      </c>
      <c r="T1269" s="133">
        <v>2430</v>
      </c>
      <c r="U1269" s="133">
        <f t="shared" si="1104"/>
        <v>2430</v>
      </c>
      <c r="V1269" s="133">
        <f t="shared" si="1104"/>
        <v>2430</v>
      </c>
      <c r="W1269" s="133">
        <f t="shared" si="1104"/>
        <v>2430</v>
      </c>
      <c r="X1269" s="133"/>
      <c r="Y1269" s="307"/>
      <c r="Z1269" s="133">
        <f t="shared" si="1104"/>
        <v>2430</v>
      </c>
      <c r="AA1269" s="133">
        <f t="shared" si="1104"/>
        <v>2430</v>
      </c>
      <c r="AB1269" s="133">
        <f t="shared" si="1104"/>
        <v>2430</v>
      </c>
      <c r="AC1269" s="133">
        <f t="shared" ref="AC1269:AD1269" si="1105">AC1270+AC1272</f>
        <v>2430</v>
      </c>
      <c r="AD1269" s="133">
        <f t="shared" si="1105"/>
        <v>2430</v>
      </c>
    </row>
    <row r="1270" spans="1:30" s="114" customFormat="1" ht="20.25" customHeight="1" x14ac:dyDescent="0.25">
      <c r="A1270" s="183" t="s">
        <v>344</v>
      </c>
      <c r="B1270" s="183"/>
      <c r="C1270" s="183"/>
      <c r="D1270" s="183"/>
      <c r="E1270" s="198" t="s">
        <v>388</v>
      </c>
      <c r="F1270" s="200">
        <f t="shared" si="1073"/>
        <v>4500</v>
      </c>
      <c r="G1270" s="200">
        <f t="shared" si="1074"/>
        <v>6750</v>
      </c>
      <c r="H1270" s="201">
        <f t="shared" si="1075"/>
        <v>11250</v>
      </c>
      <c r="I1270" s="124"/>
      <c r="J1270" s="131"/>
      <c r="K1270" s="131"/>
      <c r="L1270" s="131"/>
      <c r="M1270" s="194">
        <v>32322</v>
      </c>
      <c r="N1270" s="195"/>
      <c r="O1270" s="196" t="s">
        <v>44</v>
      </c>
      <c r="P1270" s="195" t="s">
        <v>193</v>
      </c>
      <c r="Q1270" s="197">
        <f t="shared" ref="Q1270:AD1270" si="1106">Q1271</f>
        <v>2250</v>
      </c>
      <c r="R1270" s="197">
        <f t="shared" si="1106"/>
        <v>0</v>
      </c>
      <c r="S1270" s="197">
        <f t="shared" si="1106"/>
        <v>2250</v>
      </c>
      <c r="T1270" s="197">
        <f t="shared" si="1106"/>
        <v>0</v>
      </c>
      <c r="U1270" s="197">
        <f t="shared" si="1106"/>
        <v>2250</v>
      </c>
      <c r="V1270" s="197">
        <f t="shared" si="1106"/>
        <v>2250</v>
      </c>
      <c r="W1270" s="197">
        <f t="shared" si="1106"/>
        <v>2250</v>
      </c>
      <c r="X1270" s="197"/>
      <c r="Y1270" s="308"/>
      <c r="Z1270" s="197">
        <f t="shared" si="1106"/>
        <v>2250</v>
      </c>
      <c r="AA1270" s="197">
        <f t="shared" si="1106"/>
        <v>2250</v>
      </c>
      <c r="AB1270" s="197">
        <f t="shared" si="1106"/>
        <v>2250</v>
      </c>
      <c r="AC1270" s="197">
        <f t="shared" si="1106"/>
        <v>2250</v>
      </c>
      <c r="AD1270" s="197">
        <f t="shared" si="1106"/>
        <v>2250</v>
      </c>
    </row>
    <row r="1271" spans="1:30" s="114" customFormat="1" ht="20.25" customHeight="1" x14ac:dyDescent="0.25">
      <c r="A1271" s="182" t="s">
        <v>344</v>
      </c>
      <c r="B1271" s="182"/>
      <c r="C1271" s="182"/>
      <c r="D1271" s="182"/>
      <c r="E1271" s="182"/>
      <c r="F1271" s="200">
        <f t="shared" si="1073"/>
        <v>4500</v>
      </c>
      <c r="G1271" s="200">
        <f t="shared" si="1074"/>
        <v>6750</v>
      </c>
      <c r="H1271" s="201">
        <f t="shared" si="1075"/>
        <v>11250</v>
      </c>
      <c r="I1271" s="124"/>
      <c r="J1271" s="131"/>
      <c r="K1271" s="131"/>
      <c r="L1271" s="131"/>
      <c r="M1271" s="11"/>
      <c r="N1271" s="171">
        <v>323220</v>
      </c>
      <c r="O1271" s="172" t="s">
        <v>44</v>
      </c>
      <c r="P1271" s="173" t="s">
        <v>193</v>
      </c>
      <c r="Q1271" s="174">
        <v>2250</v>
      </c>
      <c r="R1271" s="174">
        <f>S1271-Q1271</f>
        <v>0</v>
      </c>
      <c r="S1271" s="174">
        <v>2250</v>
      </c>
      <c r="T1271" s="174"/>
      <c r="U1271" s="174">
        <v>2250</v>
      </c>
      <c r="V1271" s="174">
        <v>2250</v>
      </c>
      <c r="W1271" s="174">
        <v>2250</v>
      </c>
      <c r="X1271" s="174"/>
      <c r="Y1271" s="309"/>
      <c r="Z1271" s="174">
        <v>2250</v>
      </c>
      <c r="AA1271" s="174">
        <f>+Q1271</f>
        <v>2250</v>
      </c>
      <c r="AB1271" s="174">
        <v>2250</v>
      </c>
      <c r="AC1271" s="174">
        <v>2250</v>
      </c>
      <c r="AD1271" s="174">
        <v>2250</v>
      </c>
    </row>
    <row r="1272" spans="1:30" s="114" customFormat="1" ht="20.25" customHeight="1" x14ac:dyDescent="0.25">
      <c r="A1272" s="183" t="s">
        <v>344</v>
      </c>
      <c r="B1272" s="183"/>
      <c r="C1272" s="183"/>
      <c r="D1272" s="183"/>
      <c r="E1272" s="198" t="s">
        <v>388</v>
      </c>
      <c r="F1272" s="200">
        <f t="shared" si="1073"/>
        <v>360</v>
      </c>
      <c r="G1272" s="200">
        <f t="shared" si="1074"/>
        <v>540</v>
      </c>
      <c r="H1272" s="201">
        <f t="shared" si="1075"/>
        <v>900</v>
      </c>
      <c r="I1272" s="124"/>
      <c r="J1272" s="131"/>
      <c r="K1272" s="131"/>
      <c r="L1272" s="131"/>
      <c r="M1272" s="194">
        <v>32323</v>
      </c>
      <c r="N1272" s="195"/>
      <c r="O1272" s="196" t="s">
        <v>44</v>
      </c>
      <c r="P1272" s="195" t="s">
        <v>194</v>
      </c>
      <c r="Q1272" s="197">
        <f t="shared" ref="Q1272:AD1272" si="1107">Q1273</f>
        <v>180</v>
      </c>
      <c r="R1272" s="197">
        <f t="shared" si="1107"/>
        <v>0</v>
      </c>
      <c r="S1272" s="197">
        <f t="shared" si="1107"/>
        <v>180</v>
      </c>
      <c r="T1272" s="197">
        <f t="shared" si="1107"/>
        <v>0</v>
      </c>
      <c r="U1272" s="197">
        <f t="shared" si="1107"/>
        <v>180</v>
      </c>
      <c r="V1272" s="197">
        <f t="shared" si="1107"/>
        <v>180</v>
      </c>
      <c r="W1272" s="197">
        <f t="shared" si="1107"/>
        <v>180</v>
      </c>
      <c r="X1272" s="197"/>
      <c r="Y1272" s="308"/>
      <c r="Z1272" s="197">
        <f t="shared" si="1107"/>
        <v>180</v>
      </c>
      <c r="AA1272" s="197">
        <f t="shared" si="1107"/>
        <v>180</v>
      </c>
      <c r="AB1272" s="197">
        <f t="shared" si="1107"/>
        <v>180</v>
      </c>
      <c r="AC1272" s="197">
        <f t="shared" si="1107"/>
        <v>180</v>
      </c>
      <c r="AD1272" s="197">
        <f t="shared" si="1107"/>
        <v>180</v>
      </c>
    </row>
    <row r="1273" spans="1:30" s="114" customFormat="1" ht="20.25" customHeight="1" x14ac:dyDescent="0.25">
      <c r="A1273" s="182" t="s">
        <v>344</v>
      </c>
      <c r="B1273" s="182"/>
      <c r="C1273" s="182"/>
      <c r="D1273" s="182"/>
      <c r="E1273" s="182"/>
      <c r="F1273" s="200">
        <f t="shared" si="1073"/>
        <v>360</v>
      </c>
      <c r="G1273" s="200">
        <f t="shared" si="1074"/>
        <v>540</v>
      </c>
      <c r="H1273" s="201">
        <f t="shared" si="1075"/>
        <v>900</v>
      </c>
      <c r="I1273" s="124"/>
      <c r="J1273" s="131"/>
      <c r="K1273" s="131"/>
      <c r="L1273" s="131"/>
      <c r="M1273" s="11"/>
      <c r="N1273" s="171">
        <v>323230</v>
      </c>
      <c r="O1273" s="172" t="s">
        <v>44</v>
      </c>
      <c r="P1273" s="173" t="s">
        <v>194</v>
      </c>
      <c r="Q1273" s="174">
        <v>180</v>
      </c>
      <c r="R1273" s="174">
        <f>S1273-Q1273</f>
        <v>0</v>
      </c>
      <c r="S1273" s="174">
        <v>180</v>
      </c>
      <c r="T1273" s="174"/>
      <c r="U1273" s="174">
        <v>180</v>
      </c>
      <c r="V1273" s="174">
        <v>180</v>
      </c>
      <c r="W1273" s="174">
        <v>180</v>
      </c>
      <c r="X1273" s="174"/>
      <c r="Y1273" s="309"/>
      <c r="Z1273" s="174">
        <v>180</v>
      </c>
      <c r="AA1273" s="174">
        <f>+Q1273</f>
        <v>180</v>
      </c>
      <c r="AB1273" s="174">
        <v>180</v>
      </c>
      <c r="AC1273" s="174">
        <v>180</v>
      </c>
      <c r="AD1273" s="174">
        <v>180</v>
      </c>
    </row>
    <row r="1274" spans="1:30" s="114" customFormat="1" ht="20.25" hidden="1" customHeight="1" x14ac:dyDescent="0.25">
      <c r="A1274" s="182" t="s">
        <v>344</v>
      </c>
      <c r="B1274" s="182"/>
      <c r="C1274" s="182"/>
      <c r="D1274" s="198" t="s">
        <v>387</v>
      </c>
      <c r="E1274" s="198" t="s">
        <v>388</v>
      </c>
      <c r="F1274" s="200">
        <f t="shared" si="1073"/>
        <v>0</v>
      </c>
      <c r="G1274" s="200">
        <f t="shared" si="1074"/>
        <v>0</v>
      </c>
      <c r="H1274" s="201">
        <f t="shared" si="1075"/>
        <v>0</v>
      </c>
      <c r="I1274" s="124"/>
      <c r="J1274" s="131"/>
      <c r="K1274" s="131"/>
      <c r="L1274" s="131">
        <v>3233</v>
      </c>
      <c r="M1274" s="131"/>
      <c r="N1274" s="132"/>
      <c r="O1274" s="12" t="s">
        <v>44</v>
      </c>
      <c r="P1274" s="127" t="s">
        <v>195</v>
      </c>
      <c r="Q1274" s="133">
        <f>+Q1275</f>
        <v>0</v>
      </c>
      <c r="R1274" s="133">
        <f t="shared" ref="R1274:AD1275" si="1108">+R1275</f>
        <v>0</v>
      </c>
      <c r="S1274" s="133">
        <f t="shared" si="1108"/>
        <v>0</v>
      </c>
      <c r="T1274" s="133">
        <f t="shared" si="1108"/>
        <v>0</v>
      </c>
      <c r="U1274" s="133">
        <f t="shared" si="1108"/>
        <v>0</v>
      </c>
      <c r="V1274" s="133">
        <f t="shared" si="1108"/>
        <v>0</v>
      </c>
      <c r="W1274" s="133">
        <f t="shared" si="1108"/>
        <v>0</v>
      </c>
      <c r="X1274" s="133"/>
      <c r="Y1274" s="307"/>
      <c r="Z1274" s="133">
        <f t="shared" si="1108"/>
        <v>0</v>
      </c>
      <c r="AA1274" s="133">
        <f t="shared" si="1108"/>
        <v>0</v>
      </c>
      <c r="AB1274" s="133">
        <f t="shared" si="1108"/>
        <v>0</v>
      </c>
      <c r="AC1274" s="133">
        <f t="shared" si="1108"/>
        <v>0</v>
      </c>
      <c r="AD1274" s="133">
        <f t="shared" si="1108"/>
        <v>0</v>
      </c>
    </row>
    <row r="1275" spans="1:30" s="114" customFormat="1" ht="20.25" hidden="1" customHeight="1" x14ac:dyDescent="0.25">
      <c r="A1275" s="183" t="s">
        <v>344</v>
      </c>
      <c r="B1275" s="183"/>
      <c r="C1275" s="183"/>
      <c r="D1275" s="183"/>
      <c r="E1275" s="198" t="s">
        <v>388</v>
      </c>
      <c r="F1275" s="200">
        <f t="shared" si="1073"/>
        <v>0</v>
      </c>
      <c r="G1275" s="200">
        <f t="shared" si="1074"/>
        <v>0</v>
      </c>
      <c r="H1275" s="201">
        <f t="shared" si="1075"/>
        <v>0</v>
      </c>
      <c r="I1275" s="124"/>
      <c r="J1275" s="131"/>
      <c r="K1275" s="131"/>
      <c r="L1275" s="131"/>
      <c r="M1275" s="194">
        <v>32339</v>
      </c>
      <c r="N1275" s="195"/>
      <c r="O1275" s="196" t="s">
        <v>44</v>
      </c>
      <c r="P1275" s="195" t="s">
        <v>196</v>
      </c>
      <c r="Q1275" s="197">
        <f>+Q1276</f>
        <v>0</v>
      </c>
      <c r="R1275" s="197">
        <f t="shared" si="1108"/>
        <v>0</v>
      </c>
      <c r="S1275" s="197">
        <f t="shared" si="1108"/>
        <v>0</v>
      </c>
      <c r="T1275" s="197">
        <f t="shared" si="1108"/>
        <v>0</v>
      </c>
      <c r="U1275" s="197">
        <f t="shared" si="1108"/>
        <v>0</v>
      </c>
      <c r="V1275" s="197">
        <f t="shared" si="1108"/>
        <v>0</v>
      </c>
      <c r="W1275" s="197">
        <f t="shared" si="1108"/>
        <v>0</v>
      </c>
      <c r="X1275" s="197"/>
      <c r="Y1275" s="308"/>
      <c r="Z1275" s="197">
        <f t="shared" si="1108"/>
        <v>0</v>
      </c>
      <c r="AA1275" s="197">
        <f t="shared" si="1108"/>
        <v>0</v>
      </c>
      <c r="AB1275" s="197">
        <f t="shared" si="1108"/>
        <v>0</v>
      </c>
      <c r="AC1275" s="197">
        <f t="shared" si="1108"/>
        <v>0</v>
      </c>
      <c r="AD1275" s="197">
        <f t="shared" si="1108"/>
        <v>0</v>
      </c>
    </row>
    <row r="1276" spans="1:30" s="114" customFormat="1" ht="20.25" hidden="1" customHeight="1" x14ac:dyDescent="0.25">
      <c r="A1276" s="182" t="s">
        <v>344</v>
      </c>
      <c r="B1276" s="182"/>
      <c r="C1276" s="182"/>
      <c r="D1276" s="182"/>
      <c r="E1276" s="182"/>
      <c r="F1276" s="200">
        <f t="shared" si="1073"/>
        <v>0</v>
      </c>
      <c r="G1276" s="200">
        <f t="shared" si="1074"/>
        <v>0</v>
      </c>
      <c r="H1276" s="201">
        <f t="shared" si="1075"/>
        <v>0</v>
      </c>
      <c r="I1276" s="124"/>
      <c r="J1276" s="131"/>
      <c r="K1276" s="131"/>
      <c r="L1276" s="131"/>
      <c r="M1276" s="11"/>
      <c r="N1276" s="171">
        <v>323390</v>
      </c>
      <c r="O1276" s="172" t="s">
        <v>44</v>
      </c>
      <c r="P1276" s="173" t="s">
        <v>196</v>
      </c>
      <c r="Q1276" s="174"/>
      <c r="R1276" s="174"/>
      <c r="S1276" s="174"/>
      <c r="T1276" s="174"/>
      <c r="U1276" s="174">
        <v>0</v>
      </c>
      <c r="V1276" s="174">
        <v>0</v>
      </c>
      <c r="W1276" s="174">
        <v>0</v>
      </c>
      <c r="X1276" s="174"/>
      <c r="Y1276" s="309"/>
      <c r="Z1276" s="174"/>
      <c r="AA1276" s="174">
        <f>+Q1276</f>
        <v>0</v>
      </c>
      <c r="AB1276" s="174"/>
      <c r="AC1276" s="174"/>
      <c r="AD1276" s="174"/>
    </row>
    <row r="1277" spans="1:30" s="114" customFormat="1" ht="20.25" customHeight="1" x14ac:dyDescent="0.25">
      <c r="A1277" s="182" t="s">
        <v>344</v>
      </c>
      <c r="B1277" s="182"/>
      <c r="C1277" s="182"/>
      <c r="D1277" s="198" t="s">
        <v>387</v>
      </c>
      <c r="E1277" s="198" t="s">
        <v>388</v>
      </c>
      <c r="F1277" s="200">
        <f t="shared" si="1073"/>
        <v>18000</v>
      </c>
      <c r="G1277" s="200">
        <f t="shared" si="1074"/>
        <v>36050</v>
      </c>
      <c r="H1277" s="201">
        <f t="shared" si="1075"/>
        <v>45050</v>
      </c>
      <c r="I1277" s="124"/>
      <c r="J1277" s="131"/>
      <c r="K1277" s="131"/>
      <c r="L1277" s="131">
        <v>3236</v>
      </c>
      <c r="M1277" s="131"/>
      <c r="N1277" s="132"/>
      <c r="O1277" s="12" t="s">
        <v>44</v>
      </c>
      <c r="P1277" s="127" t="s">
        <v>206</v>
      </c>
      <c r="Q1277" s="133">
        <f>Q1278+Q1280</f>
        <v>9000</v>
      </c>
      <c r="R1277" s="133">
        <f t="shared" ref="R1277:AB1277" si="1109">R1278+R1280</f>
        <v>0</v>
      </c>
      <c r="S1277" s="133">
        <f t="shared" si="1109"/>
        <v>9000</v>
      </c>
      <c r="T1277" s="133">
        <v>9050</v>
      </c>
      <c r="U1277" s="133">
        <f t="shared" si="1109"/>
        <v>9000</v>
      </c>
      <c r="V1277" s="133">
        <f t="shared" si="1109"/>
        <v>9000</v>
      </c>
      <c r="W1277" s="133">
        <f t="shared" si="1109"/>
        <v>9000</v>
      </c>
      <c r="X1277" s="133"/>
      <c r="Y1277" s="307"/>
      <c r="Z1277" s="133">
        <f t="shared" si="1109"/>
        <v>9050</v>
      </c>
      <c r="AA1277" s="133">
        <f t="shared" si="1109"/>
        <v>9000</v>
      </c>
      <c r="AB1277" s="133">
        <f t="shared" si="1109"/>
        <v>9000</v>
      </c>
      <c r="AC1277" s="133">
        <f t="shared" ref="AC1277:AD1277" si="1110">AC1278+AC1280</f>
        <v>9000</v>
      </c>
      <c r="AD1277" s="133">
        <f t="shared" si="1110"/>
        <v>9000</v>
      </c>
    </row>
    <row r="1278" spans="1:30" s="114" customFormat="1" ht="20.25" customHeight="1" x14ac:dyDescent="0.25">
      <c r="A1278" s="183" t="s">
        <v>344</v>
      </c>
      <c r="B1278" s="183"/>
      <c r="C1278" s="183"/>
      <c r="D1278" s="183"/>
      <c r="E1278" s="198" t="s">
        <v>388</v>
      </c>
      <c r="F1278" s="200">
        <f t="shared" si="1073"/>
        <v>18000</v>
      </c>
      <c r="G1278" s="200">
        <f t="shared" si="1074"/>
        <v>27000</v>
      </c>
      <c r="H1278" s="201">
        <f t="shared" si="1075"/>
        <v>45050</v>
      </c>
      <c r="I1278" s="124"/>
      <c r="J1278" s="131"/>
      <c r="K1278" s="131"/>
      <c r="L1278" s="131"/>
      <c r="M1278" s="194">
        <v>32363</v>
      </c>
      <c r="N1278" s="195"/>
      <c r="O1278" s="196" t="s">
        <v>44</v>
      </c>
      <c r="P1278" s="195" t="s">
        <v>207</v>
      </c>
      <c r="Q1278" s="197">
        <f t="shared" ref="Q1278:AD1278" si="1111">Q1279</f>
        <v>9000</v>
      </c>
      <c r="R1278" s="197">
        <f t="shared" si="1111"/>
        <v>0</v>
      </c>
      <c r="S1278" s="197">
        <f t="shared" si="1111"/>
        <v>9000</v>
      </c>
      <c r="T1278" s="197">
        <f t="shared" si="1111"/>
        <v>0</v>
      </c>
      <c r="U1278" s="197">
        <f t="shared" si="1111"/>
        <v>9000</v>
      </c>
      <c r="V1278" s="197">
        <f t="shared" si="1111"/>
        <v>9000</v>
      </c>
      <c r="W1278" s="197">
        <f t="shared" si="1111"/>
        <v>9000</v>
      </c>
      <c r="X1278" s="197"/>
      <c r="Y1278" s="308"/>
      <c r="Z1278" s="197">
        <f t="shared" si="1111"/>
        <v>9050</v>
      </c>
      <c r="AA1278" s="197">
        <f t="shared" si="1111"/>
        <v>9000</v>
      </c>
      <c r="AB1278" s="197">
        <f t="shared" si="1111"/>
        <v>9000</v>
      </c>
      <c r="AC1278" s="197">
        <f t="shared" si="1111"/>
        <v>9000</v>
      </c>
      <c r="AD1278" s="197">
        <f t="shared" si="1111"/>
        <v>9000</v>
      </c>
    </row>
    <row r="1279" spans="1:30" s="114" customFormat="1" ht="20.25" customHeight="1" x14ac:dyDescent="0.25">
      <c r="A1279" s="182" t="s">
        <v>344</v>
      </c>
      <c r="B1279" s="182"/>
      <c r="C1279" s="182"/>
      <c r="D1279" s="182"/>
      <c r="E1279" s="182"/>
      <c r="F1279" s="200">
        <f t="shared" si="1073"/>
        <v>18000</v>
      </c>
      <c r="G1279" s="200">
        <f t="shared" si="1074"/>
        <v>27000</v>
      </c>
      <c r="H1279" s="201">
        <f t="shared" si="1075"/>
        <v>45050</v>
      </c>
      <c r="I1279" s="124"/>
      <c r="J1279" s="131"/>
      <c r="K1279" s="131"/>
      <c r="L1279" s="131"/>
      <c r="M1279" s="11"/>
      <c r="N1279" s="171">
        <v>323630</v>
      </c>
      <c r="O1279" s="172" t="s">
        <v>44</v>
      </c>
      <c r="P1279" s="173" t="s">
        <v>207</v>
      </c>
      <c r="Q1279" s="174">
        <v>9000</v>
      </c>
      <c r="R1279" s="174">
        <f>S1279-Q1279</f>
        <v>0</v>
      </c>
      <c r="S1279" s="174">
        <v>9000</v>
      </c>
      <c r="T1279" s="174"/>
      <c r="U1279" s="174">
        <v>9000</v>
      </c>
      <c r="V1279" s="174">
        <v>9000</v>
      </c>
      <c r="W1279" s="174">
        <v>9000</v>
      </c>
      <c r="X1279" s="174"/>
      <c r="Y1279" s="309"/>
      <c r="Z1279" s="174">
        <v>9050</v>
      </c>
      <c r="AA1279" s="174">
        <f>+Q1279</f>
        <v>9000</v>
      </c>
      <c r="AB1279" s="174">
        <v>9000</v>
      </c>
      <c r="AC1279" s="174">
        <v>9000</v>
      </c>
      <c r="AD1279" s="174">
        <v>9000</v>
      </c>
    </row>
    <row r="1280" spans="1:30" s="114" customFormat="1" ht="20.25" hidden="1" customHeight="1" x14ac:dyDescent="0.25">
      <c r="A1280" s="183" t="s">
        <v>344</v>
      </c>
      <c r="B1280" s="183"/>
      <c r="C1280" s="183"/>
      <c r="D1280" s="183"/>
      <c r="E1280" s="198" t="s">
        <v>388</v>
      </c>
      <c r="F1280" s="200">
        <f t="shared" si="1073"/>
        <v>0</v>
      </c>
      <c r="G1280" s="200">
        <f t="shared" si="1074"/>
        <v>0</v>
      </c>
      <c r="H1280" s="201">
        <f t="shared" si="1075"/>
        <v>0</v>
      </c>
      <c r="I1280" s="124"/>
      <c r="J1280" s="131"/>
      <c r="K1280" s="131"/>
      <c r="L1280" s="131"/>
      <c r="M1280" s="194">
        <v>32369</v>
      </c>
      <c r="N1280" s="195"/>
      <c r="O1280" s="196" t="s">
        <v>44</v>
      </c>
      <c r="P1280" s="195" t="s">
        <v>208</v>
      </c>
      <c r="Q1280" s="197">
        <f>+Q1281</f>
        <v>0</v>
      </c>
      <c r="R1280" s="197">
        <f t="shared" ref="R1280:AD1280" si="1112">+R1281</f>
        <v>0</v>
      </c>
      <c r="S1280" s="197">
        <f t="shared" si="1112"/>
        <v>0</v>
      </c>
      <c r="T1280" s="197">
        <f t="shared" si="1112"/>
        <v>0</v>
      </c>
      <c r="U1280" s="197">
        <f t="shared" si="1112"/>
        <v>0</v>
      </c>
      <c r="V1280" s="197">
        <f t="shared" si="1112"/>
        <v>0</v>
      </c>
      <c r="W1280" s="197">
        <f t="shared" si="1112"/>
        <v>0</v>
      </c>
      <c r="X1280" s="197"/>
      <c r="Y1280" s="308"/>
      <c r="Z1280" s="197">
        <f t="shared" si="1112"/>
        <v>0</v>
      </c>
      <c r="AA1280" s="197">
        <f t="shared" si="1112"/>
        <v>0</v>
      </c>
      <c r="AB1280" s="197">
        <f t="shared" si="1112"/>
        <v>0</v>
      </c>
      <c r="AC1280" s="197">
        <f t="shared" si="1112"/>
        <v>0</v>
      </c>
      <c r="AD1280" s="197">
        <f t="shared" si="1112"/>
        <v>0</v>
      </c>
    </row>
    <row r="1281" spans="1:35" s="114" customFormat="1" ht="20.25" hidden="1" customHeight="1" x14ac:dyDescent="0.25">
      <c r="A1281" s="182" t="s">
        <v>344</v>
      </c>
      <c r="B1281" s="182"/>
      <c r="C1281" s="182"/>
      <c r="D1281" s="182"/>
      <c r="E1281" s="182"/>
      <c r="F1281" s="200">
        <f t="shared" si="1073"/>
        <v>0</v>
      </c>
      <c r="G1281" s="200">
        <f t="shared" si="1074"/>
        <v>0</v>
      </c>
      <c r="H1281" s="201">
        <f t="shared" si="1075"/>
        <v>0</v>
      </c>
      <c r="I1281" s="124"/>
      <c r="J1281" s="131"/>
      <c r="K1281" s="131"/>
      <c r="L1281" s="131"/>
      <c r="M1281" s="11"/>
      <c r="N1281" s="171">
        <v>323690</v>
      </c>
      <c r="O1281" s="172" t="s">
        <v>44</v>
      </c>
      <c r="P1281" s="173" t="s">
        <v>208</v>
      </c>
      <c r="Q1281" s="174"/>
      <c r="R1281" s="174"/>
      <c r="S1281" s="174"/>
      <c r="T1281" s="174"/>
      <c r="U1281" s="174">
        <v>0</v>
      </c>
      <c r="V1281" s="174">
        <v>0</v>
      </c>
      <c r="W1281" s="174">
        <v>0</v>
      </c>
      <c r="X1281" s="174"/>
      <c r="Y1281" s="309"/>
      <c r="Z1281" s="174"/>
      <c r="AA1281" s="174">
        <f>+Q1281</f>
        <v>0</v>
      </c>
      <c r="AB1281" s="174"/>
      <c r="AC1281" s="174"/>
      <c r="AD1281" s="174"/>
    </row>
    <row r="1282" spans="1:35" s="114" customFormat="1" ht="20.25" customHeight="1" x14ac:dyDescent="0.25">
      <c r="A1282" s="182" t="s">
        <v>344</v>
      </c>
      <c r="B1282" s="182"/>
      <c r="C1282" s="182"/>
      <c r="D1282" s="198" t="s">
        <v>387</v>
      </c>
      <c r="E1282" s="198" t="s">
        <v>388</v>
      </c>
      <c r="F1282" s="200">
        <f t="shared" si="1073"/>
        <v>720</v>
      </c>
      <c r="G1282" s="200">
        <f t="shared" si="1074"/>
        <v>1440</v>
      </c>
      <c r="H1282" s="201">
        <f t="shared" si="1075"/>
        <v>1800</v>
      </c>
      <c r="I1282" s="124"/>
      <c r="J1282" s="131"/>
      <c r="K1282" s="131"/>
      <c r="L1282" s="131">
        <v>3238</v>
      </c>
      <c r="M1282" s="131"/>
      <c r="N1282" s="132"/>
      <c r="O1282" s="12" t="s">
        <v>44</v>
      </c>
      <c r="P1282" s="127" t="s">
        <v>213</v>
      </c>
      <c r="Q1282" s="133">
        <f t="shared" ref="Q1282:AD1283" si="1113">Q1283</f>
        <v>360</v>
      </c>
      <c r="R1282" s="133">
        <f t="shared" si="1113"/>
        <v>0</v>
      </c>
      <c r="S1282" s="133">
        <f t="shared" si="1113"/>
        <v>360</v>
      </c>
      <c r="T1282" s="133">
        <v>360</v>
      </c>
      <c r="U1282" s="133">
        <f t="shared" si="1113"/>
        <v>360</v>
      </c>
      <c r="V1282" s="133">
        <f t="shared" si="1113"/>
        <v>360</v>
      </c>
      <c r="W1282" s="133">
        <f t="shared" si="1113"/>
        <v>360</v>
      </c>
      <c r="X1282" s="133"/>
      <c r="Y1282" s="307"/>
      <c r="Z1282" s="133">
        <f t="shared" si="1113"/>
        <v>360</v>
      </c>
      <c r="AA1282" s="133">
        <f t="shared" si="1113"/>
        <v>360</v>
      </c>
      <c r="AB1282" s="133">
        <f t="shared" si="1113"/>
        <v>360</v>
      </c>
      <c r="AC1282" s="133">
        <f t="shared" si="1113"/>
        <v>360</v>
      </c>
      <c r="AD1282" s="133">
        <f t="shared" si="1113"/>
        <v>360</v>
      </c>
    </row>
    <row r="1283" spans="1:35" s="114" customFormat="1" ht="20.25" customHeight="1" x14ac:dyDescent="0.25">
      <c r="A1283" s="183" t="s">
        <v>344</v>
      </c>
      <c r="B1283" s="183"/>
      <c r="C1283" s="183"/>
      <c r="D1283" s="183"/>
      <c r="E1283" s="198" t="s">
        <v>388</v>
      </c>
      <c r="F1283" s="200">
        <f t="shared" si="1073"/>
        <v>720</v>
      </c>
      <c r="G1283" s="200">
        <f t="shared" si="1074"/>
        <v>1080</v>
      </c>
      <c r="H1283" s="201">
        <f t="shared" si="1075"/>
        <v>1800</v>
      </c>
      <c r="I1283" s="124"/>
      <c r="J1283" s="131"/>
      <c r="K1283" s="131"/>
      <c r="L1283" s="131"/>
      <c r="M1283" s="194">
        <v>32389</v>
      </c>
      <c r="N1283" s="195"/>
      <c r="O1283" s="196" t="s">
        <v>44</v>
      </c>
      <c r="P1283" s="195" t="s">
        <v>214</v>
      </c>
      <c r="Q1283" s="197">
        <f t="shared" si="1113"/>
        <v>360</v>
      </c>
      <c r="R1283" s="197">
        <f t="shared" si="1113"/>
        <v>0</v>
      </c>
      <c r="S1283" s="197">
        <f t="shared" si="1113"/>
        <v>360</v>
      </c>
      <c r="T1283" s="197">
        <f t="shared" si="1113"/>
        <v>0</v>
      </c>
      <c r="U1283" s="197">
        <f t="shared" si="1113"/>
        <v>360</v>
      </c>
      <c r="V1283" s="197">
        <f t="shared" si="1113"/>
        <v>360</v>
      </c>
      <c r="W1283" s="197">
        <f t="shared" si="1113"/>
        <v>360</v>
      </c>
      <c r="X1283" s="197"/>
      <c r="Y1283" s="308"/>
      <c r="Z1283" s="197">
        <f t="shared" si="1113"/>
        <v>360</v>
      </c>
      <c r="AA1283" s="197">
        <f t="shared" si="1113"/>
        <v>360</v>
      </c>
      <c r="AB1283" s="197">
        <f t="shared" si="1113"/>
        <v>360</v>
      </c>
      <c r="AC1283" s="197">
        <f t="shared" si="1113"/>
        <v>360</v>
      </c>
      <c r="AD1283" s="197">
        <f t="shared" si="1113"/>
        <v>360</v>
      </c>
    </row>
    <row r="1284" spans="1:35" s="114" customFormat="1" ht="20.25" customHeight="1" x14ac:dyDescent="0.25">
      <c r="A1284" s="182" t="s">
        <v>344</v>
      </c>
      <c r="B1284" s="182"/>
      <c r="C1284" s="182"/>
      <c r="D1284" s="182"/>
      <c r="E1284" s="182"/>
      <c r="F1284" s="200">
        <f t="shared" si="1073"/>
        <v>720</v>
      </c>
      <c r="G1284" s="200">
        <f t="shared" si="1074"/>
        <v>1080</v>
      </c>
      <c r="H1284" s="201">
        <f t="shared" si="1075"/>
        <v>1800</v>
      </c>
      <c r="I1284" s="124"/>
      <c r="J1284" s="131"/>
      <c r="K1284" s="131"/>
      <c r="L1284" s="131"/>
      <c r="M1284" s="11"/>
      <c r="N1284" s="171">
        <v>323890</v>
      </c>
      <c r="O1284" s="172" t="s">
        <v>44</v>
      </c>
      <c r="P1284" s="173" t="s">
        <v>214</v>
      </c>
      <c r="Q1284" s="174">
        <v>360</v>
      </c>
      <c r="R1284" s="174">
        <f>S1284-Q1284</f>
        <v>0</v>
      </c>
      <c r="S1284" s="174">
        <v>360</v>
      </c>
      <c r="T1284" s="174"/>
      <c r="U1284" s="174">
        <v>360</v>
      </c>
      <c r="V1284" s="174">
        <v>360</v>
      </c>
      <c r="W1284" s="174">
        <v>360</v>
      </c>
      <c r="X1284" s="174"/>
      <c r="Y1284" s="309"/>
      <c r="Z1284" s="174">
        <v>360</v>
      </c>
      <c r="AA1284" s="174">
        <f>+Q1284</f>
        <v>360</v>
      </c>
      <c r="AB1284" s="174">
        <v>360</v>
      </c>
      <c r="AC1284" s="174">
        <v>360</v>
      </c>
      <c r="AD1284" s="174">
        <v>360</v>
      </c>
    </row>
    <row r="1285" spans="1:35" s="114" customFormat="1" ht="20.25" customHeight="1" x14ac:dyDescent="0.2">
      <c r="A1285" s="182" t="s">
        <v>344</v>
      </c>
      <c r="B1285" s="182"/>
      <c r="C1285" s="182"/>
      <c r="D1285" s="198" t="s">
        <v>387</v>
      </c>
      <c r="E1285" s="198" t="s">
        <v>388</v>
      </c>
      <c r="F1285" s="200">
        <f t="shared" si="1073"/>
        <v>260</v>
      </c>
      <c r="G1285" s="200">
        <f t="shared" si="1074"/>
        <v>515</v>
      </c>
      <c r="H1285" s="201">
        <f t="shared" si="1075"/>
        <v>645</v>
      </c>
      <c r="I1285" s="124"/>
      <c r="J1285" s="131"/>
      <c r="K1285" s="131"/>
      <c r="L1285" s="161">
        <v>3239</v>
      </c>
      <c r="M1285" s="161"/>
      <c r="N1285" s="161"/>
      <c r="O1285" s="12" t="s">
        <v>44</v>
      </c>
      <c r="P1285" s="127" t="s">
        <v>215</v>
      </c>
      <c r="Q1285" s="133">
        <f t="shared" ref="Q1285:AD1286" si="1114">Q1286</f>
        <v>130</v>
      </c>
      <c r="R1285" s="133">
        <f t="shared" si="1114"/>
        <v>0</v>
      </c>
      <c r="S1285" s="133">
        <f t="shared" si="1114"/>
        <v>130</v>
      </c>
      <c r="T1285" s="133">
        <v>125</v>
      </c>
      <c r="U1285" s="133">
        <f t="shared" si="1114"/>
        <v>130</v>
      </c>
      <c r="V1285" s="133">
        <f t="shared" si="1114"/>
        <v>130</v>
      </c>
      <c r="W1285" s="133">
        <f t="shared" si="1114"/>
        <v>130</v>
      </c>
      <c r="X1285" s="133"/>
      <c r="Y1285" s="307"/>
      <c r="Z1285" s="133">
        <f t="shared" si="1114"/>
        <v>125</v>
      </c>
      <c r="AA1285" s="133">
        <f t="shared" si="1114"/>
        <v>130</v>
      </c>
      <c r="AB1285" s="133">
        <f t="shared" si="1114"/>
        <v>130</v>
      </c>
      <c r="AC1285" s="133">
        <f t="shared" si="1114"/>
        <v>130</v>
      </c>
      <c r="AD1285" s="133">
        <f t="shared" si="1114"/>
        <v>130</v>
      </c>
    </row>
    <row r="1286" spans="1:35" s="114" customFormat="1" ht="20.25" customHeight="1" x14ac:dyDescent="0.25">
      <c r="A1286" s="183" t="s">
        <v>344</v>
      </c>
      <c r="B1286" s="183"/>
      <c r="C1286" s="183"/>
      <c r="D1286" s="183"/>
      <c r="E1286" s="198" t="s">
        <v>388</v>
      </c>
      <c r="F1286" s="200">
        <f t="shared" si="1073"/>
        <v>260</v>
      </c>
      <c r="G1286" s="200">
        <f t="shared" si="1074"/>
        <v>390</v>
      </c>
      <c r="H1286" s="201">
        <f t="shared" si="1075"/>
        <v>645</v>
      </c>
      <c r="I1286" s="124"/>
      <c r="J1286" s="131"/>
      <c r="K1286" s="131"/>
      <c r="L1286" s="131"/>
      <c r="M1286" s="194">
        <v>32394</v>
      </c>
      <c r="N1286" s="195"/>
      <c r="O1286" s="196" t="s">
        <v>44</v>
      </c>
      <c r="P1286" s="195" t="s">
        <v>218</v>
      </c>
      <c r="Q1286" s="197">
        <f t="shared" si="1114"/>
        <v>130</v>
      </c>
      <c r="R1286" s="197">
        <f t="shared" si="1114"/>
        <v>0</v>
      </c>
      <c r="S1286" s="197">
        <f t="shared" si="1114"/>
        <v>130</v>
      </c>
      <c r="T1286" s="197">
        <f t="shared" si="1114"/>
        <v>0</v>
      </c>
      <c r="U1286" s="197">
        <f t="shared" si="1114"/>
        <v>130</v>
      </c>
      <c r="V1286" s="197">
        <f t="shared" si="1114"/>
        <v>130</v>
      </c>
      <c r="W1286" s="197">
        <f t="shared" si="1114"/>
        <v>130</v>
      </c>
      <c r="X1286" s="197"/>
      <c r="Y1286" s="308"/>
      <c r="Z1286" s="197">
        <f t="shared" si="1114"/>
        <v>125</v>
      </c>
      <c r="AA1286" s="197">
        <f t="shared" si="1114"/>
        <v>130</v>
      </c>
      <c r="AB1286" s="197">
        <f t="shared" si="1114"/>
        <v>130</v>
      </c>
      <c r="AC1286" s="197">
        <f t="shared" si="1114"/>
        <v>130</v>
      </c>
      <c r="AD1286" s="197">
        <f t="shared" si="1114"/>
        <v>130</v>
      </c>
    </row>
    <row r="1287" spans="1:35" s="114" customFormat="1" ht="20.25" customHeight="1" x14ac:dyDescent="0.25">
      <c r="A1287" s="182" t="s">
        <v>344</v>
      </c>
      <c r="B1287" s="182"/>
      <c r="C1287" s="182"/>
      <c r="D1287" s="182"/>
      <c r="E1287" s="182"/>
      <c r="F1287" s="200">
        <f t="shared" si="1073"/>
        <v>260</v>
      </c>
      <c r="G1287" s="200">
        <f t="shared" si="1074"/>
        <v>390</v>
      </c>
      <c r="H1287" s="201">
        <f t="shared" si="1075"/>
        <v>645</v>
      </c>
      <c r="I1287" s="124"/>
      <c r="J1287" s="131"/>
      <c r="K1287" s="131"/>
      <c r="L1287" s="131"/>
      <c r="M1287" s="11"/>
      <c r="N1287" s="171">
        <v>323940</v>
      </c>
      <c r="O1287" s="172" t="s">
        <v>44</v>
      </c>
      <c r="P1287" s="173" t="s">
        <v>218</v>
      </c>
      <c r="Q1287" s="174">
        <v>130</v>
      </c>
      <c r="R1287" s="174">
        <f>S1287-Q1287</f>
        <v>0</v>
      </c>
      <c r="S1287" s="174">
        <v>130</v>
      </c>
      <c r="T1287" s="174"/>
      <c r="U1287" s="174">
        <v>130</v>
      </c>
      <c r="V1287" s="174">
        <v>130</v>
      </c>
      <c r="W1287" s="174">
        <v>130</v>
      </c>
      <c r="X1287" s="174"/>
      <c r="Y1287" s="309"/>
      <c r="Z1287" s="174">
        <v>125</v>
      </c>
      <c r="AA1287" s="174">
        <f>+Q1287</f>
        <v>130</v>
      </c>
      <c r="AB1287" s="174">
        <v>130</v>
      </c>
      <c r="AC1287" s="174">
        <v>130</v>
      </c>
      <c r="AD1287" s="174">
        <v>130</v>
      </c>
    </row>
    <row r="1288" spans="1:35" s="214" customFormat="1" ht="20.25" customHeight="1" x14ac:dyDescent="0.25">
      <c r="A1288" s="188" t="s">
        <v>344</v>
      </c>
      <c r="B1288" s="188"/>
      <c r="C1288" s="215" t="s">
        <v>384</v>
      </c>
      <c r="D1288" s="215" t="s">
        <v>387</v>
      </c>
      <c r="E1288" s="215" t="s">
        <v>388</v>
      </c>
      <c r="F1288" s="207">
        <f t="shared" si="1073"/>
        <v>260</v>
      </c>
      <c r="G1288" s="207">
        <f t="shared" si="1074"/>
        <v>520</v>
      </c>
      <c r="H1288" s="208">
        <f t="shared" si="1075"/>
        <v>650</v>
      </c>
      <c r="I1288" s="209"/>
      <c r="J1288" s="210"/>
      <c r="K1288" s="210">
        <v>329</v>
      </c>
      <c r="L1288" s="210"/>
      <c r="M1288" s="210"/>
      <c r="N1288" s="211"/>
      <c r="O1288" s="216" t="s">
        <v>44</v>
      </c>
      <c r="P1288" s="212" t="s">
        <v>228</v>
      </c>
      <c r="Q1288" s="213">
        <f t="shared" ref="Q1288:AD1290" si="1115">Q1289</f>
        <v>130</v>
      </c>
      <c r="R1288" s="213">
        <f t="shared" si="1115"/>
        <v>0</v>
      </c>
      <c r="S1288" s="213">
        <f t="shared" si="1115"/>
        <v>130</v>
      </c>
      <c r="T1288" s="213">
        <f t="shared" si="1115"/>
        <v>130</v>
      </c>
      <c r="U1288" s="213">
        <f t="shared" si="1115"/>
        <v>130</v>
      </c>
      <c r="V1288" s="213">
        <f t="shared" si="1115"/>
        <v>130</v>
      </c>
      <c r="W1288" s="213">
        <f t="shared" si="1115"/>
        <v>130</v>
      </c>
      <c r="X1288" s="213"/>
      <c r="Y1288" s="306"/>
      <c r="Z1288" s="213">
        <f t="shared" si="1115"/>
        <v>130</v>
      </c>
      <c r="AA1288" s="213">
        <f t="shared" si="1115"/>
        <v>130</v>
      </c>
      <c r="AB1288" s="213">
        <f t="shared" si="1115"/>
        <v>130</v>
      </c>
      <c r="AC1288" s="213">
        <f t="shared" si="1115"/>
        <v>130</v>
      </c>
      <c r="AD1288" s="213">
        <f t="shared" si="1115"/>
        <v>130</v>
      </c>
    </row>
    <row r="1289" spans="1:35" s="114" customFormat="1" ht="20.25" customHeight="1" x14ac:dyDescent="0.25">
      <c r="A1289" s="182" t="s">
        <v>344</v>
      </c>
      <c r="B1289" s="182"/>
      <c r="C1289" s="182"/>
      <c r="D1289" s="198" t="s">
        <v>387</v>
      </c>
      <c r="E1289" s="198" t="s">
        <v>388</v>
      </c>
      <c r="F1289" s="200">
        <f t="shared" si="1073"/>
        <v>260</v>
      </c>
      <c r="G1289" s="200">
        <f t="shared" si="1074"/>
        <v>520</v>
      </c>
      <c r="H1289" s="201">
        <f t="shared" si="1075"/>
        <v>650</v>
      </c>
      <c r="I1289" s="124"/>
      <c r="J1289" s="131"/>
      <c r="K1289" s="131"/>
      <c r="L1289" s="131">
        <v>3292</v>
      </c>
      <c r="M1289" s="11"/>
      <c r="N1289" s="127"/>
      <c r="O1289" s="12" t="s">
        <v>44</v>
      </c>
      <c r="P1289" s="127" t="s">
        <v>231</v>
      </c>
      <c r="Q1289" s="133">
        <f t="shared" si="1115"/>
        <v>130</v>
      </c>
      <c r="R1289" s="133">
        <f t="shared" si="1115"/>
        <v>0</v>
      </c>
      <c r="S1289" s="133">
        <f t="shared" si="1115"/>
        <v>130</v>
      </c>
      <c r="T1289" s="133">
        <v>130</v>
      </c>
      <c r="U1289" s="133">
        <f t="shared" si="1115"/>
        <v>130</v>
      </c>
      <c r="V1289" s="133">
        <f t="shared" si="1115"/>
        <v>130</v>
      </c>
      <c r="W1289" s="133">
        <f t="shared" si="1115"/>
        <v>130</v>
      </c>
      <c r="X1289" s="133"/>
      <c r="Y1289" s="307"/>
      <c r="Z1289" s="133">
        <f t="shared" si="1115"/>
        <v>130</v>
      </c>
      <c r="AA1289" s="133">
        <f t="shared" si="1115"/>
        <v>130</v>
      </c>
      <c r="AB1289" s="133">
        <f t="shared" si="1115"/>
        <v>130</v>
      </c>
      <c r="AC1289" s="133">
        <f t="shared" si="1115"/>
        <v>130</v>
      </c>
      <c r="AD1289" s="133">
        <f t="shared" si="1115"/>
        <v>130</v>
      </c>
    </row>
    <row r="1290" spans="1:35" s="114" customFormat="1" ht="20.25" customHeight="1" x14ac:dyDescent="0.25">
      <c r="A1290" s="183" t="s">
        <v>344</v>
      </c>
      <c r="B1290" s="183"/>
      <c r="C1290" s="183"/>
      <c r="D1290" s="183"/>
      <c r="E1290" s="198" t="s">
        <v>388</v>
      </c>
      <c r="F1290" s="200">
        <f t="shared" si="1073"/>
        <v>260</v>
      </c>
      <c r="G1290" s="200">
        <f t="shared" si="1074"/>
        <v>390</v>
      </c>
      <c r="H1290" s="201">
        <f t="shared" si="1075"/>
        <v>650</v>
      </c>
      <c r="I1290" s="124"/>
      <c r="J1290" s="131"/>
      <c r="K1290" s="131"/>
      <c r="L1290" s="131"/>
      <c r="M1290" s="194">
        <v>32921</v>
      </c>
      <c r="N1290" s="195"/>
      <c r="O1290" s="196" t="s">
        <v>44</v>
      </c>
      <c r="P1290" s="195" t="s">
        <v>232</v>
      </c>
      <c r="Q1290" s="197">
        <f t="shared" si="1115"/>
        <v>130</v>
      </c>
      <c r="R1290" s="197">
        <f t="shared" si="1115"/>
        <v>0</v>
      </c>
      <c r="S1290" s="197">
        <f t="shared" si="1115"/>
        <v>130</v>
      </c>
      <c r="T1290" s="197">
        <f t="shared" si="1115"/>
        <v>0</v>
      </c>
      <c r="U1290" s="197">
        <f t="shared" si="1115"/>
        <v>130</v>
      </c>
      <c r="V1290" s="197">
        <f t="shared" si="1115"/>
        <v>130</v>
      </c>
      <c r="W1290" s="197">
        <f t="shared" si="1115"/>
        <v>130</v>
      </c>
      <c r="X1290" s="197"/>
      <c r="Y1290" s="308"/>
      <c r="Z1290" s="197">
        <f t="shared" si="1115"/>
        <v>130</v>
      </c>
      <c r="AA1290" s="197">
        <f t="shared" si="1115"/>
        <v>130</v>
      </c>
      <c r="AB1290" s="197">
        <f t="shared" si="1115"/>
        <v>130</v>
      </c>
      <c r="AC1290" s="197">
        <f t="shared" si="1115"/>
        <v>130</v>
      </c>
      <c r="AD1290" s="197">
        <f t="shared" si="1115"/>
        <v>130</v>
      </c>
    </row>
    <row r="1291" spans="1:35" s="114" customFormat="1" ht="20.25" customHeight="1" x14ac:dyDescent="0.25">
      <c r="A1291" s="182" t="s">
        <v>344</v>
      </c>
      <c r="B1291" s="182"/>
      <c r="C1291" s="182"/>
      <c r="D1291" s="182"/>
      <c r="E1291" s="182"/>
      <c r="F1291" s="200">
        <f t="shared" si="1073"/>
        <v>260</v>
      </c>
      <c r="G1291" s="200">
        <f t="shared" si="1074"/>
        <v>390</v>
      </c>
      <c r="H1291" s="201">
        <f t="shared" si="1075"/>
        <v>650</v>
      </c>
      <c r="I1291" s="124"/>
      <c r="J1291" s="131"/>
      <c r="K1291" s="131"/>
      <c r="L1291" s="131"/>
      <c r="M1291" s="11"/>
      <c r="N1291" s="171">
        <v>329210</v>
      </c>
      <c r="O1291" s="172" t="s">
        <v>44</v>
      </c>
      <c r="P1291" s="173" t="s">
        <v>232</v>
      </c>
      <c r="Q1291" s="174">
        <v>130</v>
      </c>
      <c r="R1291" s="174">
        <f>S1291-Q1291</f>
        <v>0</v>
      </c>
      <c r="S1291" s="174">
        <v>130</v>
      </c>
      <c r="T1291" s="174">
        <v>0</v>
      </c>
      <c r="U1291" s="174">
        <v>130</v>
      </c>
      <c r="V1291" s="174">
        <v>130</v>
      </c>
      <c r="W1291" s="174">
        <v>130</v>
      </c>
      <c r="X1291" s="174"/>
      <c r="Y1291" s="309"/>
      <c r="Z1291" s="174">
        <v>130</v>
      </c>
      <c r="AA1291" s="174">
        <f>+Q1291</f>
        <v>130</v>
      </c>
      <c r="AB1291" s="174">
        <v>130</v>
      </c>
      <c r="AC1291" s="174">
        <v>130</v>
      </c>
      <c r="AD1291" s="174">
        <v>130</v>
      </c>
    </row>
    <row r="1292" spans="1:35" s="114" customFormat="1" ht="30" customHeight="1" x14ac:dyDescent="0.25">
      <c r="A1292" s="182" t="s">
        <v>345</v>
      </c>
      <c r="B1292" s="198" t="s">
        <v>352</v>
      </c>
      <c r="C1292" s="198" t="s">
        <v>384</v>
      </c>
      <c r="D1292" s="198" t="s">
        <v>387</v>
      </c>
      <c r="E1292" s="198" t="s">
        <v>388</v>
      </c>
      <c r="F1292" s="200">
        <f t="shared" si="1073"/>
        <v>272000</v>
      </c>
      <c r="G1292" s="200">
        <f t="shared" si="1074"/>
        <v>399472.93</v>
      </c>
      <c r="H1292" s="201">
        <f t="shared" si="1075"/>
        <v>432477.29</v>
      </c>
      <c r="I1292" s="408" t="s">
        <v>111</v>
      </c>
      <c r="J1292" s="409"/>
      <c r="K1292" s="409"/>
      <c r="L1292" s="409"/>
      <c r="M1292" s="409"/>
      <c r="N1292" s="409"/>
      <c r="O1292" s="410"/>
      <c r="P1292" s="111" t="s">
        <v>112</v>
      </c>
      <c r="Q1292" s="112">
        <f>+Q1293</f>
        <v>136000</v>
      </c>
      <c r="R1292" s="112">
        <f t="shared" ref="R1292:AD1293" si="1116">+R1293</f>
        <v>0</v>
      </c>
      <c r="S1292" s="112">
        <f t="shared" si="1116"/>
        <v>136000</v>
      </c>
      <c r="T1292" s="112">
        <f>T1293</f>
        <v>53477</v>
      </c>
      <c r="U1292" s="112">
        <f t="shared" ref="U1292:W1292" si="1117">U1293</f>
        <v>136000</v>
      </c>
      <c r="V1292" s="112">
        <f t="shared" si="1117"/>
        <v>136000</v>
      </c>
      <c r="W1292" s="250">
        <f t="shared" si="1117"/>
        <v>73995.929999999993</v>
      </c>
      <c r="X1292" s="112"/>
      <c r="Y1292" s="314"/>
      <c r="Z1292" s="112">
        <f t="shared" ref="Z1292:AA1292" si="1118">+Z1294</f>
        <v>53477.289999999994</v>
      </c>
      <c r="AA1292" s="112">
        <f t="shared" si="1118"/>
        <v>136000</v>
      </c>
      <c r="AB1292" s="112">
        <f>+AB1294</f>
        <v>81000</v>
      </c>
      <c r="AC1292" s="112">
        <f>+AC1294</f>
        <v>81000</v>
      </c>
      <c r="AD1292" s="112">
        <f>+AD1294</f>
        <v>81000</v>
      </c>
    </row>
    <row r="1293" spans="1:35" s="193" customFormat="1" ht="21.75" customHeight="1" x14ac:dyDescent="0.25">
      <c r="A1293" s="188" t="s">
        <v>345</v>
      </c>
      <c r="B1293" s="188"/>
      <c r="C1293" s="198" t="s">
        <v>384</v>
      </c>
      <c r="D1293" s="198" t="s">
        <v>387</v>
      </c>
      <c r="E1293" s="198" t="s">
        <v>388</v>
      </c>
      <c r="F1293" s="200">
        <f t="shared" si="1073"/>
        <v>272000</v>
      </c>
      <c r="G1293" s="200">
        <f t="shared" si="1074"/>
        <v>399527.33877205884</v>
      </c>
      <c r="H1293" s="201">
        <f t="shared" si="1075"/>
        <v>432477.29</v>
      </c>
      <c r="I1293" s="189"/>
      <c r="J1293" s="189"/>
      <c r="K1293" s="189"/>
      <c r="L1293" s="189"/>
      <c r="M1293" s="189"/>
      <c r="N1293" s="189" t="str">
        <f>+O1293</f>
        <v>5.8.</v>
      </c>
      <c r="O1293" s="190" t="s">
        <v>46</v>
      </c>
      <c r="P1293" s="191" t="s">
        <v>19</v>
      </c>
      <c r="Q1293" s="192">
        <f>+Q1294</f>
        <v>136000</v>
      </c>
      <c r="R1293" s="192">
        <f t="shared" si="1116"/>
        <v>0</v>
      </c>
      <c r="S1293" s="192">
        <f t="shared" si="1116"/>
        <v>136000</v>
      </c>
      <c r="T1293" s="192">
        <f t="shared" si="1116"/>
        <v>53477</v>
      </c>
      <c r="U1293" s="192">
        <f t="shared" si="1116"/>
        <v>136000</v>
      </c>
      <c r="V1293" s="192">
        <f t="shared" si="1116"/>
        <v>136000</v>
      </c>
      <c r="W1293" s="192">
        <f t="shared" si="1116"/>
        <v>73995.929999999993</v>
      </c>
      <c r="X1293" s="192"/>
      <c r="Y1293" s="315">
        <f>W1293/V1293*100</f>
        <v>54.40877205882353</v>
      </c>
      <c r="Z1293" s="192">
        <f t="shared" si="1116"/>
        <v>53477.289999999994</v>
      </c>
      <c r="AA1293" s="192">
        <f t="shared" si="1116"/>
        <v>136000</v>
      </c>
      <c r="AB1293" s="192">
        <f t="shared" si="1116"/>
        <v>81000</v>
      </c>
      <c r="AC1293" s="192">
        <f t="shared" si="1116"/>
        <v>81000</v>
      </c>
      <c r="AD1293" s="192">
        <f t="shared" si="1116"/>
        <v>81000</v>
      </c>
      <c r="AE1293" s="239">
        <f>T1299+T1302+T1306+T1308+T1312+T1317+T1319+T1321+T1323+T1325+T1327+T1329+T1332+T1334+T1337+T1339+T1343+T1347</f>
        <v>0</v>
      </c>
      <c r="AF1293" s="239"/>
      <c r="AG1293" s="239"/>
      <c r="AH1293" s="239"/>
      <c r="AI1293" s="239"/>
    </row>
    <row r="1294" spans="1:35" s="114" customFormat="1" ht="20.25" customHeight="1" x14ac:dyDescent="0.25">
      <c r="A1294" s="182" t="s">
        <v>345</v>
      </c>
      <c r="B1294" s="198" t="s">
        <v>352</v>
      </c>
      <c r="C1294" s="198" t="s">
        <v>384</v>
      </c>
      <c r="D1294" s="198" t="s">
        <v>387</v>
      </c>
      <c r="E1294" s="198" t="s">
        <v>388</v>
      </c>
      <c r="F1294" s="200">
        <f t="shared" si="1073"/>
        <v>272000</v>
      </c>
      <c r="G1294" s="200">
        <f t="shared" si="1074"/>
        <v>399527.33877205884</v>
      </c>
      <c r="H1294" s="201">
        <f t="shared" si="1075"/>
        <v>432477.29</v>
      </c>
      <c r="I1294" s="120">
        <v>3</v>
      </c>
      <c r="J1294" s="120"/>
      <c r="K1294" s="120"/>
      <c r="L1294" s="120"/>
      <c r="M1294" s="120"/>
      <c r="N1294" s="120"/>
      <c r="O1294" s="12" t="s">
        <v>46</v>
      </c>
      <c r="P1294" s="122" t="s">
        <v>18</v>
      </c>
      <c r="Q1294" s="123">
        <f>+Q1295+Q1313</f>
        <v>136000</v>
      </c>
      <c r="R1294" s="123">
        <f t="shared" ref="R1294:S1294" si="1119">+R1295+R1313</f>
        <v>0</v>
      </c>
      <c r="S1294" s="123">
        <f t="shared" si="1119"/>
        <v>136000</v>
      </c>
      <c r="T1294" s="123">
        <f t="shared" ref="T1294:AA1294" si="1120">+T1295+T1313</f>
        <v>53477</v>
      </c>
      <c r="U1294" s="123">
        <f t="shared" si="1120"/>
        <v>136000</v>
      </c>
      <c r="V1294" s="123">
        <f t="shared" si="1120"/>
        <v>136000</v>
      </c>
      <c r="W1294" s="123">
        <f t="shared" si="1120"/>
        <v>73995.929999999993</v>
      </c>
      <c r="X1294" s="123"/>
      <c r="Y1294" s="315">
        <f>W1294/V1294*100</f>
        <v>54.40877205882353</v>
      </c>
      <c r="Z1294" s="123">
        <f t="shared" si="1120"/>
        <v>53477.289999999994</v>
      </c>
      <c r="AA1294" s="123">
        <f t="shared" si="1120"/>
        <v>136000</v>
      </c>
      <c r="AB1294" s="123">
        <f>+AB1295+AB1313</f>
        <v>81000</v>
      </c>
      <c r="AC1294" s="123">
        <f>+AC1295+AC1313</f>
        <v>81000</v>
      </c>
      <c r="AD1294" s="123">
        <f>+AD1295+AD1313</f>
        <v>81000</v>
      </c>
    </row>
    <row r="1295" spans="1:35" s="187" customFormat="1" ht="20.25" customHeight="1" x14ac:dyDescent="0.25">
      <c r="A1295" s="183" t="s">
        <v>345</v>
      </c>
      <c r="B1295" s="198" t="s">
        <v>352</v>
      </c>
      <c r="C1295" s="198" t="s">
        <v>384</v>
      </c>
      <c r="D1295" s="198" t="s">
        <v>387</v>
      </c>
      <c r="E1295" s="198" t="s">
        <v>388</v>
      </c>
      <c r="F1295" s="200">
        <f t="shared" si="1073"/>
        <v>253600</v>
      </c>
      <c r="G1295" s="200">
        <f t="shared" si="1074"/>
        <v>378240.81302839116</v>
      </c>
      <c r="H1295" s="201">
        <f t="shared" si="1075"/>
        <v>416939.3</v>
      </c>
      <c r="I1295" s="263"/>
      <c r="J1295" s="263">
        <v>31</v>
      </c>
      <c r="K1295" s="263"/>
      <c r="L1295" s="263"/>
      <c r="M1295" s="263"/>
      <c r="N1295" s="263"/>
      <c r="O1295" s="303" t="s">
        <v>46</v>
      </c>
      <c r="P1295" s="264" t="s">
        <v>6</v>
      </c>
      <c r="Q1295" s="265">
        <f t="shared" ref="Q1295:S1295" si="1121">Q1296+Q1303+Q1309</f>
        <v>126800</v>
      </c>
      <c r="R1295" s="265">
        <f t="shared" si="1121"/>
        <v>0</v>
      </c>
      <c r="S1295" s="265">
        <f t="shared" si="1121"/>
        <v>126800</v>
      </c>
      <c r="T1295" s="265">
        <f t="shared" ref="T1295:AA1295" si="1122">T1296+T1303+T1309</f>
        <v>52139</v>
      </c>
      <c r="U1295" s="265">
        <f t="shared" si="1122"/>
        <v>126800</v>
      </c>
      <c r="V1295" s="265">
        <f t="shared" si="1122"/>
        <v>126800</v>
      </c>
      <c r="W1295" s="265">
        <f t="shared" si="1122"/>
        <v>72444.679999999993</v>
      </c>
      <c r="X1295" s="265"/>
      <c r="Y1295" s="260">
        <f>W1295/V1295*100</f>
        <v>57.133028391167187</v>
      </c>
      <c r="Z1295" s="186">
        <f t="shared" si="1122"/>
        <v>52139.299999999996</v>
      </c>
      <c r="AA1295" s="186">
        <f t="shared" si="1122"/>
        <v>126800</v>
      </c>
      <c r="AB1295" s="186">
        <f>AB1296+AB1303+AB1309</f>
        <v>78700</v>
      </c>
      <c r="AC1295" s="186">
        <f>AC1296+AC1303+AC1309</f>
        <v>79300</v>
      </c>
      <c r="AD1295" s="186">
        <f>AD1296+AD1303+AD1309</f>
        <v>80000</v>
      </c>
    </row>
    <row r="1296" spans="1:35" s="214" customFormat="1" ht="20.25" customHeight="1" x14ac:dyDescent="0.25">
      <c r="A1296" s="188" t="s">
        <v>345</v>
      </c>
      <c r="B1296" s="188"/>
      <c r="C1296" s="215" t="s">
        <v>384</v>
      </c>
      <c r="D1296" s="215" t="s">
        <v>387</v>
      </c>
      <c r="E1296" s="215" t="s">
        <v>388</v>
      </c>
      <c r="F1296" s="207">
        <f t="shared" si="1073"/>
        <v>214200</v>
      </c>
      <c r="G1296" s="207">
        <f t="shared" si="1074"/>
        <v>319014.20999999996</v>
      </c>
      <c r="H1296" s="208">
        <f t="shared" si="1075"/>
        <v>346159.26</v>
      </c>
      <c r="I1296" s="209"/>
      <c r="J1296" s="210"/>
      <c r="K1296" s="210">
        <v>311</v>
      </c>
      <c r="L1296" s="210"/>
      <c r="M1296" s="210"/>
      <c r="N1296" s="211"/>
      <c r="O1296" s="216" t="s">
        <v>46</v>
      </c>
      <c r="P1296" s="212" t="s">
        <v>117</v>
      </c>
      <c r="Q1296" s="213">
        <f t="shared" ref="Q1296:S1296" si="1123">Q1297+Q1300</f>
        <v>107100</v>
      </c>
      <c r="R1296" s="213">
        <f t="shared" si="1123"/>
        <v>0</v>
      </c>
      <c r="S1296" s="213">
        <f t="shared" si="1123"/>
        <v>107100</v>
      </c>
      <c r="T1296" s="213">
        <f t="shared" ref="T1296:AB1296" si="1124">T1297+T1300</f>
        <v>43660</v>
      </c>
      <c r="U1296" s="213">
        <f t="shared" si="1124"/>
        <v>107100</v>
      </c>
      <c r="V1296" s="213">
        <f t="shared" si="1124"/>
        <v>107100</v>
      </c>
      <c r="W1296" s="213">
        <f t="shared" si="1124"/>
        <v>61154.209999999992</v>
      </c>
      <c r="X1296" s="213"/>
      <c r="Y1296" s="306"/>
      <c r="Z1296" s="213">
        <f t="shared" si="1124"/>
        <v>43659.259999999995</v>
      </c>
      <c r="AA1296" s="213">
        <f t="shared" si="1124"/>
        <v>107100</v>
      </c>
      <c r="AB1296" s="213">
        <f t="shared" si="1124"/>
        <v>64500</v>
      </c>
      <c r="AC1296" s="213">
        <f t="shared" ref="AC1296:AD1296" si="1125">AC1297+AC1300</f>
        <v>65100</v>
      </c>
      <c r="AD1296" s="213">
        <f t="shared" si="1125"/>
        <v>65800</v>
      </c>
    </row>
    <row r="1297" spans="1:30" s="114" customFormat="1" ht="20.25" customHeight="1" x14ac:dyDescent="0.25">
      <c r="A1297" s="182" t="s">
        <v>345</v>
      </c>
      <c r="B1297" s="182"/>
      <c r="C1297" s="182"/>
      <c r="D1297" s="198" t="s">
        <v>387</v>
      </c>
      <c r="E1297" s="198" t="s">
        <v>388</v>
      </c>
      <c r="F1297" s="200">
        <f t="shared" si="1073"/>
        <v>212600</v>
      </c>
      <c r="G1297" s="200">
        <f t="shared" si="1074"/>
        <v>304832.59999999998</v>
      </c>
      <c r="H1297" s="201">
        <f t="shared" si="1075"/>
        <v>341877.6</v>
      </c>
      <c r="I1297" s="124"/>
      <c r="J1297" s="124"/>
      <c r="K1297" s="124"/>
      <c r="L1297" s="132">
        <v>3111</v>
      </c>
      <c r="M1297" s="124"/>
      <c r="N1297" s="124"/>
      <c r="O1297" s="12" t="s">
        <v>46</v>
      </c>
      <c r="P1297" s="125" t="s">
        <v>118</v>
      </c>
      <c r="Q1297" s="143">
        <f t="shared" ref="Q1297:AD1298" si="1126">Q1298</f>
        <v>106300</v>
      </c>
      <c r="R1297" s="143">
        <f t="shared" si="1126"/>
        <v>0</v>
      </c>
      <c r="S1297" s="143">
        <f t="shared" si="1126"/>
        <v>106300</v>
      </c>
      <c r="T1297" s="143">
        <v>40178</v>
      </c>
      <c r="U1297" s="143">
        <f t="shared" si="1126"/>
        <v>98000</v>
      </c>
      <c r="V1297" s="143">
        <f t="shared" si="1126"/>
        <v>106300</v>
      </c>
      <c r="W1297" s="143">
        <f t="shared" si="1126"/>
        <v>60354.599999999991</v>
      </c>
      <c r="X1297" s="143"/>
      <c r="Y1297" s="311"/>
      <c r="Z1297" s="143">
        <f t="shared" si="1126"/>
        <v>40177.599999999999</v>
      </c>
      <c r="AA1297" s="143">
        <f t="shared" si="1126"/>
        <v>106300</v>
      </c>
      <c r="AB1297" s="143">
        <f t="shared" si="1126"/>
        <v>64500</v>
      </c>
      <c r="AC1297" s="143">
        <f t="shared" si="1126"/>
        <v>65100</v>
      </c>
      <c r="AD1297" s="143">
        <f t="shared" si="1126"/>
        <v>65800</v>
      </c>
    </row>
    <row r="1298" spans="1:30" s="114" customFormat="1" ht="20.25" customHeight="1" x14ac:dyDescent="0.25">
      <c r="A1298" s="183" t="s">
        <v>345</v>
      </c>
      <c r="B1298" s="183"/>
      <c r="C1298" s="183"/>
      <c r="D1298" s="183"/>
      <c r="E1298" s="198" t="s">
        <v>388</v>
      </c>
      <c r="F1298" s="200">
        <f t="shared" si="1073"/>
        <v>212600</v>
      </c>
      <c r="G1298" s="200">
        <f t="shared" si="1074"/>
        <v>264654.59999999998</v>
      </c>
      <c r="H1298" s="201">
        <f t="shared" si="1075"/>
        <v>341877.6</v>
      </c>
      <c r="I1298" s="124"/>
      <c r="J1298" s="131"/>
      <c r="K1298" s="131"/>
      <c r="L1298" s="131"/>
      <c r="M1298" s="194">
        <v>31111</v>
      </c>
      <c r="N1298" s="195"/>
      <c r="O1298" s="196" t="s">
        <v>46</v>
      </c>
      <c r="P1298" s="195" t="s">
        <v>119</v>
      </c>
      <c r="Q1298" s="197">
        <f t="shared" si="1126"/>
        <v>106300</v>
      </c>
      <c r="R1298" s="197">
        <f t="shared" si="1126"/>
        <v>0</v>
      </c>
      <c r="S1298" s="197">
        <f t="shared" si="1126"/>
        <v>106300</v>
      </c>
      <c r="T1298" s="197">
        <f t="shared" si="1126"/>
        <v>0</v>
      </c>
      <c r="U1298" s="197">
        <f t="shared" si="1126"/>
        <v>98000</v>
      </c>
      <c r="V1298" s="197">
        <f t="shared" si="1126"/>
        <v>106300</v>
      </c>
      <c r="W1298" s="197">
        <f t="shared" si="1126"/>
        <v>60354.599999999991</v>
      </c>
      <c r="X1298" s="197"/>
      <c r="Y1298" s="308"/>
      <c r="Z1298" s="197">
        <f t="shared" si="1126"/>
        <v>40177.599999999999</v>
      </c>
      <c r="AA1298" s="197">
        <f t="shared" si="1126"/>
        <v>106300</v>
      </c>
      <c r="AB1298" s="197">
        <f t="shared" si="1126"/>
        <v>64500</v>
      </c>
      <c r="AC1298" s="197">
        <f t="shared" si="1126"/>
        <v>65100</v>
      </c>
      <c r="AD1298" s="197">
        <f t="shared" si="1126"/>
        <v>65800</v>
      </c>
    </row>
    <row r="1299" spans="1:30" s="114" customFormat="1" ht="20.25" customHeight="1" x14ac:dyDescent="0.25">
      <c r="A1299" s="182" t="s">
        <v>345</v>
      </c>
      <c r="B1299" s="182"/>
      <c r="C1299" s="182"/>
      <c r="D1299" s="182"/>
      <c r="E1299" s="182"/>
      <c r="F1299" s="200">
        <f t="shared" si="1073"/>
        <v>212600</v>
      </c>
      <c r="G1299" s="200">
        <f t="shared" si="1074"/>
        <v>264654.59999999998</v>
      </c>
      <c r="H1299" s="201">
        <f t="shared" si="1075"/>
        <v>341877.6</v>
      </c>
      <c r="I1299" s="124"/>
      <c r="J1299" s="124"/>
      <c r="K1299" s="124"/>
      <c r="L1299" s="132"/>
      <c r="M1299" s="127"/>
      <c r="N1299" s="171">
        <v>311110</v>
      </c>
      <c r="O1299" s="172" t="s">
        <v>46</v>
      </c>
      <c r="P1299" s="173" t="s">
        <v>294</v>
      </c>
      <c r="Q1299" s="174">
        <f>98000+8300</f>
        <v>106300</v>
      </c>
      <c r="R1299" s="174">
        <f>S1299-Q1299</f>
        <v>0</v>
      </c>
      <c r="S1299" s="174">
        <f>98000+8300</f>
        <v>106300</v>
      </c>
      <c r="T1299" s="174"/>
      <c r="U1299" s="174">
        <v>98000</v>
      </c>
      <c r="V1299" s="174">
        <v>106300</v>
      </c>
      <c r="W1299" s="174">
        <f>2340.63+2340.64+2340.64+24062.34+2261.49+2265.6+2272.81+23270.06-405.89-393.72</f>
        <v>60354.599999999991</v>
      </c>
      <c r="X1299" s="174"/>
      <c r="Y1299" s="309"/>
      <c r="Z1299" s="174">
        <v>40177.599999999999</v>
      </c>
      <c r="AA1299" s="174">
        <f>+Q1299</f>
        <v>106300</v>
      </c>
      <c r="AB1299" s="174">
        <v>64500</v>
      </c>
      <c r="AC1299" s="174">
        <f>64500+600</f>
        <v>65100</v>
      </c>
      <c r="AD1299" s="174">
        <f>64500+1300</f>
        <v>65800</v>
      </c>
    </row>
    <row r="1300" spans="1:30" s="114" customFormat="1" ht="20.25" customHeight="1" x14ac:dyDescent="0.25">
      <c r="A1300" s="182" t="s">
        <v>345</v>
      </c>
      <c r="B1300" s="182"/>
      <c r="C1300" s="182"/>
      <c r="D1300" s="198" t="s">
        <v>387</v>
      </c>
      <c r="E1300" s="198" t="s">
        <v>388</v>
      </c>
      <c r="F1300" s="200">
        <f t="shared" ref="F1300:F1347" si="1127">+Q1300+R1300+S1300</f>
        <v>1600</v>
      </c>
      <c r="G1300" s="200">
        <f t="shared" ref="G1300:G1347" si="1128">+T1300+U1300+V1300+W1300+X1300+Y1300</f>
        <v>14181.61</v>
      </c>
      <c r="H1300" s="201">
        <f t="shared" ref="H1300:H1347" si="1129">+Z1300+AA1300+AB1300+AC1300+AD1300</f>
        <v>4281.66</v>
      </c>
      <c r="I1300" s="124"/>
      <c r="J1300" s="124"/>
      <c r="K1300" s="124"/>
      <c r="L1300" s="132">
        <v>3114</v>
      </c>
      <c r="M1300" s="124"/>
      <c r="N1300" s="124"/>
      <c r="O1300" s="12" t="s">
        <v>46</v>
      </c>
      <c r="P1300" s="125" t="s">
        <v>127</v>
      </c>
      <c r="Q1300" s="143">
        <f t="shared" ref="Q1300:AD1301" si="1130">Q1301</f>
        <v>800</v>
      </c>
      <c r="R1300" s="143">
        <f t="shared" si="1130"/>
        <v>0</v>
      </c>
      <c r="S1300" s="143">
        <f t="shared" si="1130"/>
        <v>800</v>
      </c>
      <c r="T1300" s="143">
        <v>3482</v>
      </c>
      <c r="U1300" s="143">
        <f t="shared" si="1130"/>
        <v>9100</v>
      </c>
      <c r="V1300" s="143">
        <f t="shared" si="1130"/>
        <v>800</v>
      </c>
      <c r="W1300" s="143">
        <f t="shared" si="1130"/>
        <v>799.61</v>
      </c>
      <c r="X1300" s="143"/>
      <c r="Y1300" s="311"/>
      <c r="Z1300" s="143">
        <f t="shared" si="1130"/>
        <v>3481.66</v>
      </c>
      <c r="AA1300" s="143">
        <f t="shared" si="1130"/>
        <v>800</v>
      </c>
      <c r="AB1300" s="143">
        <f t="shared" si="1130"/>
        <v>0</v>
      </c>
      <c r="AC1300" s="143">
        <f t="shared" si="1130"/>
        <v>0</v>
      </c>
      <c r="AD1300" s="143">
        <f t="shared" si="1130"/>
        <v>0</v>
      </c>
    </row>
    <row r="1301" spans="1:30" s="114" customFormat="1" ht="20.25" customHeight="1" x14ac:dyDescent="0.25">
      <c r="A1301" s="183" t="s">
        <v>345</v>
      </c>
      <c r="B1301" s="183"/>
      <c r="C1301" s="183"/>
      <c r="D1301" s="183"/>
      <c r="E1301" s="198" t="s">
        <v>388</v>
      </c>
      <c r="F1301" s="200">
        <f t="shared" si="1127"/>
        <v>1600</v>
      </c>
      <c r="G1301" s="200">
        <f t="shared" si="1128"/>
        <v>10699.61</v>
      </c>
      <c r="H1301" s="201">
        <f t="shared" si="1129"/>
        <v>4281.66</v>
      </c>
      <c r="I1301" s="124"/>
      <c r="J1301" s="131"/>
      <c r="K1301" s="131"/>
      <c r="L1301" s="131"/>
      <c r="M1301" s="194">
        <v>31141</v>
      </c>
      <c r="N1301" s="195"/>
      <c r="O1301" s="196" t="s">
        <v>46</v>
      </c>
      <c r="P1301" s="195" t="s">
        <v>127</v>
      </c>
      <c r="Q1301" s="197">
        <f t="shared" si="1130"/>
        <v>800</v>
      </c>
      <c r="R1301" s="197">
        <f t="shared" si="1130"/>
        <v>0</v>
      </c>
      <c r="S1301" s="197">
        <f t="shared" si="1130"/>
        <v>800</v>
      </c>
      <c r="T1301" s="197">
        <f t="shared" si="1130"/>
        <v>0</v>
      </c>
      <c r="U1301" s="197">
        <f t="shared" si="1130"/>
        <v>9100</v>
      </c>
      <c r="V1301" s="197">
        <f t="shared" si="1130"/>
        <v>800</v>
      </c>
      <c r="W1301" s="197">
        <f t="shared" si="1130"/>
        <v>799.61</v>
      </c>
      <c r="X1301" s="197"/>
      <c r="Y1301" s="308"/>
      <c r="Z1301" s="197">
        <f t="shared" si="1130"/>
        <v>3481.66</v>
      </c>
      <c r="AA1301" s="197">
        <f t="shared" si="1130"/>
        <v>800</v>
      </c>
      <c r="AB1301" s="197">
        <f t="shared" si="1130"/>
        <v>0</v>
      </c>
      <c r="AC1301" s="197">
        <f t="shared" si="1130"/>
        <v>0</v>
      </c>
      <c r="AD1301" s="197">
        <f t="shared" si="1130"/>
        <v>0</v>
      </c>
    </row>
    <row r="1302" spans="1:30" s="114" customFormat="1" ht="20.25" customHeight="1" x14ac:dyDescent="0.25">
      <c r="A1302" s="182" t="s">
        <v>345</v>
      </c>
      <c r="B1302" s="182"/>
      <c r="C1302" s="182"/>
      <c r="D1302" s="182"/>
      <c r="E1302" s="182"/>
      <c r="F1302" s="200">
        <f t="shared" si="1127"/>
        <v>1600</v>
      </c>
      <c r="G1302" s="200">
        <f t="shared" si="1128"/>
        <v>10699.61</v>
      </c>
      <c r="H1302" s="201">
        <f t="shared" si="1129"/>
        <v>4281.66</v>
      </c>
      <c r="I1302" s="124"/>
      <c r="J1302" s="124"/>
      <c r="K1302" s="124"/>
      <c r="L1302" s="132"/>
      <c r="M1302" s="127"/>
      <c r="N1302" s="171">
        <v>311410</v>
      </c>
      <c r="O1302" s="172" t="s">
        <v>46</v>
      </c>
      <c r="P1302" s="173" t="s">
        <v>127</v>
      </c>
      <c r="Q1302" s="174">
        <v>800</v>
      </c>
      <c r="R1302" s="174">
        <f>S1302-Q1302</f>
        <v>0</v>
      </c>
      <c r="S1302" s="174">
        <v>800</v>
      </c>
      <c r="T1302" s="174"/>
      <c r="U1302" s="174">
        <v>9100</v>
      </c>
      <c r="V1302" s="174">
        <v>800</v>
      </c>
      <c r="W1302" s="174">
        <f>405.89+393.72</f>
        <v>799.61</v>
      </c>
      <c r="X1302" s="174"/>
      <c r="Y1302" s="309"/>
      <c r="Z1302" s="174">
        <v>3481.66</v>
      </c>
      <c r="AA1302" s="174">
        <f>+Q1302</f>
        <v>800</v>
      </c>
      <c r="AB1302" s="174"/>
      <c r="AC1302" s="174"/>
      <c r="AD1302" s="174"/>
    </row>
    <row r="1303" spans="1:30" s="214" customFormat="1" ht="20.25" customHeight="1" x14ac:dyDescent="0.25">
      <c r="A1303" s="188" t="s">
        <v>345</v>
      </c>
      <c r="B1303" s="188"/>
      <c r="C1303" s="215" t="s">
        <v>384</v>
      </c>
      <c r="D1303" s="215" t="s">
        <v>387</v>
      </c>
      <c r="E1303" s="215" t="s">
        <v>388</v>
      </c>
      <c r="F1303" s="207">
        <f t="shared" si="1127"/>
        <v>4400</v>
      </c>
      <c r="G1303" s="207">
        <f t="shared" si="1128"/>
        <v>6800</v>
      </c>
      <c r="H1303" s="208">
        <f t="shared" si="1129"/>
        <v>7000</v>
      </c>
      <c r="I1303" s="209"/>
      <c r="J1303" s="210"/>
      <c r="K1303" s="210">
        <v>312</v>
      </c>
      <c r="L1303" s="210"/>
      <c r="M1303" s="210"/>
      <c r="N1303" s="211"/>
      <c r="O1303" s="216" t="s">
        <v>46</v>
      </c>
      <c r="P1303" s="212" t="s">
        <v>130</v>
      </c>
      <c r="Q1303" s="213">
        <f t="shared" ref="Q1303:AD1303" si="1131">Q1304</f>
        <v>2200</v>
      </c>
      <c r="R1303" s="213">
        <f t="shared" si="1131"/>
        <v>0</v>
      </c>
      <c r="S1303" s="213">
        <f t="shared" si="1131"/>
        <v>2200</v>
      </c>
      <c r="T1303" s="213">
        <f t="shared" si="1131"/>
        <v>1200</v>
      </c>
      <c r="U1303" s="213">
        <f t="shared" si="1131"/>
        <v>2200</v>
      </c>
      <c r="V1303" s="213">
        <f t="shared" si="1131"/>
        <v>2200</v>
      </c>
      <c r="W1303" s="213">
        <f t="shared" si="1131"/>
        <v>1200</v>
      </c>
      <c r="X1303" s="213"/>
      <c r="Y1303" s="306"/>
      <c r="Z1303" s="213">
        <f t="shared" si="1131"/>
        <v>1200</v>
      </c>
      <c r="AA1303" s="213">
        <f t="shared" si="1131"/>
        <v>2200</v>
      </c>
      <c r="AB1303" s="213">
        <f t="shared" si="1131"/>
        <v>1200</v>
      </c>
      <c r="AC1303" s="213">
        <f t="shared" si="1131"/>
        <v>1200</v>
      </c>
      <c r="AD1303" s="213">
        <f t="shared" si="1131"/>
        <v>1200</v>
      </c>
    </row>
    <row r="1304" spans="1:30" s="114" customFormat="1" ht="20.25" customHeight="1" x14ac:dyDescent="0.25">
      <c r="A1304" s="182" t="s">
        <v>345</v>
      </c>
      <c r="B1304" s="182"/>
      <c r="C1304" s="182"/>
      <c r="D1304" s="198" t="s">
        <v>387</v>
      </c>
      <c r="E1304" s="198" t="s">
        <v>388</v>
      </c>
      <c r="F1304" s="200">
        <f t="shared" si="1127"/>
        <v>4400</v>
      </c>
      <c r="G1304" s="200">
        <f t="shared" si="1128"/>
        <v>6800</v>
      </c>
      <c r="H1304" s="201">
        <f t="shared" si="1129"/>
        <v>7000</v>
      </c>
      <c r="I1304" s="124"/>
      <c r="J1304" s="124"/>
      <c r="K1304" s="124"/>
      <c r="L1304" s="132">
        <v>3121</v>
      </c>
      <c r="M1304" s="124"/>
      <c r="N1304" s="124"/>
      <c r="O1304" s="12" t="s">
        <v>46</v>
      </c>
      <c r="P1304" s="125" t="s">
        <v>130</v>
      </c>
      <c r="Q1304" s="133">
        <f t="shared" ref="Q1304:S1304" si="1132">Q1305+Q1307</f>
        <v>2200</v>
      </c>
      <c r="R1304" s="133">
        <f t="shared" si="1132"/>
        <v>0</v>
      </c>
      <c r="S1304" s="133">
        <f t="shared" si="1132"/>
        <v>2200</v>
      </c>
      <c r="T1304" s="133">
        <v>1200</v>
      </c>
      <c r="U1304" s="133">
        <f t="shared" ref="U1304:AB1304" si="1133">U1305+U1307</f>
        <v>2200</v>
      </c>
      <c r="V1304" s="133">
        <f t="shared" si="1133"/>
        <v>2200</v>
      </c>
      <c r="W1304" s="133">
        <f t="shared" si="1133"/>
        <v>1200</v>
      </c>
      <c r="X1304" s="133"/>
      <c r="Y1304" s="307"/>
      <c r="Z1304" s="133">
        <f t="shared" si="1133"/>
        <v>1200</v>
      </c>
      <c r="AA1304" s="133">
        <f t="shared" si="1133"/>
        <v>2200</v>
      </c>
      <c r="AB1304" s="133">
        <f t="shared" si="1133"/>
        <v>1200</v>
      </c>
      <c r="AC1304" s="133">
        <f t="shared" ref="AC1304:AD1304" si="1134">AC1305+AC1307</f>
        <v>1200</v>
      </c>
      <c r="AD1304" s="133">
        <f t="shared" si="1134"/>
        <v>1200</v>
      </c>
    </row>
    <row r="1305" spans="1:30" s="114" customFormat="1" ht="20.25" customHeight="1" x14ac:dyDescent="0.25">
      <c r="A1305" s="183" t="s">
        <v>345</v>
      </c>
      <c r="B1305" s="183"/>
      <c r="C1305" s="183"/>
      <c r="D1305" s="183"/>
      <c r="E1305" s="198" t="s">
        <v>388</v>
      </c>
      <c r="F1305" s="200">
        <f t="shared" si="1127"/>
        <v>2400</v>
      </c>
      <c r="G1305" s="200">
        <f t="shared" si="1128"/>
        <v>3000</v>
      </c>
      <c r="H1305" s="201">
        <f t="shared" si="1129"/>
        <v>3600</v>
      </c>
      <c r="I1305" s="124"/>
      <c r="J1305" s="131"/>
      <c r="K1305" s="131"/>
      <c r="L1305" s="131"/>
      <c r="M1305" s="194">
        <v>31216</v>
      </c>
      <c r="N1305" s="195"/>
      <c r="O1305" s="196" t="s">
        <v>46</v>
      </c>
      <c r="P1305" s="195" t="s">
        <v>135</v>
      </c>
      <c r="Q1305" s="197">
        <f t="shared" ref="Q1305:AD1305" si="1135">Q1306</f>
        <v>1200</v>
      </c>
      <c r="R1305" s="197">
        <f t="shared" si="1135"/>
        <v>0</v>
      </c>
      <c r="S1305" s="197">
        <f t="shared" si="1135"/>
        <v>1200</v>
      </c>
      <c r="T1305" s="197">
        <f t="shared" si="1135"/>
        <v>0</v>
      </c>
      <c r="U1305" s="197">
        <f t="shared" si="1135"/>
        <v>1200</v>
      </c>
      <c r="V1305" s="197">
        <f t="shared" si="1135"/>
        <v>1200</v>
      </c>
      <c r="W1305" s="197">
        <f t="shared" si="1135"/>
        <v>600</v>
      </c>
      <c r="X1305" s="197"/>
      <c r="Y1305" s="308"/>
      <c r="Z1305" s="197">
        <f t="shared" si="1135"/>
        <v>600</v>
      </c>
      <c r="AA1305" s="197">
        <f t="shared" si="1135"/>
        <v>1200</v>
      </c>
      <c r="AB1305" s="197">
        <f t="shared" si="1135"/>
        <v>600</v>
      </c>
      <c r="AC1305" s="197">
        <f t="shared" si="1135"/>
        <v>600</v>
      </c>
      <c r="AD1305" s="197">
        <f t="shared" si="1135"/>
        <v>600</v>
      </c>
    </row>
    <row r="1306" spans="1:30" s="114" customFormat="1" ht="20.25" customHeight="1" x14ac:dyDescent="0.25">
      <c r="A1306" s="182" t="s">
        <v>345</v>
      </c>
      <c r="B1306" s="182"/>
      <c r="C1306" s="182"/>
      <c r="D1306" s="182"/>
      <c r="E1306" s="182"/>
      <c r="F1306" s="200">
        <f t="shared" si="1127"/>
        <v>2400</v>
      </c>
      <c r="G1306" s="200">
        <f t="shared" si="1128"/>
        <v>3000</v>
      </c>
      <c r="H1306" s="201">
        <f t="shared" si="1129"/>
        <v>3600</v>
      </c>
      <c r="I1306" s="124"/>
      <c r="J1306" s="124"/>
      <c r="K1306" s="124"/>
      <c r="L1306" s="132"/>
      <c r="M1306" s="127"/>
      <c r="N1306" s="171">
        <v>312160</v>
      </c>
      <c r="O1306" s="172" t="s">
        <v>46</v>
      </c>
      <c r="P1306" s="173" t="s">
        <v>135</v>
      </c>
      <c r="Q1306" s="174">
        <v>1200</v>
      </c>
      <c r="R1306" s="174">
        <f>S1306-Q1306</f>
        <v>0</v>
      </c>
      <c r="S1306" s="174">
        <v>1200</v>
      </c>
      <c r="T1306" s="174"/>
      <c r="U1306" s="174">
        <v>1200</v>
      </c>
      <c r="V1306" s="174">
        <v>1200</v>
      </c>
      <c r="W1306" s="174">
        <v>600</v>
      </c>
      <c r="X1306" s="174"/>
      <c r="Y1306" s="309"/>
      <c r="Z1306" s="174">
        <v>600</v>
      </c>
      <c r="AA1306" s="174">
        <f>+Q1306</f>
        <v>1200</v>
      </c>
      <c r="AB1306" s="174">
        <v>600</v>
      </c>
      <c r="AC1306" s="174">
        <v>600</v>
      </c>
      <c r="AD1306" s="174">
        <v>600</v>
      </c>
    </row>
    <row r="1307" spans="1:30" s="114" customFormat="1" ht="20.25" customHeight="1" x14ac:dyDescent="0.25">
      <c r="A1307" s="183" t="s">
        <v>345</v>
      </c>
      <c r="B1307" s="183"/>
      <c r="C1307" s="183"/>
      <c r="D1307" s="183"/>
      <c r="E1307" s="198" t="s">
        <v>388</v>
      </c>
      <c r="F1307" s="200">
        <f t="shared" si="1127"/>
        <v>2000</v>
      </c>
      <c r="G1307" s="200">
        <f t="shared" si="1128"/>
        <v>2600</v>
      </c>
      <c r="H1307" s="201">
        <f t="shared" si="1129"/>
        <v>3400</v>
      </c>
      <c r="I1307" s="124"/>
      <c r="J1307" s="131"/>
      <c r="K1307" s="131"/>
      <c r="L1307" s="131"/>
      <c r="M1307" s="194">
        <v>31219</v>
      </c>
      <c r="N1307" s="195"/>
      <c r="O1307" s="196" t="s">
        <v>46</v>
      </c>
      <c r="P1307" s="195" t="s">
        <v>136</v>
      </c>
      <c r="Q1307" s="197">
        <f t="shared" ref="Q1307:AD1307" si="1136">Q1308</f>
        <v>1000</v>
      </c>
      <c r="R1307" s="197">
        <f t="shared" si="1136"/>
        <v>0</v>
      </c>
      <c r="S1307" s="197">
        <f t="shared" si="1136"/>
        <v>1000</v>
      </c>
      <c r="T1307" s="197">
        <f t="shared" si="1136"/>
        <v>0</v>
      </c>
      <c r="U1307" s="197">
        <f t="shared" si="1136"/>
        <v>1000</v>
      </c>
      <c r="V1307" s="197">
        <f t="shared" si="1136"/>
        <v>1000</v>
      </c>
      <c r="W1307" s="197">
        <f t="shared" si="1136"/>
        <v>600</v>
      </c>
      <c r="X1307" s="197"/>
      <c r="Y1307" s="308"/>
      <c r="Z1307" s="197">
        <f t="shared" si="1136"/>
        <v>600</v>
      </c>
      <c r="AA1307" s="197">
        <f t="shared" si="1136"/>
        <v>1000</v>
      </c>
      <c r="AB1307" s="197">
        <f t="shared" si="1136"/>
        <v>600</v>
      </c>
      <c r="AC1307" s="197">
        <f t="shared" si="1136"/>
        <v>600</v>
      </c>
      <c r="AD1307" s="197">
        <f t="shared" si="1136"/>
        <v>600</v>
      </c>
    </row>
    <row r="1308" spans="1:30" s="114" customFormat="1" ht="20.25" customHeight="1" x14ac:dyDescent="0.25">
      <c r="A1308" s="182" t="s">
        <v>345</v>
      </c>
      <c r="B1308" s="182"/>
      <c r="C1308" s="182"/>
      <c r="D1308" s="182"/>
      <c r="E1308" s="182"/>
      <c r="F1308" s="200">
        <f t="shared" si="1127"/>
        <v>2000</v>
      </c>
      <c r="G1308" s="200">
        <f t="shared" si="1128"/>
        <v>2600</v>
      </c>
      <c r="H1308" s="201">
        <f t="shared" si="1129"/>
        <v>3400</v>
      </c>
      <c r="I1308" s="124"/>
      <c r="J1308" s="124"/>
      <c r="K1308" s="124"/>
      <c r="L1308" s="132"/>
      <c r="M1308" s="127"/>
      <c r="N1308" s="171">
        <v>312190</v>
      </c>
      <c r="O1308" s="172" t="s">
        <v>46</v>
      </c>
      <c r="P1308" s="173" t="s">
        <v>137</v>
      </c>
      <c r="Q1308" s="174">
        <v>1000</v>
      </c>
      <c r="R1308" s="174">
        <f>S1308-Q1308</f>
        <v>0</v>
      </c>
      <c r="S1308" s="174">
        <v>1000</v>
      </c>
      <c r="T1308" s="174"/>
      <c r="U1308" s="174">
        <v>1000</v>
      </c>
      <c r="V1308" s="174">
        <v>1000</v>
      </c>
      <c r="W1308" s="174">
        <v>600</v>
      </c>
      <c r="X1308" s="174"/>
      <c r="Y1308" s="309"/>
      <c r="Z1308" s="174">
        <v>600</v>
      </c>
      <c r="AA1308" s="174">
        <f>+Q1308</f>
        <v>1000</v>
      </c>
      <c r="AB1308" s="174">
        <v>600</v>
      </c>
      <c r="AC1308" s="174">
        <v>600</v>
      </c>
      <c r="AD1308" s="174">
        <v>600</v>
      </c>
    </row>
    <row r="1309" spans="1:30" s="214" customFormat="1" ht="20.25" customHeight="1" x14ac:dyDescent="0.25">
      <c r="A1309" s="188" t="s">
        <v>345</v>
      </c>
      <c r="B1309" s="188"/>
      <c r="C1309" s="215" t="s">
        <v>384</v>
      </c>
      <c r="D1309" s="215" t="s">
        <v>387</v>
      </c>
      <c r="E1309" s="215" t="s">
        <v>388</v>
      </c>
      <c r="F1309" s="207">
        <f t="shared" si="1127"/>
        <v>35000</v>
      </c>
      <c r="G1309" s="207">
        <f t="shared" si="1128"/>
        <v>52369.47</v>
      </c>
      <c r="H1309" s="208">
        <f t="shared" si="1129"/>
        <v>63780.04</v>
      </c>
      <c r="I1309" s="209"/>
      <c r="J1309" s="210"/>
      <c r="K1309" s="210">
        <v>313</v>
      </c>
      <c r="L1309" s="210"/>
      <c r="M1309" s="210"/>
      <c r="N1309" s="211"/>
      <c r="O1309" s="216" t="s">
        <v>46</v>
      </c>
      <c r="P1309" s="212" t="s">
        <v>138</v>
      </c>
      <c r="Q1309" s="213">
        <f t="shared" ref="Q1309:AD1311" si="1137">Q1310</f>
        <v>17500</v>
      </c>
      <c r="R1309" s="213">
        <f t="shared" si="1137"/>
        <v>0</v>
      </c>
      <c r="S1309" s="213">
        <f t="shared" si="1137"/>
        <v>17500</v>
      </c>
      <c r="T1309" s="213">
        <f t="shared" si="1137"/>
        <v>7279</v>
      </c>
      <c r="U1309" s="213">
        <f t="shared" si="1137"/>
        <v>17500</v>
      </c>
      <c r="V1309" s="213">
        <f t="shared" si="1137"/>
        <v>17500</v>
      </c>
      <c r="W1309" s="213">
        <f t="shared" si="1137"/>
        <v>10090.469999999998</v>
      </c>
      <c r="X1309" s="213"/>
      <c r="Y1309" s="306"/>
      <c r="Z1309" s="213">
        <f t="shared" si="1137"/>
        <v>7280.04</v>
      </c>
      <c r="AA1309" s="213">
        <f t="shared" si="1137"/>
        <v>17500</v>
      </c>
      <c r="AB1309" s="213">
        <f t="shared" si="1137"/>
        <v>13000</v>
      </c>
      <c r="AC1309" s="213">
        <f t="shared" si="1137"/>
        <v>13000</v>
      </c>
      <c r="AD1309" s="213">
        <f t="shared" si="1137"/>
        <v>13000</v>
      </c>
    </row>
    <row r="1310" spans="1:30" s="114" customFormat="1" ht="20.25" customHeight="1" x14ac:dyDescent="0.25">
      <c r="A1310" s="182" t="s">
        <v>345</v>
      </c>
      <c r="B1310" s="182"/>
      <c r="C1310" s="182"/>
      <c r="D1310" s="198" t="s">
        <v>387</v>
      </c>
      <c r="E1310" s="198" t="s">
        <v>388</v>
      </c>
      <c r="F1310" s="200">
        <f t="shared" si="1127"/>
        <v>35000</v>
      </c>
      <c r="G1310" s="200">
        <f t="shared" si="1128"/>
        <v>52369.47</v>
      </c>
      <c r="H1310" s="201">
        <f t="shared" si="1129"/>
        <v>63780.04</v>
      </c>
      <c r="I1310" s="124"/>
      <c r="J1310" s="124"/>
      <c r="K1310" s="124"/>
      <c r="L1310" s="132">
        <v>3132</v>
      </c>
      <c r="M1310" s="124"/>
      <c r="N1310" s="124"/>
      <c r="O1310" s="12" t="s">
        <v>46</v>
      </c>
      <c r="P1310" s="125" t="s">
        <v>139</v>
      </c>
      <c r="Q1310" s="143">
        <f t="shared" si="1137"/>
        <v>17500</v>
      </c>
      <c r="R1310" s="143">
        <f t="shared" si="1137"/>
        <v>0</v>
      </c>
      <c r="S1310" s="143">
        <f t="shared" si="1137"/>
        <v>17500</v>
      </c>
      <c r="T1310" s="143">
        <v>7279</v>
      </c>
      <c r="U1310" s="143">
        <f t="shared" si="1137"/>
        <v>17500</v>
      </c>
      <c r="V1310" s="143">
        <f t="shared" si="1137"/>
        <v>17500</v>
      </c>
      <c r="W1310" s="143">
        <f t="shared" si="1137"/>
        <v>10090.469999999998</v>
      </c>
      <c r="X1310" s="143"/>
      <c r="Y1310" s="311"/>
      <c r="Z1310" s="143">
        <f t="shared" si="1137"/>
        <v>7280.04</v>
      </c>
      <c r="AA1310" s="143">
        <f t="shared" si="1137"/>
        <v>17500</v>
      </c>
      <c r="AB1310" s="143">
        <f t="shared" si="1137"/>
        <v>13000</v>
      </c>
      <c r="AC1310" s="143">
        <f t="shared" si="1137"/>
        <v>13000</v>
      </c>
      <c r="AD1310" s="143">
        <f t="shared" si="1137"/>
        <v>13000</v>
      </c>
    </row>
    <row r="1311" spans="1:30" s="114" customFormat="1" ht="20.25" customHeight="1" x14ac:dyDescent="0.25">
      <c r="A1311" s="183" t="s">
        <v>345</v>
      </c>
      <c r="B1311" s="183"/>
      <c r="C1311" s="183"/>
      <c r="D1311" s="183"/>
      <c r="E1311" s="198" t="s">
        <v>388</v>
      </c>
      <c r="F1311" s="200">
        <f t="shared" si="1127"/>
        <v>35000</v>
      </c>
      <c r="G1311" s="200">
        <f t="shared" si="1128"/>
        <v>45090.47</v>
      </c>
      <c r="H1311" s="201">
        <f t="shared" si="1129"/>
        <v>63780.04</v>
      </c>
      <c r="I1311" s="124"/>
      <c r="J1311" s="131"/>
      <c r="K1311" s="131"/>
      <c r="L1311" s="131"/>
      <c r="M1311" s="194">
        <v>31321</v>
      </c>
      <c r="N1311" s="195"/>
      <c r="O1311" s="196" t="s">
        <v>46</v>
      </c>
      <c r="P1311" s="195" t="s">
        <v>139</v>
      </c>
      <c r="Q1311" s="197">
        <f t="shared" si="1137"/>
        <v>17500</v>
      </c>
      <c r="R1311" s="197">
        <f t="shared" si="1137"/>
        <v>0</v>
      </c>
      <c r="S1311" s="197">
        <f t="shared" si="1137"/>
        <v>17500</v>
      </c>
      <c r="T1311" s="197">
        <f t="shared" si="1137"/>
        <v>0</v>
      </c>
      <c r="U1311" s="197">
        <f t="shared" si="1137"/>
        <v>17500</v>
      </c>
      <c r="V1311" s="197">
        <f t="shared" si="1137"/>
        <v>17500</v>
      </c>
      <c r="W1311" s="197">
        <f t="shared" si="1137"/>
        <v>10090.469999999998</v>
      </c>
      <c r="X1311" s="197"/>
      <c r="Y1311" s="308"/>
      <c r="Z1311" s="197">
        <f t="shared" si="1137"/>
        <v>7280.04</v>
      </c>
      <c r="AA1311" s="197">
        <f t="shared" si="1137"/>
        <v>17500</v>
      </c>
      <c r="AB1311" s="197">
        <f t="shared" si="1137"/>
        <v>13000</v>
      </c>
      <c r="AC1311" s="197">
        <f t="shared" si="1137"/>
        <v>13000</v>
      </c>
      <c r="AD1311" s="197">
        <f t="shared" si="1137"/>
        <v>13000</v>
      </c>
    </row>
    <row r="1312" spans="1:30" s="114" customFormat="1" ht="20.25" customHeight="1" x14ac:dyDescent="0.25">
      <c r="A1312" s="182" t="s">
        <v>345</v>
      </c>
      <c r="B1312" s="182"/>
      <c r="C1312" s="182"/>
      <c r="D1312" s="182"/>
      <c r="E1312" s="182"/>
      <c r="F1312" s="200">
        <f t="shared" si="1127"/>
        <v>35000</v>
      </c>
      <c r="G1312" s="200">
        <f t="shared" si="1128"/>
        <v>45090.47</v>
      </c>
      <c r="H1312" s="201">
        <f t="shared" si="1129"/>
        <v>63780.04</v>
      </c>
      <c r="I1312" s="124"/>
      <c r="J1312" s="124"/>
      <c r="K1312" s="124"/>
      <c r="L1312" s="132"/>
      <c r="M1312" s="127"/>
      <c r="N1312" s="171">
        <v>313210</v>
      </c>
      <c r="O1312" s="172" t="s">
        <v>46</v>
      </c>
      <c r="P1312" s="173" t="s">
        <v>139</v>
      </c>
      <c r="Q1312" s="174">
        <v>17500</v>
      </c>
      <c r="R1312" s="174">
        <f>S1312-Q1312</f>
        <v>0</v>
      </c>
      <c r="S1312" s="174">
        <v>17500</v>
      </c>
      <c r="T1312" s="174"/>
      <c r="U1312" s="174">
        <v>17500</v>
      </c>
      <c r="V1312" s="174">
        <v>17500</v>
      </c>
      <c r="W1312" s="174">
        <f>3970.29+3839.58+386.2+386.21+386.21+373.15+373.82+375.01</f>
        <v>10090.469999999998</v>
      </c>
      <c r="X1312" s="174"/>
      <c r="Y1312" s="309"/>
      <c r="Z1312" s="174">
        <v>7280.04</v>
      </c>
      <c r="AA1312" s="174">
        <f>+Q1312</f>
        <v>17500</v>
      </c>
      <c r="AB1312" s="174">
        <v>13000</v>
      </c>
      <c r="AC1312" s="174">
        <v>13000</v>
      </c>
      <c r="AD1312" s="174">
        <v>13000</v>
      </c>
    </row>
    <row r="1313" spans="1:30" s="187" customFormat="1" ht="20.25" customHeight="1" x14ac:dyDescent="0.25">
      <c r="A1313" s="183" t="s">
        <v>345</v>
      </c>
      <c r="B1313" s="198" t="s">
        <v>352</v>
      </c>
      <c r="C1313" s="198" t="s">
        <v>384</v>
      </c>
      <c r="D1313" s="198" t="s">
        <v>387</v>
      </c>
      <c r="E1313" s="198" t="s">
        <v>388</v>
      </c>
      <c r="F1313" s="200">
        <f t="shared" si="1127"/>
        <v>18400</v>
      </c>
      <c r="G1313" s="200">
        <f t="shared" si="1128"/>
        <v>21306.11141304348</v>
      </c>
      <c r="H1313" s="201">
        <f t="shared" si="1129"/>
        <v>15537.99</v>
      </c>
      <c r="I1313" s="263"/>
      <c r="J1313" s="263">
        <v>32</v>
      </c>
      <c r="K1313" s="263"/>
      <c r="L1313" s="263"/>
      <c r="M1313" s="263"/>
      <c r="N1313" s="263"/>
      <c r="O1313" s="303" t="s">
        <v>46</v>
      </c>
      <c r="P1313" s="264" t="s">
        <v>6</v>
      </c>
      <c r="Q1313" s="265">
        <f>+Q1340+Q1314+Q1344</f>
        <v>9200</v>
      </c>
      <c r="R1313" s="265">
        <f t="shared" ref="R1313:AD1313" si="1138">+R1340+R1314+R1344</f>
        <v>0</v>
      </c>
      <c r="S1313" s="265">
        <f t="shared" si="1138"/>
        <v>9200</v>
      </c>
      <c r="T1313" s="265">
        <f t="shared" si="1138"/>
        <v>1338</v>
      </c>
      <c r="U1313" s="265">
        <f t="shared" si="1138"/>
        <v>9200</v>
      </c>
      <c r="V1313" s="265">
        <f t="shared" si="1138"/>
        <v>9200</v>
      </c>
      <c r="W1313" s="265">
        <f t="shared" si="1138"/>
        <v>1551.25</v>
      </c>
      <c r="X1313" s="265"/>
      <c r="Y1313" s="260">
        <f>W1313/V1313*100</f>
        <v>16.861413043478262</v>
      </c>
      <c r="Z1313" s="186">
        <f t="shared" si="1138"/>
        <v>1337.99</v>
      </c>
      <c r="AA1313" s="186">
        <f t="shared" si="1138"/>
        <v>9200</v>
      </c>
      <c r="AB1313" s="186">
        <f t="shared" si="1138"/>
        <v>2300</v>
      </c>
      <c r="AC1313" s="186">
        <f t="shared" si="1138"/>
        <v>1700</v>
      </c>
      <c r="AD1313" s="186">
        <f t="shared" si="1138"/>
        <v>1000</v>
      </c>
    </row>
    <row r="1314" spans="1:30" s="214" customFormat="1" ht="20.25" customHeight="1" x14ac:dyDescent="0.25">
      <c r="A1314" s="188" t="s">
        <v>345</v>
      </c>
      <c r="B1314" s="188"/>
      <c r="C1314" s="215" t="s">
        <v>384</v>
      </c>
      <c r="D1314" s="215" t="s">
        <v>387</v>
      </c>
      <c r="E1314" s="215" t="s">
        <v>388</v>
      </c>
      <c r="F1314" s="207">
        <f t="shared" si="1127"/>
        <v>13200</v>
      </c>
      <c r="G1314" s="207">
        <f t="shared" si="1128"/>
        <v>16064.25</v>
      </c>
      <c r="H1314" s="208">
        <f t="shared" si="1129"/>
        <v>10813.1</v>
      </c>
      <c r="I1314" s="209"/>
      <c r="J1314" s="210"/>
      <c r="K1314" s="210">
        <v>321</v>
      </c>
      <c r="L1314" s="210"/>
      <c r="M1314" s="210"/>
      <c r="N1314" s="211"/>
      <c r="O1314" s="216" t="s">
        <v>46</v>
      </c>
      <c r="P1314" s="212" t="s">
        <v>140</v>
      </c>
      <c r="Q1314" s="213">
        <f>Q1315+Q1330+Q1335</f>
        <v>6600</v>
      </c>
      <c r="R1314" s="213">
        <f t="shared" ref="R1314:S1314" si="1139">R1315+R1330+R1335</f>
        <v>0</v>
      </c>
      <c r="S1314" s="213">
        <f t="shared" si="1139"/>
        <v>6600</v>
      </c>
      <c r="T1314" s="213">
        <f t="shared" ref="T1314:AB1314" si="1140">T1315+T1330+T1335</f>
        <v>1313</v>
      </c>
      <c r="U1314" s="213">
        <f t="shared" si="1140"/>
        <v>6600</v>
      </c>
      <c r="V1314" s="213">
        <f t="shared" si="1140"/>
        <v>6600</v>
      </c>
      <c r="W1314" s="213">
        <f t="shared" si="1140"/>
        <v>1551.25</v>
      </c>
      <c r="X1314" s="213"/>
      <c r="Y1314" s="306"/>
      <c r="Z1314" s="213">
        <f t="shared" si="1140"/>
        <v>1313.1</v>
      </c>
      <c r="AA1314" s="213">
        <f t="shared" si="1140"/>
        <v>6600</v>
      </c>
      <c r="AB1314" s="213">
        <f t="shared" si="1140"/>
        <v>1300</v>
      </c>
      <c r="AC1314" s="213">
        <f t="shared" ref="AC1314:AD1314" si="1141">AC1315+AC1330+AC1335</f>
        <v>1000</v>
      </c>
      <c r="AD1314" s="213">
        <f t="shared" si="1141"/>
        <v>600</v>
      </c>
    </row>
    <row r="1315" spans="1:30" s="114" customFormat="1" ht="20.25" customHeight="1" x14ac:dyDescent="0.25">
      <c r="A1315" s="182" t="s">
        <v>345</v>
      </c>
      <c r="B1315" s="182"/>
      <c r="C1315" s="182"/>
      <c r="D1315" s="198" t="s">
        <v>387</v>
      </c>
      <c r="E1315" s="198" t="s">
        <v>388</v>
      </c>
      <c r="F1315" s="200">
        <f t="shared" si="1127"/>
        <v>6400</v>
      </c>
      <c r="G1315" s="200">
        <f t="shared" si="1128"/>
        <v>7751.25</v>
      </c>
      <c r="H1315" s="201">
        <f t="shared" si="1129"/>
        <v>4200</v>
      </c>
      <c r="I1315" s="124"/>
      <c r="J1315" s="121"/>
      <c r="K1315" s="124"/>
      <c r="L1315" s="132">
        <v>3211</v>
      </c>
      <c r="M1315" s="121"/>
      <c r="N1315" s="121"/>
      <c r="O1315" s="12" t="s">
        <v>46</v>
      </c>
      <c r="P1315" s="125" t="s">
        <v>141</v>
      </c>
      <c r="Q1315" s="133">
        <f>Q1316+Q1320+Q1324+Q1328+Q1318+Q1326+Q1322</f>
        <v>3200</v>
      </c>
      <c r="R1315" s="133">
        <f>R1316+R1320+R1324+R1328+R1318+R1326+R1322</f>
        <v>0</v>
      </c>
      <c r="S1315" s="133">
        <f>S1316+S1320+S1324+S1328+S1318+S1326+S1322</f>
        <v>3200</v>
      </c>
      <c r="T1315" s="133">
        <v>400</v>
      </c>
      <c r="U1315" s="133">
        <f t="shared" ref="U1315:AB1315" si="1142">U1316+U1320+U1324+U1328+U1318+U1326+U1322</f>
        <v>2600</v>
      </c>
      <c r="V1315" s="133">
        <f t="shared" si="1142"/>
        <v>3200</v>
      </c>
      <c r="W1315" s="133">
        <f t="shared" si="1142"/>
        <v>1551.25</v>
      </c>
      <c r="X1315" s="133"/>
      <c r="Y1315" s="307"/>
      <c r="Z1315" s="133">
        <f t="shared" si="1142"/>
        <v>400</v>
      </c>
      <c r="AA1315" s="133">
        <f t="shared" si="1142"/>
        <v>3200</v>
      </c>
      <c r="AB1315" s="133">
        <f t="shared" si="1142"/>
        <v>300</v>
      </c>
      <c r="AC1315" s="133">
        <f t="shared" ref="AC1315:AD1315" si="1143">AC1316+AC1320+AC1324+AC1328+AC1318+AC1326+AC1322</f>
        <v>200</v>
      </c>
      <c r="AD1315" s="133">
        <f t="shared" si="1143"/>
        <v>100</v>
      </c>
    </row>
    <row r="1316" spans="1:30" s="114" customFormat="1" ht="20.25" customHeight="1" x14ac:dyDescent="0.25">
      <c r="A1316" s="183" t="s">
        <v>345</v>
      </c>
      <c r="B1316" s="183"/>
      <c r="C1316" s="183"/>
      <c r="D1316" s="183"/>
      <c r="E1316" s="198" t="s">
        <v>388</v>
      </c>
      <c r="F1316" s="200">
        <f t="shared" si="1127"/>
        <v>200</v>
      </c>
      <c r="G1316" s="200">
        <f t="shared" si="1128"/>
        <v>100</v>
      </c>
      <c r="H1316" s="201">
        <f t="shared" si="1129"/>
        <v>100</v>
      </c>
      <c r="I1316" s="124"/>
      <c r="J1316" s="131"/>
      <c r="K1316" s="131"/>
      <c r="L1316" s="131"/>
      <c r="M1316" s="194">
        <v>32111</v>
      </c>
      <c r="N1316" s="195"/>
      <c r="O1316" s="196" t="s">
        <v>46</v>
      </c>
      <c r="P1316" s="195" t="s">
        <v>142</v>
      </c>
      <c r="Q1316" s="197">
        <f t="shared" ref="Q1316:AD1316" si="1144">Q1317</f>
        <v>100</v>
      </c>
      <c r="R1316" s="197">
        <f t="shared" si="1144"/>
        <v>0</v>
      </c>
      <c r="S1316" s="197">
        <f t="shared" si="1144"/>
        <v>100</v>
      </c>
      <c r="T1316" s="197">
        <f t="shared" si="1144"/>
        <v>0</v>
      </c>
      <c r="U1316" s="197">
        <f t="shared" si="1144"/>
        <v>0</v>
      </c>
      <c r="V1316" s="197">
        <f t="shared" si="1144"/>
        <v>100</v>
      </c>
      <c r="W1316" s="197">
        <f t="shared" si="1144"/>
        <v>0</v>
      </c>
      <c r="X1316" s="197"/>
      <c r="Y1316" s="308"/>
      <c r="Z1316" s="197">
        <f t="shared" si="1144"/>
        <v>0</v>
      </c>
      <c r="AA1316" s="197">
        <f t="shared" si="1144"/>
        <v>100</v>
      </c>
      <c r="AB1316" s="197">
        <f t="shared" si="1144"/>
        <v>0</v>
      </c>
      <c r="AC1316" s="197">
        <f t="shared" si="1144"/>
        <v>0</v>
      </c>
      <c r="AD1316" s="197">
        <f t="shared" si="1144"/>
        <v>0</v>
      </c>
    </row>
    <row r="1317" spans="1:30" s="114" customFormat="1" ht="20.25" customHeight="1" x14ac:dyDescent="0.25">
      <c r="A1317" s="182" t="s">
        <v>345</v>
      </c>
      <c r="B1317" s="182"/>
      <c r="C1317" s="182"/>
      <c r="D1317" s="182"/>
      <c r="E1317" s="182"/>
      <c r="F1317" s="200">
        <f t="shared" si="1127"/>
        <v>200</v>
      </c>
      <c r="G1317" s="200">
        <f t="shared" si="1128"/>
        <v>100</v>
      </c>
      <c r="H1317" s="201">
        <f t="shared" si="1129"/>
        <v>100</v>
      </c>
      <c r="I1317" s="124"/>
      <c r="J1317" s="121"/>
      <c r="K1317" s="124"/>
      <c r="L1317" s="132"/>
      <c r="M1317" s="132"/>
      <c r="N1317" s="171">
        <v>321110</v>
      </c>
      <c r="O1317" s="172" t="s">
        <v>46</v>
      </c>
      <c r="P1317" s="173" t="s">
        <v>142</v>
      </c>
      <c r="Q1317" s="174">
        <v>100</v>
      </c>
      <c r="R1317" s="174">
        <f>S1317-Q1317</f>
        <v>0</v>
      </c>
      <c r="S1317" s="174">
        <v>100</v>
      </c>
      <c r="T1317" s="174"/>
      <c r="U1317" s="174">
        <v>0</v>
      </c>
      <c r="V1317" s="174">
        <v>100</v>
      </c>
      <c r="W1317" s="174">
        <v>0</v>
      </c>
      <c r="X1317" s="174"/>
      <c r="Y1317" s="309"/>
      <c r="Z1317" s="174"/>
      <c r="AA1317" s="174">
        <f>+Q1317</f>
        <v>100</v>
      </c>
      <c r="AB1317" s="174"/>
      <c r="AC1317" s="174"/>
      <c r="AD1317" s="174"/>
    </row>
    <row r="1318" spans="1:30" s="114" customFormat="1" ht="20.25" customHeight="1" x14ac:dyDescent="0.25">
      <c r="A1318" s="183" t="s">
        <v>345</v>
      </c>
      <c r="B1318" s="183"/>
      <c r="C1318" s="183"/>
      <c r="D1318" s="183"/>
      <c r="E1318" s="198" t="s">
        <v>388</v>
      </c>
      <c r="F1318" s="200">
        <f t="shared" si="1127"/>
        <v>1000</v>
      </c>
      <c r="G1318" s="200">
        <f t="shared" si="1128"/>
        <v>980</v>
      </c>
      <c r="H1318" s="201">
        <f t="shared" si="1129"/>
        <v>500</v>
      </c>
      <c r="I1318" s="124"/>
      <c r="J1318" s="131"/>
      <c r="K1318" s="131"/>
      <c r="L1318" s="131"/>
      <c r="M1318" s="194">
        <v>32112</v>
      </c>
      <c r="N1318" s="195"/>
      <c r="O1318" s="196" t="s">
        <v>46</v>
      </c>
      <c r="P1318" s="195" t="s">
        <v>303</v>
      </c>
      <c r="Q1318" s="197">
        <f>Q1319</f>
        <v>500</v>
      </c>
      <c r="R1318" s="197">
        <f>R1319</f>
        <v>0</v>
      </c>
      <c r="S1318" s="197">
        <f>S1319</f>
        <v>500</v>
      </c>
      <c r="T1318" s="197">
        <f t="shared" ref="T1318:AD1318" si="1145">T1319</f>
        <v>0</v>
      </c>
      <c r="U1318" s="197">
        <f t="shared" si="1145"/>
        <v>0</v>
      </c>
      <c r="V1318" s="197">
        <f t="shared" si="1145"/>
        <v>500</v>
      </c>
      <c r="W1318" s="197">
        <f t="shared" si="1145"/>
        <v>480</v>
      </c>
      <c r="X1318" s="197"/>
      <c r="Y1318" s="308"/>
      <c r="Z1318" s="197">
        <f t="shared" si="1145"/>
        <v>0</v>
      </c>
      <c r="AA1318" s="197">
        <f t="shared" si="1145"/>
        <v>500</v>
      </c>
      <c r="AB1318" s="197">
        <f t="shared" si="1145"/>
        <v>0</v>
      </c>
      <c r="AC1318" s="197">
        <f t="shared" si="1145"/>
        <v>0</v>
      </c>
      <c r="AD1318" s="197">
        <f t="shared" si="1145"/>
        <v>0</v>
      </c>
    </row>
    <row r="1319" spans="1:30" s="114" customFormat="1" ht="20.25" customHeight="1" x14ac:dyDescent="0.25">
      <c r="A1319" s="182" t="s">
        <v>345</v>
      </c>
      <c r="B1319" s="182"/>
      <c r="C1319" s="182"/>
      <c r="D1319" s="182"/>
      <c r="E1319" s="182"/>
      <c r="F1319" s="200">
        <f t="shared" si="1127"/>
        <v>1000</v>
      </c>
      <c r="G1319" s="200">
        <f t="shared" si="1128"/>
        <v>980</v>
      </c>
      <c r="H1319" s="201">
        <f t="shared" si="1129"/>
        <v>500</v>
      </c>
      <c r="I1319" s="124"/>
      <c r="J1319" s="121"/>
      <c r="K1319" s="132"/>
      <c r="L1319" s="132"/>
      <c r="M1319" s="127"/>
      <c r="N1319" s="171">
        <v>321120</v>
      </c>
      <c r="O1319" s="172" t="s">
        <v>46</v>
      </c>
      <c r="P1319" s="173" t="s">
        <v>303</v>
      </c>
      <c r="Q1319" s="174">
        <v>500</v>
      </c>
      <c r="R1319" s="174">
        <f>S1319-Q1319</f>
        <v>0</v>
      </c>
      <c r="S1319" s="174">
        <v>500</v>
      </c>
      <c r="T1319" s="174"/>
      <c r="U1319" s="174">
        <v>0</v>
      </c>
      <c r="V1319" s="174">
        <v>500</v>
      </c>
      <c r="W1319" s="174">
        <v>480</v>
      </c>
      <c r="X1319" s="174"/>
      <c r="Y1319" s="309"/>
      <c r="Z1319" s="174"/>
      <c r="AA1319" s="174">
        <f>+Q1319</f>
        <v>500</v>
      </c>
      <c r="AB1319" s="174"/>
      <c r="AC1319" s="174"/>
      <c r="AD1319" s="174"/>
    </row>
    <row r="1320" spans="1:30" s="114" customFormat="1" ht="20.25" customHeight="1" x14ac:dyDescent="0.25">
      <c r="A1320" s="183" t="s">
        <v>345</v>
      </c>
      <c r="B1320" s="183"/>
      <c r="C1320" s="183"/>
      <c r="D1320" s="183"/>
      <c r="E1320" s="198" t="s">
        <v>388</v>
      </c>
      <c r="F1320" s="200">
        <f t="shared" si="1127"/>
        <v>2700</v>
      </c>
      <c r="G1320" s="200">
        <f t="shared" si="1128"/>
        <v>3350</v>
      </c>
      <c r="H1320" s="201">
        <f t="shared" si="1129"/>
        <v>2100</v>
      </c>
      <c r="I1320" s="124"/>
      <c r="J1320" s="131"/>
      <c r="K1320" s="131"/>
      <c r="L1320" s="131"/>
      <c r="M1320" s="194">
        <v>32113</v>
      </c>
      <c r="N1320" s="195"/>
      <c r="O1320" s="196" t="s">
        <v>46</v>
      </c>
      <c r="P1320" s="195" t="s">
        <v>143</v>
      </c>
      <c r="Q1320" s="197">
        <f t="shared" ref="Q1320:AD1320" si="1146">Q1321</f>
        <v>1350</v>
      </c>
      <c r="R1320" s="197">
        <f t="shared" si="1146"/>
        <v>0</v>
      </c>
      <c r="S1320" s="197">
        <f t="shared" si="1146"/>
        <v>1350</v>
      </c>
      <c r="T1320" s="197">
        <f t="shared" si="1146"/>
        <v>0</v>
      </c>
      <c r="U1320" s="197">
        <f t="shared" si="1146"/>
        <v>2000</v>
      </c>
      <c r="V1320" s="197">
        <f t="shared" si="1146"/>
        <v>1350</v>
      </c>
      <c r="W1320" s="197">
        <f t="shared" si="1146"/>
        <v>0</v>
      </c>
      <c r="X1320" s="197"/>
      <c r="Y1320" s="308"/>
      <c r="Z1320" s="197">
        <f t="shared" si="1146"/>
        <v>400</v>
      </c>
      <c r="AA1320" s="197">
        <f t="shared" si="1146"/>
        <v>1350</v>
      </c>
      <c r="AB1320" s="197">
        <f t="shared" si="1146"/>
        <v>200</v>
      </c>
      <c r="AC1320" s="197">
        <f t="shared" si="1146"/>
        <v>100</v>
      </c>
      <c r="AD1320" s="197">
        <f t="shared" si="1146"/>
        <v>50</v>
      </c>
    </row>
    <row r="1321" spans="1:30" s="114" customFormat="1" ht="20.25" customHeight="1" x14ac:dyDescent="0.25">
      <c r="A1321" s="182" t="s">
        <v>345</v>
      </c>
      <c r="B1321" s="182"/>
      <c r="C1321" s="182"/>
      <c r="D1321" s="182"/>
      <c r="E1321" s="182"/>
      <c r="F1321" s="200">
        <f t="shared" si="1127"/>
        <v>2700</v>
      </c>
      <c r="G1321" s="200">
        <f t="shared" si="1128"/>
        <v>3350</v>
      </c>
      <c r="H1321" s="201">
        <f t="shared" si="1129"/>
        <v>2100</v>
      </c>
      <c r="I1321" s="124"/>
      <c r="J1321" s="121"/>
      <c r="K1321" s="132"/>
      <c r="L1321" s="132"/>
      <c r="M1321" s="132"/>
      <c r="N1321" s="171">
        <v>321130</v>
      </c>
      <c r="O1321" s="172" t="s">
        <v>46</v>
      </c>
      <c r="P1321" s="173" t="s">
        <v>143</v>
      </c>
      <c r="Q1321" s="174">
        <v>1350</v>
      </c>
      <c r="R1321" s="174">
        <f>S1321-Q1321</f>
        <v>0</v>
      </c>
      <c r="S1321" s="174">
        <v>1350</v>
      </c>
      <c r="T1321" s="174"/>
      <c r="U1321" s="174">
        <v>2000</v>
      </c>
      <c r="V1321" s="174">
        <v>1350</v>
      </c>
      <c r="W1321" s="174">
        <v>0</v>
      </c>
      <c r="X1321" s="174"/>
      <c r="Y1321" s="309"/>
      <c r="Z1321" s="174">
        <v>400</v>
      </c>
      <c r="AA1321" s="174">
        <f>+Q1321</f>
        <v>1350</v>
      </c>
      <c r="AB1321" s="174">
        <v>200</v>
      </c>
      <c r="AC1321" s="174">
        <v>100</v>
      </c>
      <c r="AD1321" s="174">
        <v>50</v>
      </c>
    </row>
    <row r="1322" spans="1:30" s="114" customFormat="1" ht="20.25" customHeight="1" x14ac:dyDescent="0.25">
      <c r="A1322" s="183" t="s">
        <v>345</v>
      </c>
      <c r="B1322" s="183"/>
      <c r="C1322" s="183"/>
      <c r="D1322" s="183"/>
      <c r="E1322" s="198" t="s">
        <v>388</v>
      </c>
      <c r="F1322" s="200">
        <f t="shared" si="1127"/>
        <v>1300</v>
      </c>
      <c r="G1322" s="200">
        <f t="shared" si="1128"/>
        <v>1275</v>
      </c>
      <c r="H1322" s="201">
        <f t="shared" si="1129"/>
        <v>650</v>
      </c>
      <c r="I1322" s="124"/>
      <c r="J1322" s="131"/>
      <c r="K1322" s="131"/>
      <c r="L1322" s="131"/>
      <c r="M1322" s="194">
        <v>32114</v>
      </c>
      <c r="N1322" s="195"/>
      <c r="O1322" s="196" t="s">
        <v>46</v>
      </c>
      <c r="P1322" s="195" t="s">
        <v>304</v>
      </c>
      <c r="Q1322" s="197">
        <f>Q1323</f>
        <v>650</v>
      </c>
      <c r="R1322" s="197">
        <f>R1323</f>
        <v>0</v>
      </c>
      <c r="S1322" s="197">
        <f>S1323</f>
        <v>650</v>
      </c>
      <c r="T1322" s="197">
        <f t="shared" ref="T1322:AD1322" si="1147">T1323</f>
        <v>0</v>
      </c>
      <c r="U1322" s="197">
        <f t="shared" si="1147"/>
        <v>0</v>
      </c>
      <c r="V1322" s="197">
        <f t="shared" si="1147"/>
        <v>650</v>
      </c>
      <c r="W1322" s="197">
        <f t="shared" si="1147"/>
        <v>625</v>
      </c>
      <c r="X1322" s="197"/>
      <c r="Y1322" s="308"/>
      <c r="Z1322" s="197">
        <f t="shared" si="1147"/>
        <v>0</v>
      </c>
      <c r="AA1322" s="197">
        <f t="shared" si="1147"/>
        <v>650</v>
      </c>
      <c r="AB1322" s="197">
        <f t="shared" si="1147"/>
        <v>0</v>
      </c>
      <c r="AC1322" s="197">
        <f t="shared" si="1147"/>
        <v>0</v>
      </c>
      <c r="AD1322" s="197">
        <f t="shared" si="1147"/>
        <v>0</v>
      </c>
    </row>
    <row r="1323" spans="1:30" s="114" customFormat="1" ht="20.25" customHeight="1" x14ac:dyDescent="0.25">
      <c r="A1323" s="182" t="s">
        <v>345</v>
      </c>
      <c r="B1323" s="182"/>
      <c r="C1323" s="182"/>
      <c r="D1323" s="182"/>
      <c r="E1323" s="182"/>
      <c r="F1323" s="200">
        <f t="shared" si="1127"/>
        <v>1300</v>
      </c>
      <c r="G1323" s="200">
        <f t="shared" si="1128"/>
        <v>1275</v>
      </c>
      <c r="H1323" s="201">
        <f t="shared" si="1129"/>
        <v>650</v>
      </c>
      <c r="I1323" s="124"/>
      <c r="J1323" s="121"/>
      <c r="K1323" s="132"/>
      <c r="L1323" s="132"/>
      <c r="M1323" s="132"/>
      <c r="N1323" s="171">
        <v>321140</v>
      </c>
      <c r="O1323" s="172" t="s">
        <v>46</v>
      </c>
      <c r="P1323" s="173" t="s">
        <v>304</v>
      </c>
      <c r="Q1323" s="174">
        <v>650</v>
      </c>
      <c r="R1323" s="174">
        <f>S1323-Q1323</f>
        <v>0</v>
      </c>
      <c r="S1323" s="174">
        <v>650</v>
      </c>
      <c r="T1323" s="174"/>
      <c r="U1323" s="174">
        <v>0</v>
      </c>
      <c r="V1323" s="174">
        <v>650</v>
      </c>
      <c r="W1323" s="174">
        <v>625</v>
      </c>
      <c r="X1323" s="174"/>
      <c r="Y1323" s="309"/>
      <c r="Z1323" s="174"/>
      <c r="AA1323" s="174">
        <f>+Q1323</f>
        <v>650</v>
      </c>
      <c r="AB1323" s="174"/>
      <c r="AC1323" s="174"/>
      <c r="AD1323" s="174"/>
    </row>
    <row r="1324" spans="1:30" s="114" customFormat="1" ht="20.25" customHeight="1" x14ac:dyDescent="0.25">
      <c r="A1324" s="183" t="s">
        <v>345</v>
      </c>
      <c r="B1324" s="183"/>
      <c r="C1324" s="183"/>
      <c r="D1324" s="183"/>
      <c r="E1324" s="198" t="s">
        <v>388</v>
      </c>
      <c r="F1324" s="200">
        <f t="shared" si="1127"/>
        <v>300</v>
      </c>
      <c r="G1324" s="200">
        <f t="shared" si="1128"/>
        <v>750</v>
      </c>
      <c r="H1324" s="201">
        <f t="shared" si="1129"/>
        <v>400</v>
      </c>
      <c r="I1324" s="124"/>
      <c r="J1324" s="131"/>
      <c r="K1324" s="131"/>
      <c r="L1324" s="131"/>
      <c r="M1324" s="194">
        <v>32115</v>
      </c>
      <c r="N1324" s="195"/>
      <c r="O1324" s="196" t="s">
        <v>46</v>
      </c>
      <c r="P1324" s="195" t="s">
        <v>144</v>
      </c>
      <c r="Q1324" s="197">
        <f t="shared" ref="Q1324:AD1324" si="1148">Q1325</f>
        <v>150</v>
      </c>
      <c r="R1324" s="197">
        <f t="shared" si="1148"/>
        <v>0</v>
      </c>
      <c r="S1324" s="197">
        <f t="shared" si="1148"/>
        <v>150</v>
      </c>
      <c r="T1324" s="197">
        <f t="shared" si="1148"/>
        <v>0</v>
      </c>
      <c r="U1324" s="197">
        <f t="shared" si="1148"/>
        <v>600</v>
      </c>
      <c r="V1324" s="197">
        <f t="shared" si="1148"/>
        <v>150</v>
      </c>
      <c r="W1324" s="197">
        <f t="shared" si="1148"/>
        <v>0</v>
      </c>
      <c r="X1324" s="197"/>
      <c r="Y1324" s="308"/>
      <c r="Z1324" s="197">
        <f t="shared" si="1148"/>
        <v>0</v>
      </c>
      <c r="AA1324" s="197">
        <f t="shared" si="1148"/>
        <v>150</v>
      </c>
      <c r="AB1324" s="197">
        <f t="shared" si="1148"/>
        <v>100</v>
      </c>
      <c r="AC1324" s="197">
        <f t="shared" si="1148"/>
        <v>100</v>
      </c>
      <c r="AD1324" s="197">
        <f t="shared" si="1148"/>
        <v>50</v>
      </c>
    </row>
    <row r="1325" spans="1:30" s="114" customFormat="1" ht="20.25" customHeight="1" x14ac:dyDescent="0.25">
      <c r="A1325" s="182" t="s">
        <v>345</v>
      </c>
      <c r="B1325" s="182"/>
      <c r="C1325" s="182"/>
      <c r="D1325" s="182"/>
      <c r="E1325" s="182"/>
      <c r="F1325" s="200">
        <f t="shared" si="1127"/>
        <v>300</v>
      </c>
      <c r="G1325" s="200">
        <f t="shared" si="1128"/>
        <v>750</v>
      </c>
      <c r="H1325" s="201">
        <f t="shared" si="1129"/>
        <v>400</v>
      </c>
      <c r="I1325" s="124"/>
      <c r="J1325" s="121"/>
      <c r="K1325" s="132"/>
      <c r="L1325" s="132"/>
      <c r="M1325" s="132"/>
      <c r="N1325" s="171">
        <v>321150</v>
      </c>
      <c r="O1325" s="172" t="s">
        <v>46</v>
      </c>
      <c r="P1325" s="173" t="s">
        <v>144</v>
      </c>
      <c r="Q1325" s="174">
        <v>150</v>
      </c>
      <c r="R1325" s="174">
        <f>S1325-Q1325</f>
        <v>0</v>
      </c>
      <c r="S1325" s="174">
        <v>150</v>
      </c>
      <c r="T1325" s="174"/>
      <c r="U1325" s="174">
        <v>600</v>
      </c>
      <c r="V1325" s="174">
        <v>150</v>
      </c>
      <c r="W1325" s="174">
        <v>0</v>
      </c>
      <c r="X1325" s="174"/>
      <c r="Y1325" s="309"/>
      <c r="Z1325" s="174"/>
      <c r="AA1325" s="174">
        <f>+Q1325</f>
        <v>150</v>
      </c>
      <c r="AB1325" s="174">
        <v>100</v>
      </c>
      <c r="AC1325" s="174">
        <v>100</v>
      </c>
      <c r="AD1325" s="174">
        <v>50</v>
      </c>
    </row>
    <row r="1326" spans="1:30" s="114" customFormat="1" ht="20.25" customHeight="1" x14ac:dyDescent="0.25">
      <c r="A1326" s="183" t="s">
        <v>345</v>
      </c>
      <c r="B1326" s="183"/>
      <c r="C1326" s="183"/>
      <c r="D1326" s="183"/>
      <c r="E1326" s="198" t="s">
        <v>388</v>
      </c>
      <c r="F1326" s="200">
        <f t="shared" si="1127"/>
        <v>900</v>
      </c>
      <c r="G1326" s="200">
        <f t="shared" si="1128"/>
        <v>896.25</v>
      </c>
      <c r="H1326" s="201">
        <f t="shared" si="1129"/>
        <v>450</v>
      </c>
      <c r="I1326" s="124"/>
      <c r="J1326" s="131"/>
      <c r="K1326" s="131"/>
      <c r="L1326" s="131"/>
      <c r="M1326" s="194">
        <v>32116</v>
      </c>
      <c r="N1326" s="195"/>
      <c r="O1326" s="196" t="s">
        <v>46</v>
      </c>
      <c r="P1326" s="195" t="s">
        <v>305</v>
      </c>
      <c r="Q1326" s="197">
        <f>Q1327</f>
        <v>450</v>
      </c>
      <c r="R1326" s="197">
        <f>R1327</f>
        <v>0</v>
      </c>
      <c r="S1326" s="197">
        <f>S1327</f>
        <v>450</v>
      </c>
      <c r="T1326" s="197">
        <f t="shared" ref="T1326:AD1326" si="1149">T1327</f>
        <v>0</v>
      </c>
      <c r="U1326" s="197">
        <f t="shared" si="1149"/>
        <v>0</v>
      </c>
      <c r="V1326" s="197">
        <f t="shared" si="1149"/>
        <v>450</v>
      </c>
      <c r="W1326" s="197">
        <f t="shared" si="1149"/>
        <v>446.25</v>
      </c>
      <c r="X1326" s="197"/>
      <c r="Y1326" s="308"/>
      <c r="Z1326" s="197">
        <f t="shared" si="1149"/>
        <v>0</v>
      </c>
      <c r="AA1326" s="197">
        <f t="shared" si="1149"/>
        <v>450</v>
      </c>
      <c r="AB1326" s="197">
        <f t="shared" si="1149"/>
        <v>0</v>
      </c>
      <c r="AC1326" s="197">
        <f t="shared" si="1149"/>
        <v>0</v>
      </c>
      <c r="AD1326" s="197">
        <f t="shared" si="1149"/>
        <v>0</v>
      </c>
    </row>
    <row r="1327" spans="1:30" s="114" customFormat="1" ht="20.25" customHeight="1" x14ac:dyDescent="0.25">
      <c r="A1327" s="182" t="s">
        <v>345</v>
      </c>
      <c r="B1327" s="182"/>
      <c r="C1327" s="182"/>
      <c r="D1327" s="182"/>
      <c r="E1327" s="182"/>
      <c r="F1327" s="200">
        <f t="shared" si="1127"/>
        <v>900</v>
      </c>
      <c r="G1327" s="200">
        <f t="shared" si="1128"/>
        <v>896.25</v>
      </c>
      <c r="H1327" s="201">
        <f t="shared" si="1129"/>
        <v>450</v>
      </c>
      <c r="I1327" s="124"/>
      <c r="J1327" s="121"/>
      <c r="K1327" s="132"/>
      <c r="L1327" s="132"/>
      <c r="M1327" s="127"/>
      <c r="N1327" s="171">
        <v>321160</v>
      </c>
      <c r="O1327" s="172" t="s">
        <v>46</v>
      </c>
      <c r="P1327" s="173" t="s">
        <v>305</v>
      </c>
      <c r="Q1327" s="174">
        <v>450</v>
      </c>
      <c r="R1327" s="174">
        <f>S1327-Q1327</f>
        <v>0</v>
      </c>
      <c r="S1327" s="174">
        <v>450</v>
      </c>
      <c r="T1327" s="174"/>
      <c r="U1327" s="174">
        <v>0</v>
      </c>
      <c r="V1327" s="174">
        <v>450</v>
      </c>
      <c r="W1327" s="174">
        <v>446.25</v>
      </c>
      <c r="X1327" s="174"/>
      <c r="Y1327" s="309"/>
      <c r="Z1327" s="174"/>
      <c r="AA1327" s="174">
        <f>+Q1327</f>
        <v>450</v>
      </c>
      <c r="AB1327" s="174"/>
      <c r="AC1327" s="174"/>
      <c r="AD1327" s="174"/>
    </row>
    <row r="1328" spans="1:30" s="114" customFormat="1" ht="20.25" hidden="1" customHeight="1" x14ac:dyDescent="0.25">
      <c r="A1328" s="183" t="s">
        <v>345</v>
      </c>
      <c r="B1328" s="183"/>
      <c r="C1328" s="183"/>
      <c r="D1328" s="183"/>
      <c r="E1328" s="198" t="s">
        <v>388</v>
      </c>
      <c r="F1328" s="200">
        <f t="shared" si="1127"/>
        <v>0</v>
      </c>
      <c r="G1328" s="200">
        <f t="shared" si="1128"/>
        <v>0</v>
      </c>
      <c r="H1328" s="201">
        <f t="shared" si="1129"/>
        <v>0</v>
      </c>
      <c r="I1328" s="124"/>
      <c r="J1328" s="131"/>
      <c r="K1328" s="131"/>
      <c r="L1328" s="131"/>
      <c r="M1328" s="194">
        <v>32119</v>
      </c>
      <c r="N1328" s="195"/>
      <c r="O1328" s="196" t="s">
        <v>46</v>
      </c>
      <c r="P1328" s="195" t="s">
        <v>145</v>
      </c>
      <c r="Q1328" s="197">
        <f t="shared" ref="Q1328:AD1328" si="1150">Q1329</f>
        <v>0</v>
      </c>
      <c r="R1328" s="197">
        <f t="shared" si="1150"/>
        <v>0</v>
      </c>
      <c r="S1328" s="197">
        <f t="shared" si="1150"/>
        <v>0</v>
      </c>
      <c r="T1328" s="197">
        <f t="shared" si="1150"/>
        <v>0</v>
      </c>
      <c r="U1328" s="197">
        <f t="shared" si="1150"/>
        <v>0</v>
      </c>
      <c r="V1328" s="197">
        <f t="shared" si="1150"/>
        <v>0</v>
      </c>
      <c r="W1328" s="197">
        <f t="shared" si="1150"/>
        <v>0</v>
      </c>
      <c r="X1328" s="197"/>
      <c r="Y1328" s="308"/>
      <c r="Z1328" s="197">
        <f t="shared" si="1150"/>
        <v>0</v>
      </c>
      <c r="AA1328" s="197">
        <f t="shared" si="1150"/>
        <v>0</v>
      </c>
      <c r="AB1328" s="197">
        <f t="shared" si="1150"/>
        <v>0</v>
      </c>
      <c r="AC1328" s="197">
        <f t="shared" si="1150"/>
        <v>0</v>
      </c>
      <c r="AD1328" s="197">
        <f t="shared" si="1150"/>
        <v>0</v>
      </c>
    </row>
    <row r="1329" spans="1:30" s="114" customFormat="1" ht="20.25" hidden="1" customHeight="1" x14ac:dyDescent="0.25">
      <c r="A1329" s="182" t="s">
        <v>345</v>
      </c>
      <c r="B1329" s="182"/>
      <c r="C1329" s="182"/>
      <c r="D1329" s="182"/>
      <c r="E1329" s="182"/>
      <c r="F1329" s="200">
        <f t="shared" si="1127"/>
        <v>0</v>
      </c>
      <c r="G1329" s="200">
        <f t="shared" si="1128"/>
        <v>0</v>
      </c>
      <c r="H1329" s="201">
        <f t="shared" si="1129"/>
        <v>0</v>
      </c>
      <c r="I1329" s="124"/>
      <c r="J1329" s="121"/>
      <c r="K1329" s="132"/>
      <c r="L1329" s="132"/>
      <c r="M1329" s="132"/>
      <c r="N1329" s="171">
        <v>321190</v>
      </c>
      <c r="O1329" s="172" t="s">
        <v>46</v>
      </c>
      <c r="P1329" s="173" t="s">
        <v>145</v>
      </c>
      <c r="Q1329" s="174">
        <v>0</v>
      </c>
      <c r="R1329" s="174">
        <f>S1329-Q1329</f>
        <v>0</v>
      </c>
      <c r="S1329" s="174">
        <v>0</v>
      </c>
      <c r="T1329" s="174"/>
      <c r="U1329" s="174"/>
      <c r="V1329" s="174"/>
      <c r="W1329" s="174"/>
      <c r="X1329" s="174"/>
      <c r="Y1329" s="309"/>
      <c r="Z1329" s="174"/>
      <c r="AA1329" s="174">
        <f>+Q1329</f>
        <v>0</v>
      </c>
      <c r="AB1329" s="174"/>
      <c r="AC1329" s="174"/>
      <c r="AD1329" s="174"/>
    </row>
    <row r="1330" spans="1:30" s="114" customFormat="1" ht="20.25" customHeight="1" x14ac:dyDescent="0.25">
      <c r="A1330" s="182" t="s">
        <v>345</v>
      </c>
      <c r="B1330" s="182"/>
      <c r="C1330" s="182"/>
      <c r="D1330" s="198" t="s">
        <v>387</v>
      </c>
      <c r="E1330" s="198" t="s">
        <v>388</v>
      </c>
      <c r="F1330" s="200">
        <f t="shared" si="1127"/>
        <v>4000</v>
      </c>
      <c r="G1330" s="200">
        <f t="shared" si="1128"/>
        <v>4658</v>
      </c>
      <c r="H1330" s="201">
        <f t="shared" si="1129"/>
        <v>3808.1</v>
      </c>
      <c r="I1330" s="124"/>
      <c r="J1330" s="121"/>
      <c r="K1330" s="132"/>
      <c r="L1330" s="132">
        <v>3212</v>
      </c>
      <c r="M1330" s="137"/>
      <c r="N1330" s="137"/>
      <c r="O1330" s="12" t="s">
        <v>46</v>
      </c>
      <c r="P1330" s="127" t="s">
        <v>146</v>
      </c>
      <c r="Q1330" s="133">
        <f t="shared" ref="Q1330:S1330" si="1151">Q1331+Q1333</f>
        <v>2000</v>
      </c>
      <c r="R1330" s="133">
        <f t="shared" si="1151"/>
        <v>0</v>
      </c>
      <c r="S1330" s="133">
        <f t="shared" si="1151"/>
        <v>2000</v>
      </c>
      <c r="T1330" s="133">
        <v>658</v>
      </c>
      <c r="U1330" s="133">
        <f t="shared" ref="U1330:AB1330" si="1152">U1331+U1333</f>
        <v>2000</v>
      </c>
      <c r="V1330" s="133">
        <f t="shared" si="1152"/>
        <v>2000</v>
      </c>
      <c r="W1330" s="133">
        <f t="shared" si="1152"/>
        <v>0</v>
      </c>
      <c r="X1330" s="133"/>
      <c r="Y1330" s="307"/>
      <c r="Z1330" s="133">
        <f t="shared" si="1152"/>
        <v>658.1</v>
      </c>
      <c r="AA1330" s="133">
        <f t="shared" si="1152"/>
        <v>2000</v>
      </c>
      <c r="AB1330" s="133">
        <f t="shared" si="1152"/>
        <v>500</v>
      </c>
      <c r="AC1330" s="133">
        <f t="shared" ref="AC1330:AD1330" si="1153">AC1331+AC1333</f>
        <v>400</v>
      </c>
      <c r="AD1330" s="133">
        <f t="shared" si="1153"/>
        <v>250</v>
      </c>
    </row>
    <row r="1331" spans="1:30" s="114" customFormat="1" ht="20.25" customHeight="1" x14ac:dyDescent="0.25">
      <c r="A1331" s="183" t="s">
        <v>345</v>
      </c>
      <c r="B1331" s="183"/>
      <c r="C1331" s="183"/>
      <c r="D1331" s="183"/>
      <c r="E1331" s="198" t="s">
        <v>388</v>
      </c>
      <c r="F1331" s="200">
        <f t="shared" si="1127"/>
        <v>4000</v>
      </c>
      <c r="G1331" s="200">
        <f t="shared" si="1128"/>
        <v>4000</v>
      </c>
      <c r="H1331" s="201">
        <f t="shared" si="1129"/>
        <v>3808.1</v>
      </c>
      <c r="I1331" s="124"/>
      <c r="J1331" s="131"/>
      <c r="K1331" s="131"/>
      <c r="L1331" s="131"/>
      <c r="M1331" s="194">
        <v>32121</v>
      </c>
      <c r="N1331" s="195"/>
      <c r="O1331" s="196" t="s">
        <v>46</v>
      </c>
      <c r="P1331" s="195" t="s">
        <v>147</v>
      </c>
      <c r="Q1331" s="197">
        <f t="shared" ref="Q1331:AD1331" si="1154">Q1332</f>
        <v>2000</v>
      </c>
      <c r="R1331" s="197">
        <f t="shared" si="1154"/>
        <v>0</v>
      </c>
      <c r="S1331" s="197">
        <f t="shared" si="1154"/>
        <v>2000</v>
      </c>
      <c r="T1331" s="197">
        <f t="shared" si="1154"/>
        <v>0</v>
      </c>
      <c r="U1331" s="197">
        <f t="shared" si="1154"/>
        <v>2000</v>
      </c>
      <c r="V1331" s="197">
        <f t="shared" si="1154"/>
        <v>2000</v>
      </c>
      <c r="W1331" s="197">
        <f t="shared" si="1154"/>
        <v>0</v>
      </c>
      <c r="X1331" s="197"/>
      <c r="Y1331" s="308"/>
      <c r="Z1331" s="197">
        <f t="shared" si="1154"/>
        <v>658.1</v>
      </c>
      <c r="AA1331" s="197">
        <f t="shared" si="1154"/>
        <v>2000</v>
      </c>
      <c r="AB1331" s="197">
        <f t="shared" si="1154"/>
        <v>500</v>
      </c>
      <c r="AC1331" s="197">
        <f t="shared" si="1154"/>
        <v>400</v>
      </c>
      <c r="AD1331" s="197">
        <f t="shared" si="1154"/>
        <v>250</v>
      </c>
    </row>
    <row r="1332" spans="1:30" s="114" customFormat="1" ht="20.25" customHeight="1" x14ac:dyDescent="0.25">
      <c r="A1332" s="182" t="s">
        <v>345</v>
      </c>
      <c r="B1332" s="182"/>
      <c r="C1332" s="182"/>
      <c r="D1332" s="182"/>
      <c r="E1332" s="182"/>
      <c r="F1332" s="200">
        <f t="shared" si="1127"/>
        <v>4000</v>
      </c>
      <c r="G1332" s="200">
        <f t="shared" si="1128"/>
        <v>4000</v>
      </c>
      <c r="H1332" s="201">
        <f t="shared" si="1129"/>
        <v>3808.1</v>
      </c>
      <c r="I1332" s="124"/>
      <c r="J1332" s="121"/>
      <c r="K1332" s="124"/>
      <c r="L1332" s="132"/>
      <c r="M1332" s="124"/>
      <c r="N1332" s="171">
        <v>321210</v>
      </c>
      <c r="O1332" s="172" t="s">
        <v>46</v>
      </c>
      <c r="P1332" s="173" t="s">
        <v>147</v>
      </c>
      <c r="Q1332" s="174">
        <v>2000</v>
      </c>
      <c r="R1332" s="174">
        <f>S1332-Q1332</f>
        <v>0</v>
      </c>
      <c r="S1332" s="174">
        <v>2000</v>
      </c>
      <c r="T1332" s="174"/>
      <c r="U1332" s="174">
        <v>2000</v>
      </c>
      <c r="V1332" s="174">
        <v>2000</v>
      </c>
      <c r="W1332" s="174">
        <v>0</v>
      </c>
      <c r="X1332" s="174"/>
      <c r="Y1332" s="309"/>
      <c r="Z1332" s="174">
        <v>658.1</v>
      </c>
      <c r="AA1332" s="174">
        <f>+Q1332</f>
        <v>2000</v>
      </c>
      <c r="AB1332" s="174">
        <v>500</v>
      </c>
      <c r="AC1332" s="174">
        <v>400</v>
      </c>
      <c r="AD1332" s="174">
        <v>250</v>
      </c>
    </row>
    <row r="1333" spans="1:30" s="114" customFormat="1" ht="20.25" hidden="1" customHeight="1" x14ac:dyDescent="0.25">
      <c r="A1333" s="183" t="s">
        <v>345</v>
      </c>
      <c r="B1333" s="183"/>
      <c r="C1333" s="183"/>
      <c r="D1333" s="183"/>
      <c r="E1333" s="198" t="s">
        <v>388</v>
      </c>
      <c r="F1333" s="200">
        <f t="shared" si="1127"/>
        <v>0</v>
      </c>
      <c r="G1333" s="200">
        <f t="shared" si="1128"/>
        <v>0</v>
      </c>
      <c r="H1333" s="201">
        <f t="shared" si="1129"/>
        <v>0</v>
      </c>
      <c r="I1333" s="124"/>
      <c r="J1333" s="131"/>
      <c r="K1333" s="131"/>
      <c r="L1333" s="131"/>
      <c r="M1333" s="194">
        <v>32123</v>
      </c>
      <c r="N1333" s="195"/>
      <c r="O1333" s="196" t="s">
        <v>46</v>
      </c>
      <c r="P1333" s="195" t="s">
        <v>261</v>
      </c>
      <c r="Q1333" s="197">
        <f t="shared" ref="Q1333:AD1333" si="1155">Q1334</f>
        <v>0</v>
      </c>
      <c r="R1333" s="197">
        <f t="shared" si="1155"/>
        <v>0</v>
      </c>
      <c r="S1333" s="197">
        <f t="shared" si="1155"/>
        <v>0</v>
      </c>
      <c r="T1333" s="197">
        <f t="shared" si="1155"/>
        <v>0</v>
      </c>
      <c r="U1333" s="197">
        <f t="shared" si="1155"/>
        <v>0</v>
      </c>
      <c r="V1333" s="197">
        <f t="shared" si="1155"/>
        <v>0</v>
      </c>
      <c r="W1333" s="197">
        <f t="shared" si="1155"/>
        <v>0</v>
      </c>
      <c r="X1333" s="197"/>
      <c r="Y1333" s="308"/>
      <c r="Z1333" s="197">
        <f t="shared" si="1155"/>
        <v>0</v>
      </c>
      <c r="AA1333" s="197">
        <f t="shared" si="1155"/>
        <v>0</v>
      </c>
      <c r="AB1333" s="197">
        <f t="shared" si="1155"/>
        <v>0</v>
      </c>
      <c r="AC1333" s="197">
        <f t="shared" si="1155"/>
        <v>0</v>
      </c>
      <c r="AD1333" s="197">
        <f t="shared" si="1155"/>
        <v>0</v>
      </c>
    </row>
    <row r="1334" spans="1:30" s="114" customFormat="1" ht="20.25" hidden="1" customHeight="1" x14ac:dyDescent="0.25">
      <c r="A1334" s="182" t="s">
        <v>345</v>
      </c>
      <c r="B1334" s="182"/>
      <c r="C1334" s="182"/>
      <c r="D1334" s="182"/>
      <c r="E1334" s="182"/>
      <c r="F1334" s="200">
        <f t="shared" si="1127"/>
        <v>0</v>
      </c>
      <c r="G1334" s="200">
        <f t="shared" si="1128"/>
        <v>0</v>
      </c>
      <c r="H1334" s="201">
        <f t="shared" si="1129"/>
        <v>0</v>
      </c>
      <c r="I1334" s="124"/>
      <c r="J1334" s="121"/>
      <c r="K1334" s="124"/>
      <c r="L1334" s="132"/>
      <c r="M1334" s="124"/>
      <c r="N1334" s="171">
        <v>321230</v>
      </c>
      <c r="O1334" s="172" t="s">
        <v>46</v>
      </c>
      <c r="P1334" s="173" t="s">
        <v>261</v>
      </c>
      <c r="Q1334" s="174">
        <v>0</v>
      </c>
      <c r="R1334" s="174">
        <f>S1334-Q1334</f>
        <v>0</v>
      </c>
      <c r="S1334" s="174">
        <v>0</v>
      </c>
      <c r="T1334" s="174"/>
      <c r="U1334" s="174">
        <v>0</v>
      </c>
      <c r="V1334" s="174">
        <v>0</v>
      </c>
      <c r="W1334" s="174"/>
      <c r="X1334" s="174"/>
      <c r="Y1334" s="309"/>
      <c r="Z1334" s="174"/>
      <c r="AA1334" s="174">
        <f>+Q1334</f>
        <v>0</v>
      </c>
      <c r="AB1334" s="174"/>
      <c r="AC1334" s="174"/>
      <c r="AD1334" s="174"/>
    </row>
    <row r="1335" spans="1:30" s="114" customFormat="1" ht="20.25" customHeight="1" x14ac:dyDescent="0.25">
      <c r="A1335" s="182" t="s">
        <v>345</v>
      </c>
      <c r="B1335" s="182"/>
      <c r="C1335" s="182"/>
      <c r="D1335" s="198" t="s">
        <v>387</v>
      </c>
      <c r="E1335" s="198" t="s">
        <v>388</v>
      </c>
      <c r="F1335" s="200">
        <f t="shared" si="1127"/>
        <v>2800</v>
      </c>
      <c r="G1335" s="200">
        <f t="shared" si="1128"/>
        <v>3655</v>
      </c>
      <c r="H1335" s="201">
        <f t="shared" si="1129"/>
        <v>2805</v>
      </c>
      <c r="I1335" s="124"/>
      <c r="J1335" s="121"/>
      <c r="K1335" s="124"/>
      <c r="L1335" s="132">
        <v>3213</v>
      </c>
      <c r="M1335" s="121"/>
      <c r="N1335" s="121"/>
      <c r="O1335" s="12" t="s">
        <v>46</v>
      </c>
      <c r="P1335" s="125" t="s">
        <v>149</v>
      </c>
      <c r="Q1335" s="133">
        <f t="shared" ref="Q1335:S1335" si="1156">Q1336+Q1338</f>
        <v>1400</v>
      </c>
      <c r="R1335" s="133">
        <f t="shared" si="1156"/>
        <v>0</v>
      </c>
      <c r="S1335" s="133">
        <f t="shared" si="1156"/>
        <v>1400</v>
      </c>
      <c r="T1335" s="133">
        <v>255</v>
      </c>
      <c r="U1335" s="133">
        <f t="shared" ref="U1335:AB1335" si="1157">U1336+U1338</f>
        <v>2000</v>
      </c>
      <c r="V1335" s="133">
        <f t="shared" si="1157"/>
        <v>1400</v>
      </c>
      <c r="W1335" s="133">
        <f t="shared" si="1157"/>
        <v>0</v>
      </c>
      <c r="X1335" s="133"/>
      <c r="Y1335" s="307"/>
      <c r="Z1335" s="133">
        <f t="shared" si="1157"/>
        <v>255</v>
      </c>
      <c r="AA1335" s="133">
        <f t="shared" si="1157"/>
        <v>1400</v>
      </c>
      <c r="AB1335" s="133">
        <f t="shared" si="1157"/>
        <v>500</v>
      </c>
      <c r="AC1335" s="133">
        <f t="shared" ref="AC1335:AD1335" si="1158">AC1336+AC1338</f>
        <v>400</v>
      </c>
      <c r="AD1335" s="133">
        <f t="shared" si="1158"/>
        <v>250</v>
      </c>
    </row>
    <row r="1336" spans="1:30" s="114" customFormat="1" ht="20.25" customHeight="1" x14ac:dyDescent="0.25">
      <c r="A1336" s="183" t="s">
        <v>345</v>
      </c>
      <c r="B1336" s="183"/>
      <c r="C1336" s="183"/>
      <c r="D1336" s="183"/>
      <c r="E1336" s="198" t="s">
        <v>388</v>
      </c>
      <c r="F1336" s="200">
        <f t="shared" si="1127"/>
        <v>2800</v>
      </c>
      <c r="G1336" s="200">
        <f t="shared" si="1128"/>
        <v>3400</v>
      </c>
      <c r="H1336" s="201">
        <f t="shared" si="1129"/>
        <v>2805</v>
      </c>
      <c r="I1336" s="124"/>
      <c r="J1336" s="131"/>
      <c r="K1336" s="131"/>
      <c r="L1336" s="131"/>
      <c r="M1336" s="194">
        <v>32131</v>
      </c>
      <c r="N1336" s="195"/>
      <c r="O1336" s="196" t="s">
        <v>46</v>
      </c>
      <c r="P1336" s="195" t="s">
        <v>150</v>
      </c>
      <c r="Q1336" s="197">
        <f t="shared" ref="Q1336:AD1336" si="1159">Q1337</f>
        <v>1400</v>
      </c>
      <c r="R1336" s="197">
        <f t="shared" si="1159"/>
        <v>0</v>
      </c>
      <c r="S1336" s="197">
        <f t="shared" si="1159"/>
        <v>1400</v>
      </c>
      <c r="T1336" s="197">
        <f t="shared" si="1159"/>
        <v>0</v>
      </c>
      <c r="U1336" s="197">
        <f t="shared" si="1159"/>
        <v>2000</v>
      </c>
      <c r="V1336" s="197">
        <f t="shared" si="1159"/>
        <v>1400</v>
      </c>
      <c r="W1336" s="197">
        <f t="shared" si="1159"/>
        <v>0</v>
      </c>
      <c r="X1336" s="197"/>
      <c r="Y1336" s="308"/>
      <c r="Z1336" s="197">
        <f t="shared" si="1159"/>
        <v>255</v>
      </c>
      <c r="AA1336" s="197">
        <f t="shared" si="1159"/>
        <v>1400</v>
      </c>
      <c r="AB1336" s="197">
        <f t="shared" si="1159"/>
        <v>500</v>
      </c>
      <c r="AC1336" s="197">
        <f t="shared" si="1159"/>
        <v>400</v>
      </c>
      <c r="AD1336" s="197">
        <f t="shared" si="1159"/>
        <v>250</v>
      </c>
    </row>
    <row r="1337" spans="1:30" s="114" customFormat="1" ht="20.25" customHeight="1" x14ac:dyDescent="0.25">
      <c r="A1337" s="182" t="s">
        <v>345</v>
      </c>
      <c r="B1337" s="182"/>
      <c r="C1337" s="182"/>
      <c r="D1337" s="182"/>
      <c r="E1337" s="182"/>
      <c r="F1337" s="200">
        <f t="shared" si="1127"/>
        <v>2800</v>
      </c>
      <c r="G1337" s="200">
        <f t="shared" si="1128"/>
        <v>3400</v>
      </c>
      <c r="H1337" s="201">
        <f t="shared" si="1129"/>
        <v>2805</v>
      </c>
      <c r="I1337" s="124"/>
      <c r="J1337" s="121"/>
      <c r="K1337" s="121"/>
      <c r="L1337" s="137"/>
      <c r="M1337" s="127"/>
      <c r="N1337" s="171">
        <v>321310</v>
      </c>
      <c r="O1337" s="172" t="s">
        <v>46</v>
      </c>
      <c r="P1337" s="173" t="s">
        <v>262</v>
      </c>
      <c r="Q1337" s="174">
        <v>1400</v>
      </c>
      <c r="R1337" s="174">
        <f>S1337-Q1337</f>
        <v>0</v>
      </c>
      <c r="S1337" s="174">
        <v>1400</v>
      </c>
      <c r="T1337" s="174"/>
      <c r="U1337" s="174">
        <v>2000</v>
      </c>
      <c r="V1337" s="174">
        <v>1400</v>
      </c>
      <c r="W1337" s="174"/>
      <c r="X1337" s="174"/>
      <c r="Y1337" s="309"/>
      <c r="Z1337" s="174">
        <v>255</v>
      </c>
      <c r="AA1337" s="174">
        <f>+Q1337</f>
        <v>1400</v>
      </c>
      <c r="AB1337" s="174">
        <v>500</v>
      </c>
      <c r="AC1337" s="174">
        <v>400</v>
      </c>
      <c r="AD1337" s="174">
        <v>250</v>
      </c>
    </row>
    <row r="1338" spans="1:30" s="114" customFormat="1" ht="20.25" hidden="1" customHeight="1" x14ac:dyDescent="0.25">
      <c r="A1338" s="183" t="s">
        <v>345</v>
      </c>
      <c r="B1338" s="183"/>
      <c r="C1338" s="183"/>
      <c r="D1338" s="183"/>
      <c r="E1338" s="198" t="s">
        <v>388</v>
      </c>
      <c r="F1338" s="200">
        <f t="shared" si="1127"/>
        <v>0</v>
      </c>
      <c r="G1338" s="200">
        <f t="shared" si="1128"/>
        <v>0</v>
      </c>
      <c r="H1338" s="201">
        <f t="shared" si="1129"/>
        <v>0</v>
      </c>
      <c r="I1338" s="124"/>
      <c r="J1338" s="131"/>
      <c r="K1338" s="131"/>
      <c r="L1338" s="131"/>
      <c r="M1338" s="194">
        <v>32132</v>
      </c>
      <c r="N1338" s="195"/>
      <c r="O1338" s="196" t="s">
        <v>46</v>
      </c>
      <c r="P1338" s="195" t="s">
        <v>153</v>
      </c>
      <c r="Q1338" s="197">
        <f t="shared" ref="Q1338:AD1338" si="1160">Q1339</f>
        <v>0</v>
      </c>
      <c r="R1338" s="197">
        <f t="shared" si="1160"/>
        <v>0</v>
      </c>
      <c r="S1338" s="197">
        <f t="shared" si="1160"/>
        <v>0</v>
      </c>
      <c r="T1338" s="197">
        <f t="shared" si="1160"/>
        <v>0</v>
      </c>
      <c r="U1338" s="197">
        <f t="shared" si="1160"/>
        <v>0</v>
      </c>
      <c r="V1338" s="197">
        <f t="shared" si="1160"/>
        <v>0</v>
      </c>
      <c r="W1338" s="197">
        <f t="shared" si="1160"/>
        <v>0</v>
      </c>
      <c r="X1338" s="197"/>
      <c r="Y1338" s="308"/>
      <c r="Z1338" s="197">
        <f t="shared" si="1160"/>
        <v>0</v>
      </c>
      <c r="AA1338" s="197">
        <f t="shared" si="1160"/>
        <v>0</v>
      </c>
      <c r="AB1338" s="197">
        <f t="shared" si="1160"/>
        <v>0</v>
      </c>
      <c r="AC1338" s="197">
        <f t="shared" si="1160"/>
        <v>0</v>
      </c>
      <c r="AD1338" s="197">
        <f t="shared" si="1160"/>
        <v>0</v>
      </c>
    </row>
    <row r="1339" spans="1:30" s="114" customFormat="1" ht="20.25" hidden="1" customHeight="1" x14ac:dyDescent="0.25">
      <c r="A1339" s="182" t="s">
        <v>345</v>
      </c>
      <c r="B1339" s="182"/>
      <c r="C1339" s="182"/>
      <c r="D1339" s="182"/>
      <c r="E1339" s="182"/>
      <c r="F1339" s="200">
        <f t="shared" si="1127"/>
        <v>0</v>
      </c>
      <c r="G1339" s="200">
        <f t="shared" si="1128"/>
        <v>0</v>
      </c>
      <c r="H1339" s="201">
        <f t="shared" si="1129"/>
        <v>0</v>
      </c>
      <c r="I1339" s="124"/>
      <c r="J1339" s="121"/>
      <c r="K1339" s="121"/>
      <c r="L1339" s="137"/>
      <c r="M1339" s="127"/>
      <c r="N1339" s="171">
        <v>321320</v>
      </c>
      <c r="O1339" s="172" t="s">
        <v>46</v>
      </c>
      <c r="P1339" s="173" t="s">
        <v>153</v>
      </c>
      <c r="Q1339" s="174">
        <v>0</v>
      </c>
      <c r="R1339" s="174">
        <f>S1339-Q1339</f>
        <v>0</v>
      </c>
      <c r="S1339" s="174">
        <v>0</v>
      </c>
      <c r="T1339" s="174"/>
      <c r="U1339" s="174">
        <v>0</v>
      </c>
      <c r="V1339" s="174">
        <v>0</v>
      </c>
      <c r="W1339" s="174"/>
      <c r="X1339" s="174"/>
      <c r="Y1339" s="309"/>
      <c r="Z1339" s="174"/>
      <c r="AA1339" s="174">
        <f>+Q1339</f>
        <v>0</v>
      </c>
      <c r="AB1339" s="174"/>
      <c r="AC1339" s="174"/>
      <c r="AD1339" s="174"/>
    </row>
    <row r="1340" spans="1:30" s="214" customFormat="1" ht="20.25" customHeight="1" x14ac:dyDescent="0.25">
      <c r="A1340" s="188" t="s">
        <v>345</v>
      </c>
      <c r="B1340" s="188"/>
      <c r="C1340" s="215" t="s">
        <v>384</v>
      </c>
      <c r="D1340" s="215" t="s">
        <v>387</v>
      </c>
      <c r="E1340" s="215" t="s">
        <v>388</v>
      </c>
      <c r="F1340" s="207">
        <f t="shared" si="1127"/>
        <v>200</v>
      </c>
      <c r="G1340" s="207">
        <f t="shared" si="1128"/>
        <v>225</v>
      </c>
      <c r="H1340" s="208">
        <f t="shared" si="1129"/>
        <v>124.89</v>
      </c>
      <c r="I1340" s="209"/>
      <c r="J1340" s="210"/>
      <c r="K1340" s="210">
        <v>322</v>
      </c>
      <c r="L1340" s="210"/>
      <c r="M1340" s="210"/>
      <c r="N1340" s="211"/>
      <c r="O1340" s="216" t="s">
        <v>46</v>
      </c>
      <c r="P1340" s="212" t="s">
        <v>154</v>
      </c>
      <c r="Q1340" s="213">
        <f t="shared" ref="Q1340:AD1342" si="1161">Q1341</f>
        <v>100</v>
      </c>
      <c r="R1340" s="213">
        <f t="shared" si="1161"/>
        <v>0</v>
      </c>
      <c r="S1340" s="213">
        <f t="shared" si="1161"/>
        <v>100</v>
      </c>
      <c r="T1340" s="213">
        <f t="shared" si="1161"/>
        <v>25</v>
      </c>
      <c r="U1340" s="213">
        <f t="shared" si="1161"/>
        <v>100</v>
      </c>
      <c r="V1340" s="213">
        <f t="shared" si="1161"/>
        <v>100</v>
      </c>
      <c r="W1340" s="213">
        <f t="shared" si="1161"/>
        <v>0</v>
      </c>
      <c r="X1340" s="213"/>
      <c r="Y1340" s="306"/>
      <c r="Z1340" s="213">
        <f t="shared" si="1161"/>
        <v>24.89</v>
      </c>
      <c r="AA1340" s="213">
        <f t="shared" si="1161"/>
        <v>100</v>
      </c>
      <c r="AB1340" s="213">
        <f t="shared" si="1161"/>
        <v>0</v>
      </c>
      <c r="AC1340" s="213">
        <f t="shared" si="1161"/>
        <v>0</v>
      </c>
      <c r="AD1340" s="213">
        <f t="shared" si="1161"/>
        <v>0</v>
      </c>
    </row>
    <row r="1341" spans="1:30" s="114" customFormat="1" ht="20.25" customHeight="1" x14ac:dyDescent="0.25">
      <c r="A1341" s="182" t="s">
        <v>345</v>
      </c>
      <c r="B1341" s="182"/>
      <c r="C1341" s="182"/>
      <c r="D1341" s="198" t="s">
        <v>387</v>
      </c>
      <c r="E1341" s="198" t="s">
        <v>388</v>
      </c>
      <c r="F1341" s="200">
        <f t="shared" si="1127"/>
        <v>200</v>
      </c>
      <c r="G1341" s="200">
        <f t="shared" si="1128"/>
        <v>225</v>
      </c>
      <c r="H1341" s="201">
        <f t="shared" si="1129"/>
        <v>124.89</v>
      </c>
      <c r="I1341" s="124"/>
      <c r="J1341" s="124"/>
      <c r="K1341" s="124"/>
      <c r="L1341" s="132">
        <v>3221</v>
      </c>
      <c r="M1341" s="124"/>
      <c r="N1341" s="124"/>
      <c r="O1341" s="12" t="s">
        <v>46</v>
      </c>
      <c r="P1341" s="125" t="s">
        <v>155</v>
      </c>
      <c r="Q1341" s="133">
        <f t="shared" si="1161"/>
        <v>100</v>
      </c>
      <c r="R1341" s="133">
        <f t="shared" si="1161"/>
        <v>0</v>
      </c>
      <c r="S1341" s="133">
        <f t="shared" si="1161"/>
        <v>100</v>
      </c>
      <c r="T1341" s="133">
        <v>25</v>
      </c>
      <c r="U1341" s="133">
        <f t="shared" si="1161"/>
        <v>100</v>
      </c>
      <c r="V1341" s="133">
        <f t="shared" si="1161"/>
        <v>100</v>
      </c>
      <c r="W1341" s="133">
        <f t="shared" si="1161"/>
        <v>0</v>
      </c>
      <c r="X1341" s="133"/>
      <c r="Y1341" s="307"/>
      <c r="Z1341" s="133">
        <f t="shared" si="1161"/>
        <v>24.89</v>
      </c>
      <c r="AA1341" s="133">
        <f t="shared" si="1161"/>
        <v>100</v>
      </c>
      <c r="AB1341" s="133">
        <f t="shared" si="1161"/>
        <v>0</v>
      </c>
      <c r="AC1341" s="133">
        <f t="shared" si="1161"/>
        <v>0</v>
      </c>
      <c r="AD1341" s="133">
        <f t="shared" si="1161"/>
        <v>0</v>
      </c>
    </row>
    <row r="1342" spans="1:30" s="114" customFormat="1" ht="20.25" customHeight="1" x14ac:dyDescent="0.25">
      <c r="A1342" s="183" t="s">
        <v>345</v>
      </c>
      <c r="B1342" s="183"/>
      <c r="C1342" s="183"/>
      <c r="D1342" s="183"/>
      <c r="E1342" s="198" t="s">
        <v>388</v>
      </c>
      <c r="F1342" s="200">
        <f t="shared" si="1127"/>
        <v>200</v>
      </c>
      <c r="G1342" s="200">
        <f t="shared" si="1128"/>
        <v>200</v>
      </c>
      <c r="H1342" s="201">
        <f t="shared" si="1129"/>
        <v>124.89</v>
      </c>
      <c r="I1342" s="124"/>
      <c r="J1342" s="131"/>
      <c r="K1342" s="131"/>
      <c r="L1342" s="131"/>
      <c r="M1342" s="194">
        <v>32211</v>
      </c>
      <c r="N1342" s="195"/>
      <c r="O1342" s="196" t="s">
        <v>46</v>
      </c>
      <c r="P1342" s="195" t="s">
        <v>156</v>
      </c>
      <c r="Q1342" s="197">
        <f t="shared" si="1161"/>
        <v>100</v>
      </c>
      <c r="R1342" s="197">
        <f t="shared" si="1161"/>
        <v>0</v>
      </c>
      <c r="S1342" s="197">
        <f t="shared" si="1161"/>
        <v>100</v>
      </c>
      <c r="T1342" s="197">
        <f t="shared" si="1161"/>
        <v>0</v>
      </c>
      <c r="U1342" s="197">
        <f t="shared" si="1161"/>
        <v>100</v>
      </c>
      <c r="V1342" s="197">
        <f t="shared" si="1161"/>
        <v>100</v>
      </c>
      <c r="W1342" s="197">
        <f t="shared" si="1161"/>
        <v>0</v>
      </c>
      <c r="X1342" s="197"/>
      <c r="Y1342" s="308"/>
      <c r="Z1342" s="197">
        <f t="shared" si="1161"/>
        <v>24.89</v>
      </c>
      <c r="AA1342" s="197">
        <f t="shared" si="1161"/>
        <v>100</v>
      </c>
      <c r="AB1342" s="197">
        <f t="shared" si="1161"/>
        <v>0</v>
      </c>
      <c r="AC1342" s="197">
        <f t="shared" si="1161"/>
        <v>0</v>
      </c>
      <c r="AD1342" s="197">
        <f t="shared" si="1161"/>
        <v>0</v>
      </c>
    </row>
    <row r="1343" spans="1:30" s="114" customFormat="1" ht="20.25" customHeight="1" x14ac:dyDescent="0.25">
      <c r="A1343" s="182" t="s">
        <v>345</v>
      </c>
      <c r="B1343" s="182"/>
      <c r="C1343" s="182"/>
      <c r="D1343" s="182"/>
      <c r="E1343" s="182"/>
      <c r="F1343" s="200">
        <f t="shared" si="1127"/>
        <v>200</v>
      </c>
      <c r="G1343" s="200">
        <f t="shared" si="1128"/>
        <v>200</v>
      </c>
      <c r="H1343" s="201">
        <f t="shared" si="1129"/>
        <v>124.89</v>
      </c>
      <c r="I1343" s="124"/>
      <c r="J1343" s="124"/>
      <c r="K1343" s="124"/>
      <c r="L1343" s="132"/>
      <c r="M1343" s="127"/>
      <c r="N1343" s="171">
        <v>322110</v>
      </c>
      <c r="O1343" s="172" t="s">
        <v>46</v>
      </c>
      <c r="P1343" s="173" t="s">
        <v>156</v>
      </c>
      <c r="Q1343" s="174">
        <v>100</v>
      </c>
      <c r="R1343" s="174">
        <f>S1343-Q1343</f>
        <v>0</v>
      </c>
      <c r="S1343" s="174">
        <v>100</v>
      </c>
      <c r="T1343" s="174"/>
      <c r="U1343" s="174">
        <v>100</v>
      </c>
      <c r="V1343" s="174">
        <v>100</v>
      </c>
      <c r="W1343" s="174"/>
      <c r="X1343" s="174"/>
      <c r="Y1343" s="309"/>
      <c r="Z1343" s="174">
        <v>24.89</v>
      </c>
      <c r="AA1343" s="174">
        <f>+Q1343</f>
        <v>100</v>
      </c>
      <c r="AB1343" s="174"/>
      <c r="AC1343" s="174"/>
      <c r="AD1343" s="174"/>
    </row>
    <row r="1344" spans="1:30" s="214" customFormat="1" ht="20.25" customHeight="1" x14ac:dyDescent="0.25">
      <c r="A1344" s="188" t="s">
        <v>345</v>
      </c>
      <c r="B1344" s="188"/>
      <c r="C1344" s="215" t="s">
        <v>384</v>
      </c>
      <c r="D1344" s="215" t="s">
        <v>387</v>
      </c>
      <c r="E1344" s="215" t="s">
        <v>388</v>
      </c>
      <c r="F1344" s="207">
        <f t="shared" si="1127"/>
        <v>5000</v>
      </c>
      <c r="G1344" s="207">
        <f t="shared" si="1128"/>
        <v>5000</v>
      </c>
      <c r="H1344" s="208">
        <f t="shared" si="1129"/>
        <v>4600</v>
      </c>
      <c r="I1344" s="209"/>
      <c r="J1344" s="210"/>
      <c r="K1344" s="210">
        <v>323</v>
      </c>
      <c r="L1344" s="210"/>
      <c r="M1344" s="210"/>
      <c r="N1344" s="211"/>
      <c r="O1344" s="216" t="s">
        <v>46</v>
      </c>
      <c r="P1344" s="212" t="s">
        <v>185</v>
      </c>
      <c r="Q1344" s="213">
        <f t="shared" ref="Q1344:AD1346" si="1162">Q1345</f>
        <v>2500</v>
      </c>
      <c r="R1344" s="213">
        <f t="shared" si="1162"/>
        <v>0</v>
      </c>
      <c r="S1344" s="213">
        <f t="shared" si="1162"/>
        <v>2500</v>
      </c>
      <c r="T1344" s="213">
        <f t="shared" si="1162"/>
        <v>0</v>
      </c>
      <c r="U1344" s="213">
        <f t="shared" si="1162"/>
        <v>2500</v>
      </c>
      <c r="V1344" s="213">
        <f t="shared" si="1162"/>
        <v>2500</v>
      </c>
      <c r="W1344" s="213">
        <f t="shared" si="1162"/>
        <v>0</v>
      </c>
      <c r="X1344" s="213"/>
      <c r="Y1344" s="306"/>
      <c r="Z1344" s="213">
        <f t="shared" si="1162"/>
        <v>0</v>
      </c>
      <c r="AA1344" s="213">
        <f t="shared" si="1162"/>
        <v>2500</v>
      </c>
      <c r="AB1344" s="213">
        <f t="shared" si="1162"/>
        <v>1000</v>
      </c>
      <c r="AC1344" s="213">
        <f t="shared" si="1162"/>
        <v>700</v>
      </c>
      <c r="AD1344" s="213">
        <f t="shared" si="1162"/>
        <v>400</v>
      </c>
    </row>
    <row r="1345" spans="1:30" s="114" customFormat="1" ht="20.25" customHeight="1" x14ac:dyDescent="0.25">
      <c r="A1345" s="182" t="s">
        <v>345</v>
      </c>
      <c r="B1345" s="182"/>
      <c r="C1345" s="182"/>
      <c r="D1345" s="198" t="s">
        <v>387</v>
      </c>
      <c r="E1345" s="198" t="s">
        <v>388</v>
      </c>
      <c r="F1345" s="200">
        <f t="shared" si="1127"/>
        <v>5000</v>
      </c>
      <c r="G1345" s="200">
        <f t="shared" si="1128"/>
        <v>5000</v>
      </c>
      <c r="H1345" s="201">
        <f t="shared" si="1129"/>
        <v>4600</v>
      </c>
      <c r="I1345" s="124"/>
      <c r="J1345" s="124"/>
      <c r="K1345" s="124"/>
      <c r="L1345" s="132">
        <v>3237</v>
      </c>
      <c r="M1345" s="124"/>
      <c r="N1345" s="124"/>
      <c r="O1345" s="12" t="s">
        <v>46</v>
      </c>
      <c r="P1345" s="125" t="s">
        <v>209</v>
      </c>
      <c r="Q1345" s="133">
        <f t="shared" si="1162"/>
        <v>2500</v>
      </c>
      <c r="R1345" s="133">
        <f t="shared" si="1162"/>
        <v>0</v>
      </c>
      <c r="S1345" s="133">
        <f t="shared" si="1162"/>
        <v>2500</v>
      </c>
      <c r="T1345" s="133">
        <f t="shared" si="1162"/>
        <v>0</v>
      </c>
      <c r="U1345" s="133">
        <f t="shared" si="1162"/>
        <v>2500</v>
      </c>
      <c r="V1345" s="133">
        <f t="shared" si="1162"/>
        <v>2500</v>
      </c>
      <c r="W1345" s="133">
        <f t="shared" si="1162"/>
        <v>0</v>
      </c>
      <c r="X1345" s="133"/>
      <c r="Y1345" s="307"/>
      <c r="Z1345" s="133">
        <f t="shared" si="1162"/>
        <v>0</v>
      </c>
      <c r="AA1345" s="133">
        <f t="shared" si="1162"/>
        <v>2500</v>
      </c>
      <c r="AB1345" s="133">
        <f t="shared" si="1162"/>
        <v>1000</v>
      </c>
      <c r="AC1345" s="133">
        <f t="shared" si="1162"/>
        <v>700</v>
      </c>
      <c r="AD1345" s="133">
        <f t="shared" si="1162"/>
        <v>400</v>
      </c>
    </row>
    <row r="1346" spans="1:30" s="114" customFormat="1" ht="20.25" customHeight="1" x14ac:dyDescent="0.25">
      <c r="A1346" s="183" t="s">
        <v>345</v>
      </c>
      <c r="B1346" s="183"/>
      <c r="C1346" s="183"/>
      <c r="D1346" s="183"/>
      <c r="E1346" s="198" t="s">
        <v>388</v>
      </c>
      <c r="F1346" s="200">
        <f t="shared" si="1127"/>
        <v>5000</v>
      </c>
      <c r="G1346" s="200">
        <f t="shared" si="1128"/>
        <v>5000</v>
      </c>
      <c r="H1346" s="201">
        <f t="shared" si="1129"/>
        <v>4600</v>
      </c>
      <c r="I1346" s="124"/>
      <c r="J1346" s="131"/>
      <c r="K1346" s="131"/>
      <c r="L1346" s="131"/>
      <c r="M1346" s="194">
        <v>32379</v>
      </c>
      <c r="N1346" s="195"/>
      <c r="O1346" s="196" t="s">
        <v>46</v>
      </c>
      <c r="P1346" s="195" t="s">
        <v>212</v>
      </c>
      <c r="Q1346" s="197">
        <f t="shared" si="1162"/>
        <v>2500</v>
      </c>
      <c r="R1346" s="197">
        <f t="shared" si="1162"/>
        <v>0</v>
      </c>
      <c r="S1346" s="197">
        <f t="shared" si="1162"/>
        <v>2500</v>
      </c>
      <c r="T1346" s="197">
        <f t="shared" si="1162"/>
        <v>0</v>
      </c>
      <c r="U1346" s="197">
        <f t="shared" si="1162"/>
        <v>2500</v>
      </c>
      <c r="V1346" s="197">
        <f t="shared" si="1162"/>
        <v>2500</v>
      </c>
      <c r="W1346" s="197">
        <f t="shared" si="1162"/>
        <v>0</v>
      </c>
      <c r="X1346" s="197"/>
      <c r="Y1346" s="308"/>
      <c r="Z1346" s="197">
        <f t="shared" si="1162"/>
        <v>0</v>
      </c>
      <c r="AA1346" s="197">
        <f t="shared" si="1162"/>
        <v>2500</v>
      </c>
      <c r="AB1346" s="197">
        <f t="shared" si="1162"/>
        <v>1000</v>
      </c>
      <c r="AC1346" s="197">
        <f t="shared" si="1162"/>
        <v>700</v>
      </c>
      <c r="AD1346" s="197">
        <f t="shared" si="1162"/>
        <v>400</v>
      </c>
    </row>
    <row r="1347" spans="1:30" s="114" customFormat="1" ht="20.25" customHeight="1" x14ac:dyDescent="0.25">
      <c r="A1347" s="182" t="s">
        <v>345</v>
      </c>
      <c r="B1347" s="182"/>
      <c r="C1347" s="182"/>
      <c r="D1347" s="182"/>
      <c r="E1347" s="182"/>
      <c r="F1347" s="200">
        <f t="shared" si="1127"/>
        <v>5000</v>
      </c>
      <c r="G1347" s="200">
        <f t="shared" si="1128"/>
        <v>5000</v>
      </c>
      <c r="H1347" s="201">
        <f t="shared" si="1129"/>
        <v>4600</v>
      </c>
      <c r="I1347" s="124"/>
      <c r="J1347" s="139"/>
      <c r="K1347" s="139"/>
      <c r="L1347" s="132"/>
      <c r="M1347" s="144"/>
      <c r="N1347" s="171">
        <v>323790</v>
      </c>
      <c r="O1347" s="172" t="s">
        <v>46</v>
      </c>
      <c r="P1347" s="173" t="s">
        <v>212</v>
      </c>
      <c r="Q1347" s="174">
        <v>2500</v>
      </c>
      <c r="R1347" s="174">
        <f>S1347-Q1347</f>
        <v>0</v>
      </c>
      <c r="S1347" s="174">
        <v>2500</v>
      </c>
      <c r="T1347" s="174"/>
      <c r="U1347" s="174">
        <v>2500</v>
      </c>
      <c r="V1347" s="174">
        <v>2500</v>
      </c>
      <c r="W1347" s="174"/>
      <c r="X1347" s="174"/>
      <c r="Y1347" s="309"/>
      <c r="Z1347" s="174"/>
      <c r="AA1347" s="174">
        <f>+Q1347</f>
        <v>2500</v>
      </c>
      <c r="AB1347" s="174">
        <v>1000</v>
      </c>
      <c r="AC1347" s="174">
        <f>1000-300</f>
        <v>700</v>
      </c>
      <c r="AD1347" s="174">
        <v>400</v>
      </c>
    </row>
    <row r="1348" spans="1:30" s="107" customFormat="1" ht="20.100000000000001" customHeight="1" x14ac:dyDescent="0.25">
      <c r="A1348" s="183"/>
      <c r="B1348" s="199"/>
      <c r="C1348" s="199"/>
      <c r="D1348" s="199"/>
      <c r="E1348" s="199"/>
      <c r="F1348" s="199"/>
      <c r="G1348" s="199"/>
      <c r="H1348" s="183"/>
      <c r="I1348" s="145"/>
      <c r="J1348" s="145"/>
      <c r="K1348" s="145"/>
      <c r="L1348" s="145"/>
      <c r="M1348" s="145"/>
      <c r="N1348" s="145"/>
      <c r="O1348" s="146"/>
      <c r="P1348" s="147"/>
      <c r="Q1348" s="148"/>
      <c r="R1348" s="71"/>
      <c r="Y1348" s="106"/>
    </row>
    <row r="1349" spans="1:30" s="107" customFormat="1" ht="20.100000000000001" customHeight="1" x14ac:dyDescent="0.25">
      <c r="A1349" s="183"/>
      <c r="B1349" s="199"/>
      <c r="C1349" s="199"/>
      <c r="D1349" s="199"/>
      <c r="E1349" s="199"/>
      <c r="F1349" s="199"/>
      <c r="G1349" s="199"/>
      <c r="H1349" s="183"/>
      <c r="I1349" s="149" t="s">
        <v>488</v>
      </c>
      <c r="J1349" s="149"/>
      <c r="K1349" s="149"/>
      <c r="L1349" s="149"/>
      <c r="M1349" s="149"/>
      <c r="N1349" s="149"/>
      <c r="O1349" s="149"/>
      <c r="P1349" s="150"/>
      <c r="Q1349" s="151"/>
      <c r="R1349" s="72"/>
      <c r="Y1349" s="106"/>
    </row>
    <row r="1350" spans="1:30" s="107" customFormat="1" ht="20.100000000000001" customHeight="1" x14ac:dyDescent="0.25">
      <c r="A1350" s="183"/>
      <c r="B1350" s="199"/>
      <c r="C1350" s="199"/>
      <c r="D1350" s="199"/>
      <c r="E1350" s="199"/>
      <c r="F1350" s="199"/>
      <c r="G1350" s="199"/>
      <c r="H1350" s="183"/>
      <c r="I1350" s="152"/>
      <c r="J1350" s="152"/>
      <c r="K1350" s="152"/>
      <c r="L1350" s="152"/>
      <c r="M1350" s="152"/>
      <c r="N1350" s="152"/>
      <c r="O1350" s="152"/>
      <c r="P1350" s="151"/>
      <c r="Q1350" s="106"/>
      <c r="Y1350" s="106"/>
    </row>
    <row r="1351" spans="1:30" s="107" customFormat="1" ht="15.75" customHeight="1" x14ac:dyDescent="0.25">
      <c r="A1351" s="183"/>
      <c r="B1351" s="199"/>
      <c r="C1351" s="199"/>
      <c r="D1351" s="199"/>
      <c r="E1351" s="199"/>
      <c r="F1351" s="199"/>
      <c r="G1351" s="199"/>
      <c r="H1351" s="183"/>
      <c r="I1351" s="152" t="s">
        <v>23</v>
      </c>
      <c r="J1351" s="152"/>
      <c r="K1351" s="152"/>
      <c r="L1351" s="152"/>
      <c r="M1351" s="152"/>
      <c r="N1351" s="152"/>
      <c r="O1351" s="153"/>
      <c r="Q1351" s="149"/>
      <c r="R1351" s="149"/>
      <c r="S1351" s="154" t="s">
        <v>33</v>
      </c>
      <c r="Y1351" s="312" t="s">
        <v>33</v>
      </c>
      <c r="AD1351" s="154" t="s">
        <v>33</v>
      </c>
    </row>
    <row r="1352" spans="1:30" s="107" customFormat="1" ht="20.25" customHeight="1" x14ac:dyDescent="0.25">
      <c r="A1352" s="183"/>
      <c r="B1352" s="199"/>
      <c r="C1352" s="199"/>
      <c r="D1352" s="199"/>
      <c r="E1352" s="199"/>
      <c r="F1352" s="199"/>
      <c r="G1352" s="199"/>
      <c r="H1352" s="183"/>
      <c r="I1352" s="149" t="s">
        <v>32</v>
      </c>
      <c r="J1352" s="149"/>
      <c r="K1352" s="149"/>
      <c r="L1352" s="149"/>
      <c r="M1352" s="149"/>
      <c r="N1352" s="149"/>
      <c r="O1352" s="149"/>
      <c r="Q1352" s="149"/>
      <c r="R1352" s="149"/>
      <c r="S1352" s="154" t="s">
        <v>38</v>
      </c>
      <c r="Y1352" s="312" t="s">
        <v>38</v>
      </c>
      <c r="AD1352" s="154" t="s">
        <v>38</v>
      </c>
    </row>
    <row r="1353" spans="1:30" s="107" customFormat="1" ht="20.25" customHeight="1" x14ac:dyDescent="0.25">
      <c r="A1353" s="183"/>
      <c r="B1353" s="199"/>
      <c r="C1353" s="199"/>
      <c r="D1353" s="199"/>
      <c r="E1353" s="199"/>
      <c r="F1353" s="199"/>
      <c r="G1353" s="199"/>
      <c r="H1353" s="183"/>
      <c r="I1353" s="155"/>
      <c r="J1353" s="155"/>
      <c r="K1353" s="155"/>
      <c r="L1353" s="155"/>
      <c r="M1353" s="155"/>
      <c r="N1353" s="155"/>
      <c r="O1353" s="155"/>
      <c r="P1353" s="156"/>
      <c r="Q1353" s="73"/>
      <c r="R1353" s="73"/>
      <c r="S1353" s="156" t="s">
        <v>382</v>
      </c>
      <c r="Y1353" s="313" t="s">
        <v>382</v>
      </c>
      <c r="AD1353" s="156" t="s">
        <v>382</v>
      </c>
    </row>
    <row r="1354" spans="1:30" s="107" customFormat="1" ht="20.25" customHeight="1" x14ac:dyDescent="0.25">
      <c r="A1354" s="183"/>
      <c r="B1354" s="199"/>
      <c r="C1354" s="199"/>
      <c r="D1354" s="199"/>
      <c r="E1354" s="199"/>
      <c r="F1354" s="199"/>
      <c r="G1354" s="199"/>
      <c r="H1354" s="183"/>
      <c r="I1354" s="157"/>
      <c r="J1354" s="157"/>
      <c r="K1354" s="157"/>
      <c r="L1354" s="157"/>
      <c r="M1354" s="157"/>
      <c r="N1354" s="157"/>
      <c r="O1354" s="158"/>
      <c r="P1354" s="159"/>
      <c r="Q1354" s="65"/>
      <c r="R1354" s="65"/>
      <c r="S1354" s="65"/>
      <c r="Y1354" s="106"/>
    </row>
    <row r="1355" spans="1:30" x14ac:dyDescent="0.25">
      <c r="P1355" s="159"/>
      <c r="Q1355" s="65"/>
      <c r="R1355" s="65"/>
    </row>
    <row r="1356" spans="1:30" x14ac:dyDescent="0.25">
      <c r="P1356" s="159"/>
      <c r="Q1356" s="65"/>
      <c r="R1356" s="65"/>
    </row>
  </sheetData>
  <mergeCells count="33">
    <mergeCell ref="I8:O8"/>
    <mergeCell ref="I7:P7"/>
    <mergeCell ref="I472:O472"/>
    <mergeCell ref="I564:O564"/>
    <mergeCell ref="I638:O638"/>
    <mergeCell ref="I10:O10"/>
    <mergeCell ref="I11:O11"/>
    <mergeCell ref="I12:O12"/>
    <mergeCell ref="I13:O13"/>
    <mergeCell ref="I15:O15"/>
    <mergeCell ref="I14:O14"/>
    <mergeCell ref="I9:P9"/>
    <mergeCell ref="I791:O791"/>
    <mergeCell ref="I1063:O1063"/>
    <mergeCell ref="I796:O796"/>
    <mergeCell ref="I682:O682"/>
    <mergeCell ref="I653:O653"/>
    <mergeCell ref="A6:H6"/>
    <mergeCell ref="I1196:O1196"/>
    <mergeCell ref="I1292:O1292"/>
    <mergeCell ref="I4:AD4"/>
    <mergeCell ref="I2:AD2"/>
    <mergeCell ref="I923:O923"/>
    <mergeCell ref="I932:O932"/>
    <mergeCell ref="I1068:O1068"/>
    <mergeCell ref="I1189:O1189"/>
    <mergeCell ref="I1162:O1162"/>
    <mergeCell ref="I1167:O1167"/>
    <mergeCell ref="T5:Y5"/>
    <mergeCell ref="Z5:AD5"/>
    <mergeCell ref="Q5:S5"/>
    <mergeCell ref="I17:O17"/>
    <mergeCell ref="I18:O18"/>
  </mergeCells>
  <phoneticPr fontId="50" type="noConversion"/>
  <conditionalFormatting sqref="F17:H1347">
    <cfRule type="cellIs" dxfId="3" priority="1" operator="lessThan">
      <formula>0</formula>
    </cfRule>
    <cfRule type="cellIs" dxfId="2" priority="2" operator="greaterThan">
      <formula>0</formula>
    </cfRule>
  </conditionalFormatting>
  <dataValidations disablePrompts="1" count="1">
    <dataValidation type="whole" allowBlank="1" showErrorMessage="1" errorTitle="Neispravan unos" error="Unijeti cijelobrojnu vrijednost" promptTitle="Upozorenje !" prompt="Unešena je nedozvoljena vrijednost u polje" sqref="I1354 O19 O797 O1197 I1348:O1348 O1069 O1067 O639">
      <formula1>0</formula1>
      <formula2>9999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356"/>
  <sheetViews>
    <sheetView showGridLines="0" topLeftCell="I1" zoomScale="90" zoomScaleNormal="90" zoomScaleSheetLayoutView="90" workbookViewId="0">
      <pane ySplit="7" topLeftCell="A8" activePane="bottomLeft" state="frozen"/>
      <selection activeCell="A3" sqref="A3:O38"/>
      <selection pane="bottomLeft" activeCell="I4" sqref="I4:AD4"/>
    </sheetView>
  </sheetViews>
  <sheetFormatPr defaultColWidth="9.140625" defaultRowHeight="14.25" outlineLevelCol="1" x14ac:dyDescent="0.25"/>
  <cols>
    <col min="1" max="1" width="7.85546875" style="182" hidden="1" customWidth="1" outlineLevel="1"/>
    <col min="2" max="2" width="6.85546875" style="198" hidden="1" customWidth="1" outlineLevel="1"/>
    <col min="3" max="5" width="4.5703125" style="198" hidden="1" customWidth="1" outlineLevel="1"/>
    <col min="6" max="7" width="5.42578125" style="198" hidden="1" customWidth="1" outlineLevel="1"/>
    <col min="8" max="8" width="6.42578125" style="182" hidden="1" customWidth="1" outlineLevel="1"/>
    <col min="9" max="9" width="6.85546875" style="103" customWidth="1" collapsed="1"/>
    <col min="10" max="10" width="6.85546875" style="103" customWidth="1"/>
    <col min="11" max="11" width="5.7109375" style="103" customWidth="1"/>
    <col min="12" max="12" width="5.5703125" style="103" customWidth="1"/>
    <col min="13" max="13" width="6.5703125" style="103" hidden="1" customWidth="1"/>
    <col min="14" max="14" width="7.7109375" style="103" hidden="1" customWidth="1"/>
    <col min="15" max="15" width="6.28515625" style="160" customWidth="1"/>
    <col min="16" max="16" width="54.42578125" style="103" customWidth="1"/>
    <col min="17" max="17" width="16.42578125" style="103" hidden="1" customWidth="1"/>
    <col min="18" max="18" width="14.85546875" style="159" hidden="1" customWidth="1"/>
    <col min="19" max="19" width="17" style="65" hidden="1" customWidth="1"/>
    <col min="20" max="20" width="16" style="103" hidden="1" customWidth="1"/>
    <col min="21" max="21" width="12.7109375" style="103" customWidth="1"/>
    <col min="22" max="22" width="13.28515625" style="103" customWidth="1"/>
    <col min="23" max="23" width="17.85546875" style="235" customWidth="1"/>
    <col min="24" max="24" width="11.140625" style="103" hidden="1" customWidth="1"/>
    <col min="25" max="25" width="12.28515625" style="106" customWidth="1"/>
    <col min="26" max="26" width="10.85546875" style="103" hidden="1" customWidth="1"/>
    <col min="27" max="27" width="12.140625" style="103" hidden="1" customWidth="1"/>
    <col min="28" max="29" width="13" style="103" hidden="1" customWidth="1"/>
    <col min="30" max="30" width="13.140625" style="103" hidden="1" customWidth="1"/>
    <col min="31" max="31" width="14" style="103" customWidth="1"/>
    <col min="32" max="33" width="12.5703125" style="103" customWidth="1"/>
    <col min="34" max="34" width="12" style="103" customWidth="1"/>
    <col min="35" max="16384" width="9.140625" style="103"/>
  </cols>
  <sheetData>
    <row r="1" spans="1:32" x14ac:dyDescent="0.25">
      <c r="O1" s="103"/>
    </row>
    <row r="2" spans="1:32" ht="12.75" customHeight="1" x14ac:dyDescent="0.25">
      <c r="I2" s="373" t="s">
        <v>65</v>
      </c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</row>
    <row r="3" spans="1:32" ht="17.25" customHeight="1" x14ac:dyDescent="0.25">
      <c r="K3" s="104"/>
      <c r="L3" s="104"/>
      <c r="M3" s="104"/>
      <c r="N3" s="104"/>
      <c r="O3" s="104"/>
      <c r="P3" s="104"/>
      <c r="Q3" s="104"/>
      <c r="R3" s="105"/>
    </row>
    <row r="4" spans="1:32" ht="17.25" customHeight="1" x14ac:dyDescent="0.25">
      <c r="I4" s="374" t="s">
        <v>66</v>
      </c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235"/>
      <c r="AF4" s="235"/>
    </row>
    <row r="5" spans="1:32" ht="27.75" hidden="1" customHeight="1" x14ac:dyDescent="0.25">
      <c r="I5" s="66"/>
      <c r="J5" s="66"/>
      <c r="K5" s="66"/>
      <c r="L5" s="66"/>
      <c r="M5" s="66"/>
      <c r="N5" s="66"/>
      <c r="O5" s="66"/>
      <c r="P5" s="66"/>
      <c r="Q5" s="361" t="s">
        <v>333</v>
      </c>
      <c r="R5" s="361"/>
      <c r="S5" s="361"/>
      <c r="T5" s="361" t="s">
        <v>332</v>
      </c>
      <c r="U5" s="361"/>
      <c r="V5" s="361"/>
      <c r="W5" s="361"/>
      <c r="X5" s="361"/>
      <c r="Y5" s="361"/>
      <c r="Z5" s="361" t="s">
        <v>331</v>
      </c>
      <c r="AA5" s="361"/>
      <c r="AB5" s="361"/>
      <c r="AC5" s="361"/>
      <c r="AD5" s="361"/>
    </row>
    <row r="6" spans="1:32" s="107" customFormat="1" ht="73.5" customHeight="1" x14ac:dyDescent="0.25">
      <c r="A6" s="406" t="s">
        <v>389</v>
      </c>
      <c r="B6" s="406"/>
      <c r="C6" s="406"/>
      <c r="D6" s="406"/>
      <c r="E6" s="406"/>
      <c r="F6" s="406"/>
      <c r="G6" s="406"/>
      <c r="H6" s="407"/>
      <c r="I6" s="67" t="s">
        <v>14</v>
      </c>
      <c r="J6" s="67" t="s">
        <v>15</v>
      </c>
      <c r="K6" s="67" t="s">
        <v>306</v>
      </c>
      <c r="L6" s="67" t="s">
        <v>307</v>
      </c>
      <c r="M6" s="67" t="s">
        <v>308</v>
      </c>
      <c r="N6" s="67"/>
      <c r="O6" s="68" t="s">
        <v>16</v>
      </c>
      <c r="P6" s="69" t="s">
        <v>17</v>
      </c>
      <c r="Q6" s="102" t="s">
        <v>115</v>
      </c>
      <c r="R6" s="102" t="s">
        <v>68</v>
      </c>
      <c r="S6" s="102" t="s">
        <v>116</v>
      </c>
      <c r="T6" s="237" t="s">
        <v>466</v>
      </c>
      <c r="U6" s="238" t="s">
        <v>56</v>
      </c>
      <c r="V6" s="238" t="s">
        <v>57</v>
      </c>
      <c r="W6" s="340" t="s">
        <v>515</v>
      </c>
      <c r="X6" s="181" t="s">
        <v>330</v>
      </c>
      <c r="Y6" s="331" t="s">
        <v>513</v>
      </c>
      <c r="Z6" s="180" t="s">
        <v>327</v>
      </c>
      <c r="AA6" s="180" t="s">
        <v>323</v>
      </c>
      <c r="AB6" s="180" t="s">
        <v>324</v>
      </c>
      <c r="AC6" s="180" t="s">
        <v>325</v>
      </c>
      <c r="AD6" s="180" t="s">
        <v>326</v>
      </c>
    </row>
    <row r="7" spans="1:32" s="108" customFormat="1" ht="18" customHeight="1" x14ac:dyDescent="0.25">
      <c r="A7" s="184" t="s">
        <v>346</v>
      </c>
      <c r="B7" s="198" t="s">
        <v>351</v>
      </c>
      <c r="C7" s="198" t="s">
        <v>385</v>
      </c>
      <c r="D7" s="198" t="s">
        <v>386</v>
      </c>
      <c r="E7" s="198" t="s">
        <v>390</v>
      </c>
      <c r="F7" s="198" t="s">
        <v>353</v>
      </c>
      <c r="G7" s="198" t="s">
        <v>354</v>
      </c>
      <c r="H7" s="184" t="s">
        <v>355</v>
      </c>
      <c r="I7" s="378">
        <v>1</v>
      </c>
      <c r="J7" s="379"/>
      <c r="K7" s="379"/>
      <c r="L7" s="379"/>
      <c r="M7" s="379"/>
      <c r="N7" s="379"/>
      <c r="O7" s="379"/>
      <c r="P7" s="380"/>
      <c r="Q7" s="70">
        <v>5</v>
      </c>
      <c r="R7" s="70">
        <v>6</v>
      </c>
      <c r="S7" s="98">
        <v>7</v>
      </c>
      <c r="T7" s="70">
        <v>5</v>
      </c>
      <c r="U7" s="70">
        <v>2</v>
      </c>
      <c r="V7" s="70">
        <v>3</v>
      </c>
      <c r="W7" s="305">
        <v>4</v>
      </c>
      <c r="X7" s="70" t="s">
        <v>449</v>
      </c>
      <c r="Y7" s="70">
        <v>5</v>
      </c>
      <c r="Z7" s="70">
        <v>5</v>
      </c>
      <c r="AA7" s="70">
        <v>6</v>
      </c>
      <c r="AB7" s="70">
        <v>7</v>
      </c>
      <c r="AC7" s="70">
        <v>8</v>
      </c>
      <c r="AD7" s="70">
        <v>9</v>
      </c>
    </row>
    <row r="8" spans="1:32" s="108" customFormat="1" ht="31.5" customHeight="1" x14ac:dyDescent="0.25">
      <c r="A8" s="184"/>
      <c r="B8" s="198"/>
      <c r="C8" s="198"/>
      <c r="D8" s="198"/>
      <c r="E8" s="198"/>
      <c r="F8" s="198"/>
      <c r="G8" s="198"/>
      <c r="H8" s="184"/>
      <c r="I8" s="425" t="s">
        <v>517</v>
      </c>
      <c r="J8" s="426"/>
      <c r="K8" s="426"/>
      <c r="L8" s="426"/>
      <c r="M8" s="426"/>
      <c r="N8" s="426"/>
      <c r="O8" s="427"/>
      <c r="P8" s="109" t="s">
        <v>491</v>
      </c>
      <c r="Q8" s="70"/>
      <c r="R8" s="70"/>
      <c r="S8" s="98"/>
      <c r="T8" s="70"/>
      <c r="U8" s="70"/>
      <c r="V8" s="70"/>
      <c r="W8" s="305"/>
      <c r="X8" s="70"/>
      <c r="Y8" s="70"/>
      <c r="Z8" s="70"/>
      <c r="AA8" s="70"/>
      <c r="AB8" s="70"/>
      <c r="AC8" s="70"/>
      <c r="AD8" s="70"/>
    </row>
    <row r="9" spans="1:32" s="108" customFormat="1" ht="31.5" customHeight="1" x14ac:dyDescent="0.25">
      <c r="A9" s="184"/>
      <c r="B9" s="198"/>
      <c r="C9" s="198"/>
      <c r="D9" s="198"/>
      <c r="E9" s="198"/>
      <c r="F9" s="198"/>
      <c r="G9" s="198"/>
      <c r="H9" s="184"/>
      <c r="I9" s="414" t="s">
        <v>494</v>
      </c>
      <c r="J9" s="415"/>
      <c r="K9" s="415"/>
      <c r="L9" s="415"/>
      <c r="M9" s="415"/>
      <c r="N9" s="415"/>
      <c r="O9" s="415"/>
      <c r="P9" s="416"/>
      <c r="Q9" s="70"/>
      <c r="R9" s="70"/>
      <c r="S9" s="98"/>
      <c r="T9" s="70"/>
      <c r="U9" s="290">
        <f>U10+U11+U12+U13+U14+U15</f>
        <v>4561548</v>
      </c>
      <c r="V9" s="290">
        <f t="shared" ref="V9:W9" si="0">V10+V11+V12+V13+V14+V15</f>
        <v>4809462.93</v>
      </c>
      <c r="W9" s="290">
        <f t="shared" si="0"/>
        <v>2945969.5300000007</v>
      </c>
      <c r="X9" s="70"/>
      <c r="Y9" s="305">
        <f>W9/V9*100</f>
        <v>61.253607167318393</v>
      </c>
      <c r="Z9" s="70"/>
      <c r="AA9" s="70"/>
      <c r="AB9" s="70"/>
      <c r="AC9" s="70"/>
      <c r="AD9" s="70"/>
    </row>
    <row r="10" spans="1:32" s="108" customFormat="1" ht="31.5" customHeight="1" x14ac:dyDescent="0.25">
      <c r="A10" s="184"/>
      <c r="B10" s="198"/>
      <c r="C10" s="198"/>
      <c r="D10" s="198"/>
      <c r="E10" s="198"/>
      <c r="F10" s="198"/>
      <c r="G10" s="198"/>
      <c r="H10" s="184"/>
      <c r="I10" s="420" t="s">
        <v>507</v>
      </c>
      <c r="J10" s="421"/>
      <c r="K10" s="421"/>
      <c r="L10" s="421"/>
      <c r="M10" s="421"/>
      <c r="N10" s="421"/>
      <c r="O10" s="422"/>
      <c r="P10" s="287" t="s">
        <v>493</v>
      </c>
      <c r="Q10" s="70"/>
      <c r="R10" s="70"/>
      <c r="S10" s="98"/>
      <c r="T10" s="70"/>
      <c r="U10" s="289">
        <f>U1197</f>
        <v>40000</v>
      </c>
      <c r="V10" s="289">
        <f t="shared" ref="V10:W10" si="1">V1197</f>
        <v>40000</v>
      </c>
      <c r="W10" s="289">
        <f t="shared" si="1"/>
        <v>40000</v>
      </c>
      <c r="X10" s="70"/>
      <c r="Y10" s="305">
        <f t="shared" ref="Y10:Y15" si="2">W10/V10*100</f>
        <v>100</v>
      </c>
      <c r="Z10" s="70"/>
      <c r="AA10" s="70"/>
      <c r="AB10" s="70"/>
      <c r="AC10" s="70"/>
      <c r="AD10" s="70"/>
    </row>
    <row r="11" spans="1:32" s="108" customFormat="1" ht="31.5" customHeight="1" x14ac:dyDescent="0.25">
      <c r="A11" s="184"/>
      <c r="B11" s="198"/>
      <c r="C11" s="198"/>
      <c r="D11" s="198"/>
      <c r="E11" s="198"/>
      <c r="F11" s="198"/>
      <c r="G11" s="198"/>
      <c r="H11" s="184"/>
      <c r="I11" s="420" t="s">
        <v>508</v>
      </c>
      <c r="J11" s="421"/>
      <c r="K11" s="421"/>
      <c r="L11" s="421"/>
      <c r="M11" s="421"/>
      <c r="N11" s="421"/>
      <c r="O11" s="422"/>
      <c r="P11" s="287" t="s">
        <v>60</v>
      </c>
      <c r="Q11" s="70"/>
      <c r="R11" s="70"/>
      <c r="S11" s="98"/>
      <c r="T11" s="70"/>
      <c r="U11" s="289">
        <f>U19+U473+U683+U933+U1069</f>
        <v>2676238</v>
      </c>
      <c r="V11" s="289">
        <f t="shared" ref="V11:W11" si="3">V19+V473+V683+V933+V1069</f>
        <v>1336567</v>
      </c>
      <c r="W11" s="289">
        <f t="shared" si="3"/>
        <v>972333.30999999982</v>
      </c>
      <c r="X11" s="70"/>
      <c r="Y11" s="305">
        <f t="shared" si="2"/>
        <v>72.74856479323519</v>
      </c>
      <c r="Z11" s="70"/>
      <c r="AA11" s="70"/>
      <c r="AB11" s="70"/>
      <c r="AC11" s="70"/>
      <c r="AD11" s="70"/>
    </row>
    <row r="12" spans="1:32" s="108" customFormat="1" ht="31.5" customHeight="1" x14ac:dyDescent="0.25">
      <c r="A12" s="184"/>
      <c r="B12" s="198"/>
      <c r="C12" s="198"/>
      <c r="D12" s="198"/>
      <c r="E12" s="198"/>
      <c r="F12" s="198"/>
      <c r="G12" s="198"/>
      <c r="H12" s="184"/>
      <c r="I12" s="420" t="s">
        <v>509</v>
      </c>
      <c r="J12" s="421"/>
      <c r="K12" s="421"/>
      <c r="L12" s="421"/>
      <c r="M12" s="421"/>
      <c r="N12" s="421"/>
      <c r="O12" s="422"/>
      <c r="P12" s="287" t="s">
        <v>495</v>
      </c>
      <c r="Q12" s="70"/>
      <c r="R12" s="70"/>
      <c r="S12" s="98"/>
      <c r="T12" s="70"/>
      <c r="U12" s="289">
        <f>U241+U510</f>
        <v>1500000</v>
      </c>
      <c r="V12" s="289">
        <f t="shared" ref="V12:W12" si="4">V241+V510</f>
        <v>3239485.9299999997</v>
      </c>
      <c r="W12" s="289">
        <f t="shared" si="4"/>
        <v>1799432.9300000004</v>
      </c>
      <c r="X12" s="70"/>
      <c r="Y12" s="305">
        <f t="shared" si="2"/>
        <v>55.546866659797487</v>
      </c>
      <c r="Z12" s="70"/>
      <c r="AA12" s="70"/>
      <c r="AB12" s="70"/>
      <c r="AC12" s="70"/>
      <c r="AD12" s="70"/>
    </row>
    <row r="13" spans="1:32" s="108" customFormat="1" ht="31.5" customHeight="1" x14ac:dyDescent="0.25">
      <c r="A13" s="184"/>
      <c r="B13" s="198"/>
      <c r="C13" s="198"/>
      <c r="D13" s="198"/>
      <c r="E13" s="198"/>
      <c r="F13" s="198"/>
      <c r="G13" s="198"/>
      <c r="H13" s="184"/>
      <c r="I13" s="420" t="s">
        <v>510</v>
      </c>
      <c r="J13" s="421"/>
      <c r="K13" s="421"/>
      <c r="L13" s="421"/>
      <c r="M13" s="421"/>
      <c r="N13" s="421"/>
      <c r="O13" s="422"/>
      <c r="P13" s="287" t="s">
        <v>496</v>
      </c>
      <c r="Q13" s="70"/>
      <c r="R13" s="70"/>
      <c r="S13" s="98"/>
      <c r="T13" s="70"/>
      <c r="U13" s="289">
        <f>U442+U565+U797+U924+U1168+U541</f>
        <v>209200</v>
      </c>
      <c r="V13" s="289">
        <f t="shared" ref="V13:W13" si="5">V442+V565+V797+V924+V1168+V541</f>
        <v>57300</v>
      </c>
      <c r="W13" s="289">
        <f t="shared" si="5"/>
        <v>60181.47</v>
      </c>
      <c r="X13" s="70"/>
      <c r="Y13" s="305">
        <f t="shared" si="2"/>
        <v>105.02874345549738</v>
      </c>
      <c r="Z13" s="70"/>
      <c r="AA13" s="70"/>
      <c r="AB13" s="70"/>
      <c r="AC13" s="70"/>
      <c r="AD13" s="70"/>
    </row>
    <row r="14" spans="1:32" s="108" customFormat="1" ht="31.5" customHeight="1" x14ac:dyDescent="0.25">
      <c r="A14" s="184"/>
      <c r="B14" s="198"/>
      <c r="C14" s="198"/>
      <c r="D14" s="198"/>
      <c r="E14" s="198"/>
      <c r="F14" s="198"/>
      <c r="G14" s="198"/>
      <c r="H14" s="184"/>
      <c r="I14" s="420" t="s">
        <v>511</v>
      </c>
      <c r="J14" s="421"/>
      <c r="K14" s="421"/>
      <c r="L14" s="421"/>
      <c r="M14" s="421"/>
      <c r="N14" s="421"/>
      <c r="O14" s="422"/>
      <c r="P14" s="287" t="s">
        <v>497</v>
      </c>
      <c r="Q14" s="70"/>
      <c r="R14" s="70"/>
      <c r="S14" s="98"/>
      <c r="T14" s="70"/>
      <c r="U14" s="289">
        <f>U1293</f>
        <v>136000</v>
      </c>
      <c r="V14" s="289">
        <f t="shared" ref="V14:W14" si="6">V1293</f>
        <v>136000</v>
      </c>
      <c r="W14" s="289">
        <f t="shared" si="6"/>
        <v>73995.929999999993</v>
      </c>
      <c r="X14" s="70"/>
      <c r="Y14" s="305">
        <f t="shared" si="2"/>
        <v>54.40877205882353</v>
      </c>
      <c r="Z14" s="70"/>
      <c r="AA14" s="70"/>
      <c r="AB14" s="70"/>
      <c r="AC14" s="70"/>
      <c r="AD14" s="70"/>
    </row>
    <row r="15" spans="1:32" s="108" customFormat="1" ht="31.5" customHeight="1" x14ac:dyDescent="0.25">
      <c r="A15" s="184"/>
      <c r="B15" s="198"/>
      <c r="C15" s="198"/>
      <c r="D15" s="198"/>
      <c r="E15" s="198"/>
      <c r="F15" s="198"/>
      <c r="G15" s="198"/>
      <c r="H15" s="184"/>
      <c r="I15" s="420" t="s">
        <v>512</v>
      </c>
      <c r="J15" s="421"/>
      <c r="K15" s="421"/>
      <c r="L15" s="421"/>
      <c r="M15" s="421"/>
      <c r="N15" s="421"/>
      <c r="O15" s="422"/>
      <c r="P15" s="287" t="s">
        <v>498</v>
      </c>
      <c r="Q15" s="70"/>
      <c r="R15" s="70"/>
      <c r="S15" s="98"/>
      <c r="T15" s="70"/>
      <c r="U15" s="289">
        <f>U548</f>
        <v>110</v>
      </c>
      <c r="V15" s="289">
        <f t="shared" ref="V15:W15" si="7">V548</f>
        <v>110</v>
      </c>
      <c r="W15" s="289">
        <f t="shared" si="7"/>
        <v>25.89</v>
      </c>
      <c r="X15" s="70"/>
      <c r="Y15" s="305">
        <f t="shared" si="2"/>
        <v>23.536363636363635</v>
      </c>
      <c r="Z15" s="70"/>
      <c r="AA15" s="70"/>
      <c r="AB15" s="70"/>
      <c r="AC15" s="70"/>
      <c r="AD15" s="70"/>
    </row>
    <row r="16" spans="1:32" s="108" customFormat="1" ht="31.5" customHeight="1" x14ac:dyDescent="0.25">
      <c r="A16" s="184"/>
      <c r="B16" s="198"/>
      <c r="C16" s="198"/>
      <c r="D16" s="198"/>
      <c r="E16" s="198"/>
      <c r="F16" s="198"/>
      <c r="G16" s="198"/>
      <c r="H16" s="184"/>
      <c r="I16" s="283"/>
      <c r="J16" s="284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341"/>
      <c r="X16" s="286"/>
      <c r="Y16" s="281"/>
      <c r="Z16" s="70"/>
      <c r="AA16" s="70"/>
      <c r="AB16" s="70"/>
      <c r="AC16" s="70"/>
      <c r="AD16" s="70"/>
    </row>
    <row r="17" spans="1:33" s="108" customFormat="1" ht="35.25" customHeight="1" x14ac:dyDescent="0.25">
      <c r="A17" s="184"/>
      <c r="B17" s="198" t="s">
        <v>352</v>
      </c>
      <c r="C17" s="198" t="s">
        <v>384</v>
      </c>
      <c r="D17" s="198" t="s">
        <v>387</v>
      </c>
      <c r="E17" s="198" t="s">
        <v>388</v>
      </c>
      <c r="F17" s="200" t="e">
        <f t="shared" ref="F17:F81" si="8">+Q17+R17+S17</f>
        <v>#REF!</v>
      </c>
      <c r="G17" s="200">
        <f>+T17+U17+V17+W17+X17+Y17</f>
        <v>14801934.460000001</v>
      </c>
      <c r="H17" s="201" t="e">
        <f>+Z17+AA17+AB17+AC17+AD17</f>
        <v>#REF!</v>
      </c>
      <c r="I17" s="414" t="s">
        <v>90</v>
      </c>
      <c r="J17" s="415"/>
      <c r="K17" s="415"/>
      <c r="L17" s="415"/>
      <c r="M17" s="415"/>
      <c r="N17" s="415"/>
      <c r="O17" s="416"/>
      <c r="P17" s="109" t="s">
        <v>93</v>
      </c>
      <c r="Q17" s="110" t="e">
        <f t="shared" ref="Q17:W17" si="9">+Q564+Q18+Q472+Q682+Q796+Q923+Q932+Q1068+Q1167+Q1196+Q1292+Q653</f>
        <v>#REF!</v>
      </c>
      <c r="R17" s="110" t="e">
        <f t="shared" si="9"/>
        <v>#REF!</v>
      </c>
      <c r="S17" s="110" t="e">
        <f t="shared" si="9"/>
        <v>#REF!</v>
      </c>
      <c r="T17" s="110">
        <f>+T564+T18+T472+T682+T796+T923+T932+T1068+T1167+T1196+T1292+T653+T638</f>
        <v>2484954</v>
      </c>
      <c r="U17" s="110">
        <f>+U564+U18+U472+U682+U796+U923+U932+U1068+U1167+U1196+U1292+U653</f>
        <v>4561548</v>
      </c>
      <c r="V17" s="110">
        <f t="shared" si="9"/>
        <v>4809462.93</v>
      </c>
      <c r="W17" s="110">
        <f t="shared" si="9"/>
        <v>2945969.5300000007</v>
      </c>
      <c r="X17" s="110"/>
      <c r="Y17" s="305"/>
      <c r="Z17" s="110">
        <f>+Z564+Z18+Z472+Z682+Z796+Z923+Z932+Z1068+Z1167+Z1196+Z1292+Z653+Z638</f>
        <v>2484951.5700000003</v>
      </c>
      <c r="AA17" s="110" t="e">
        <f>+AA564+AA18+AA472+AA682+AA796+AA923+AA932+AA1068+AA1167+AA1196+AA1292+AA653</f>
        <v>#REF!</v>
      </c>
      <c r="AB17" s="110" t="e">
        <f>+AB564+AB18+AB472+AB682+AB796+AB923+AB932+AB1068+AB1167+AB1196+AB1292+AB653</f>
        <v>#REF!</v>
      </c>
      <c r="AC17" s="110" t="e">
        <f>+AC564+AC18+AC472+AC682+AC796+AC923+AC932+AC1068+AC1167+AC1196+AC1292+AC653</f>
        <v>#REF!</v>
      </c>
      <c r="AD17" s="110" t="e">
        <f>+AD564+AD18+AD472+AD682+AD796+AD923+AD932+AD1068+AD1167+AD1196+AD1292+AD653</f>
        <v>#REF!</v>
      </c>
      <c r="AE17" s="223"/>
      <c r="AF17" s="223"/>
      <c r="AG17" s="223"/>
    </row>
    <row r="18" spans="1:33" s="114" customFormat="1" ht="30" customHeight="1" x14ac:dyDescent="0.25">
      <c r="A18" s="182"/>
      <c r="B18" s="198" t="s">
        <v>352</v>
      </c>
      <c r="C18" s="198" t="s">
        <v>384</v>
      </c>
      <c r="D18" s="198" t="s">
        <v>387</v>
      </c>
      <c r="E18" s="198" t="s">
        <v>388</v>
      </c>
      <c r="F18" s="200">
        <f t="shared" si="8"/>
        <v>7194489.8599999994</v>
      </c>
      <c r="G18" s="200">
        <f t="shared" ref="G18:G81" si="10">+T18+U18+V18+W18+X18+Y18</f>
        <v>11310068.6</v>
      </c>
      <c r="H18" s="201">
        <f t="shared" ref="H18:H81" si="11">+Z18+AA18+AB18+AC18+AD18</f>
        <v>14735493.059999999</v>
      </c>
      <c r="I18" s="408" t="s">
        <v>92</v>
      </c>
      <c r="J18" s="409"/>
      <c r="K18" s="409"/>
      <c r="L18" s="409"/>
      <c r="M18" s="409"/>
      <c r="N18" s="409"/>
      <c r="O18" s="410"/>
      <c r="P18" s="111" t="s">
        <v>93</v>
      </c>
      <c r="Q18" s="112">
        <f t="shared" ref="Q18:AA18" si="12">+Q19+Q241+Q442</f>
        <v>3641244.9299999997</v>
      </c>
      <c r="R18" s="112">
        <f t="shared" si="12"/>
        <v>-44000</v>
      </c>
      <c r="S18" s="112">
        <f t="shared" si="12"/>
        <v>3597244.9299999997</v>
      </c>
      <c r="T18" s="112">
        <f>+T19+T241+T442</f>
        <v>2073720</v>
      </c>
      <c r="U18" s="112">
        <f t="shared" si="12"/>
        <v>3037510</v>
      </c>
      <c r="V18" s="112">
        <f t="shared" si="12"/>
        <v>3641244.9299999997</v>
      </c>
      <c r="W18" s="112">
        <f t="shared" si="12"/>
        <v>2557593.6700000004</v>
      </c>
      <c r="X18" s="112"/>
      <c r="Y18" s="314"/>
      <c r="Z18" s="112">
        <f t="shared" si="12"/>
        <v>2073718.1300000001</v>
      </c>
      <c r="AA18" s="112">
        <f t="shared" si="12"/>
        <v>3641244.9299999997</v>
      </c>
      <c r="AB18" s="112">
        <f>+AB20+AB242+AB443</f>
        <v>3384530</v>
      </c>
      <c r="AC18" s="112">
        <f>+AC20+AC242+AC443</f>
        <v>2789500</v>
      </c>
      <c r="AD18" s="112">
        <f>+AD20+AD242+AD443</f>
        <v>2846500</v>
      </c>
    </row>
    <row r="19" spans="1:33" s="193" customFormat="1" ht="21.75" customHeight="1" x14ac:dyDescent="0.25">
      <c r="A19" s="188" t="s">
        <v>335</v>
      </c>
      <c r="B19" s="188"/>
      <c r="C19" s="198" t="s">
        <v>384</v>
      </c>
      <c r="D19" s="198" t="s">
        <v>387</v>
      </c>
      <c r="E19" s="198" t="s">
        <v>388</v>
      </c>
      <c r="F19" s="200">
        <f t="shared" si="8"/>
        <v>2305932</v>
      </c>
      <c r="G19" s="200">
        <f t="shared" si="10"/>
        <v>4108248.8105732081</v>
      </c>
      <c r="H19" s="201">
        <f t="shared" si="11"/>
        <v>4859116.9000000004</v>
      </c>
      <c r="I19" s="115"/>
      <c r="J19" s="115"/>
      <c r="K19" s="115"/>
      <c r="L19" s="115"/>
      <c r="M19" s="115"/>
      <c r="N19" s="115" t="str">
        <f>+O19</f>
        <v>3.1.</v>
      </c>
      <c r="O19" s="116" t="s">
        <v>41</v>
      </c>
      <c r="P19" s="117" t="s">
        <v>20</v>
      </c>
      <c r="Q19" s="118">
        <f t="shared" ref="Q19:AD19" si="13">+Q20</f>
        <v>1170744</v>
      </c>
      <c r="R19" s="118">
        <f t="shared" si="13"/>
        <v>-17778</v>
      </c>
      <c r="S19" s="118">
        <f t="shared" si="13"/>
        <v>1152966</v>
      </c>
      <c r="T19" s="118">
        <f t="shared" si="13"/>
        <v>645144</v>
      </c>
      <c r="U19" s="118">
        <f t="shared" si="13"/>
        <v>1476510</v>
      </c>
      <c r="V19" s="118">
        <f t="shared" si="13"/>
        <v>1170744</v>
      </c>
      <c r="W19" s="118">
        <f t="shared" si="13"/>
        <v>815781.12999999989</v>
      </c>
      <c r="X19" s="118"/>
      <c r="Y19" s="332">
        <f>W19/V19*100</f>
        <v>69.680573208147962</v>
      </c>
      <c r="Z19" s="192">
        <f t="shared" si="13"/>
        <v>645142.9</v>
      </c>
      <c r="AA19" s="192">
        <f t="shared" si="13"/>
        <v>1170744</v>
      </c>
      <c r="AB19" s="192">
        <f t="shared" si="13"/>
        <v>1125230</v>
      </c>
      <c r="AC19" s="192">
        <f t="shared" si="13"/>
        <v>946500</v>
      </c>
      <c r="AD19" s="192">
        <f t="shared" si="13"/>
        <v>971500</v>
      </c>
      <c r="AE19" s="239"/>
      <c r="AG19" s="239"/>
    </row>
    <row r="20" spans="1:33" s="119" customFormat="1" ht="20.25" customHeight="1" x14ac:dyDescent="0.25">
      <c r="A20" s="183" t="s">
        <v>335</v>
      </c>
      <c r="B20" s="198" t="s">
        <v>352</v>
      </c>
      <c r="C20" s="198" t="s">
        <v>384</v>
      </c>
      <c r="D20" s="198" t="s">
        <v>387</v>
      </c>
      <c r="E20" s="198" t="s">
        <v>388</v>
      </c>
      <c r="F20" s="200">
        <f t="shared" si="8"/>
        <v>2305932</v>
      </c>
      <c r="G20" s="200">
        <f t="shared" si="10"/>
        <v>4108248.8105732081</v>
      </c>
      <c r="H20" s="201">
        <f t="shared" si="11"/>
        <v>4859116.9000000004</v>
      </c>
      <c r="I20" s="120">
        <v>3</v>
      </c>
      <c r="J20" s="120"/>
      <c r="K20" s="120"/>
      <c r="L20" s="120"/>
      <c r="M20" s="120"/>
      <c r="N20" s="120"/>
      <c r="O20" s="12" t="s">
        <v>41</v>
      </c>
      <c r="P20" s="122" t="s">
        <v>18</v>
      </c>
      <c r="Q20" s="123">
        <f t="shared" ref="Q20:AD20" si="14">+Q21+Q60+Q221+Q231+Q236</f>
        <v>1170744</v>
      </c>
      <c r="R20" s="123">
        <f t="shared" si="14"/>
        <v>-17778</v>
      </c>
      <c r="S20" s="123">
        <f t="shared" si="14"/>
        <v>1152966</v>
      </c>
      <c r="T20" s="123">
        <f t="shared" si="14"/>
        <v>645144</v>
      </c>
      <c r="U20" s="123">
        <f t="shared" si="14"/>
        <v>1476510</v>
      </c>
      <c r="V20" s="123">
        <f t="shared" si="14"/>
        <v>1170744</v>
      </c>
      <c r="W20" s="123">
        <f t="shared" si="14"/>
        <v>815781.12999999989</v>
      </c>
      <c r="X20" s="123"/>
      <c r="Y20" s="333">
        <f>W20/V20*100</f>
        <v>69.680573208147962</v>
      </c>
      <c r="Z20" s="123">
        <f t="shared" si="14"/>
        <v>645142.9</v>
      </c>
      <c r="AA20" s="123">
        <f t="shared" si="14"/>
        <v>1170744</v>
      </c>
      <c r="AB20" s="123">
        <f t="shared" si="14"/>
        <v>1125230</v>
      </c>
      <c r="AC20" s="123">
        <f t="shared" si="14"/>
        <v>946500</v>
      </c>
      <c r="AD20" s="123">
        <f t="shared" si="14"/>
        <v>971500</v>
      </c>
      <c r="AE20" s="241"/>
    </row>
    <row r="21" spans="1:33" s="187" customFormat="1" ht="20.25" customHeight="1" x14ac:dyDescent="0.25">
      <c r="A21" s="183" t="s">
        <v>335</v>
      </c>
      <c r="B21" s="198" t="s">
        <v>352</v>
      </c>
      <c r="C21" s="198" t="s">
        <v>384</v>
      </c>
      <c r="D21" s="198" t="s">
        <v>387</v>
      </c>
      <c r="E21" s="198" t="s">
        <v>388</v>
      </c>
      <c r="F21" s="200">
        <f t="shared" si="8"/>
        <v>1213028</v>
      </c>
      <c r="G21" s="200">
        <f t="shared" si="10"/>
        <v>1828138.6571976347</v>
      </c>
      <c r="H21" s="201">
        <f t="shared" si="11"/>
        <v>2695407.41</v>
      </c>
      <c r="I21" s="263"/>
      <c r="J21" s="263">
        <v>31</v>
      </c>
      <c r="K21" s="263"/>
      <c r="L21" s="263"/>
      <c r="M21" s="263"/>
      <c r="N21" s="263"/>
      <c r="O21" s="303" t="s">
        <v>41</v>
      </c>
      <c r="P21" s="264" t="s">
        <v>6</v>
      </c>
      <c r="Q21" s="265">
        <f t="shared" ref="Q21:AD21" si="15">Q22+Q37+Q51</f>
        <v>606514</v>
      </c>
      <c r="R21" s="265">
        <f t="shared" si="15"/>
        <v>0</v>
      </c>
      <c r="S21" s="265">
        <f t="shared" si="15"/>
        <v>606514</v>
      </c>
      <c r="T21" s="265">
        <v>254751</v>
      </c>
      <c r="U21" s="265">
        <f t="shared" si="15"/>
        <v>471300</v>
      </c>
      <c r="V21" s="265">
        <f t="shared" si="15"/>
        <v>606514</v>
      </c>
      <c r="W21" s="265">
        <f t="shared" si="15"/>
        <v>495297.56999999995</v>
      </c>
      <c r="X21" s="265">
        <f>W21/T21*100</f>
        <v>194.42419068031134</v>
      </c>
      <c r="Y21" s="260">
        <f>W21/V21*100</f>
        <v>81.663006954497334</v>
      </c>
      <c r="Z21" s="186">
        <f t="shared" si="15"/>
        <v>254750.40999999997</v>
      </c>
      <c r="AA21" s="186">
        <f t="shared" si="15"/>
        <v>606514</v>
      </c>
      <c r="AB21" s="186">
        <f t="shared" si="15"/>
        <v>599800</v>
      </c>
      <c r="AC21" s="186">
        <f t="shared" si="15"/>
        <v>610036</v>
      </c>
      <c r="AD21" s="186">
        <f t="shared" si="15"/>
        <v>624307</v>
      </c>
      <c r="AE21" s="254"/>
    </row>
    <row r="22" spans="1:33" s="214" customFormat="1" ht="20.25" customHeight="1" x14ac:dyDescent="0.25">
      <c r="A22" s="188" t="s">
        <v>335</v>
      </c>
      <c r="B22" s="188"/>
      <c r="C22" s="215" t="s">
        <v>384</v>
      </c>
      <c r="D22" s="215" t="s">
        <v>387</v>
      </c>
      <c r="E22" s="215" t="s">
        <v>388</v>
      </c>
      <c r="F22" s="207">
        <f t="shared" si="8"/>
        <v>987227.99999999988</v>
      </c>
      <c r="G22" s="207">
        <f t="shared" si="10"/>
        <v>1462811.52</v>
      </c>
      <c r="H22" s="208">
        <f t="shared" si="11"/>
        <v>2157516.31</v>
      </c>
      <c r="I22" s="124"/>
      <c r="J22" s="131"/>
      <c r="K22" s="131">
        <v>311</v>
      </c>
      <c r="L22" s="131"/>
      <c r="M22" s="131"/>
      <c r="N22" s="132"/>
      <c r="O22" s="12" t="s">
        <v>41</v>
      </c>
      <c r="P22" s="127" t="s">
        <v>117</v>
      </c>
      <c r="Q22" s="133">
        <f t="shared" ref="Q22:AD22" si="16">Q23+Q29+Q32</f>
        <v>493613.99999999994</v>
      </c>
      <c r="R22" s="133">
        <f t="shared" si="16"/>
        <v>0</v>
      </c>
      <c r="S22" s="133">
        <f t="shared" si="16"/>
        <v>493613.99999999994</v>
      </c>
      <c r="T22" s="133">
        <f t="shared" si="16"/>
        <v>201759</v>
      </c>
      <c r="U22" s="293">
        <f t="shared" si="16"/>
        <v>364800</v>
      </c>
      <c r="V22" s="293">
        <f t="shared" si="16"/>
        <v>493614</v>
      </c>
      <c r="W22" s="342">
        <f t="shared" si="16"/>
        <v>402638.5199999999</v>
      </c>
      <c r="X22" s="133"/>
      <c r="Y22" s="307"/>
      <c r="Z22" s="213">
        <f t="shared" si="16"/>
        <v>201759.30999999997</v>
      </c>
      <c r="AA22" s="213">
        <f t="shared" si="16"/>
        <v>493613.99999999994</v>
      </c>
      <c r="AB22" s="213">
        <f t="shared" si="16"/>
        <v>475800</v>
      </c>
      <c r="AC22" s="213">
        <f t="shared" si="16"/>
        <v>486036</v>
      </c>
      <c r="AD22" s="213">
        <f t="shared" si="16"/>
        <v>500307</v>
      </c>
      <c r="AE22" s="242"/>
      <c r="AF22" s="242"/>
      <c r="AG22" s="242"/>
    </row>
    <row r="23" spans="1:33" s="114" customFormat="1" ht="20.25" customHeight="1" x14ac:dyDescent="0.25">
      <c r="A23" s="183" t="s">
        <v>335</v>
      </c>
      <c r="B23" s="183"/>
      <c r="C23" s="183"/>
      <c r="D23" s="198" t="s">
        <v>387</v>
      </c>
      <c r="E23" s="198" t="s">
        <v>388</v>
      </c>
      <c r="F23" s="200">
        <f t="shared" si="8"/>
        <v>923227.99999999988</v>
      </c>
      <c r="G23" s="200">
        <f t="shared" si="10"/>
        <v>1330939.9899999998</v>
      </c>
      <c r="H23" s="201">
        <f t="shared" si="11"/>
        <v>2048896.17</v>
      </c>
      <c r="I23" s="124"/>
      <c r="J23" s="131"/>
      <c r="K23" s="131"/>
      <c r="L23" s="131">
        <v>3111</v>
      </c>
      <c r="M23" s="131"/>
      <c r="N23" s="132"/>
      <c r="O23" s="12" t="s">
        <v>41</v>
      </c>
      <c r="P23" s="127" t="s">
        <v>118</v>
      </c>
      <c r="Q23" s="133">
        <f t="shared" ref="Q23:AD23" si="17">Q24</f>
        <v>461613.99999999994</v>
      </c>
      <c r="R23" s="133">
        <f t="shared" si="17"/>
        <v>0</v>
      </c>
      <c r="S23" s="133">
        <f t="shared" si="17"/>
        <v>461613.99999999994</v>
      </c>
      <c r="T23" s="133">
        <v>182138</v>
      </c>
      <c r="U23" s="293">
        <f t="shared" si="17"/>
        <v>306800</v>
      </c>
      <c r="V23" s="293">
        <f t="shared" si="17"/>
        <v>461614</v>
      </c>
      <c r="W23" s="342">
        <f t="shared" si="17"/>
        <v>380387.98999999987</v>
      </c>
      <c r="X23" s="133"/>
      <c r="Y23" s="307"/>
      <c r="Z23" s="133">
        <f t="shared" si="17"/>
        <v>182139.16999999998</v>
      </c>
      <c r="AA23" s="133">
        <f t="shared" si="17"/>
        <v>461613.99999999994</v>
      </c>
      <c r="AB23" s="133">
        <f t="shared" si="17"/>
        <v>457800</v>
      </c>
      <c r="AC23" s="133">
        <f t="shared" si="17"/>
        <v>467036</v>
      </c>
      <c r="AD23" s="133">
        <f t="shared" si="17"/>
        <v>480307</v>
      </c>
    </row>
    <row r="24" spans="1:33" s="114" customFormat="1" ht="20.25" hidden="1" customHeight="1" x14ac:dyDescent="0.25">
      <c r="A24" s="183" t="s">
        <v>335</v>
      </c>
      <c r="B24" s="183"/>
      <c r="C24" s="183"/>
      <c r="D24" s="183"/>
      <c r="E24" s="198" t="s">
        <v>388</v>
      </c>
      <c r="F24" s="200">
        <f t="shared" si="8"/>
        <v>923227.99999999988</v>
      </c>
      <c r="G24" s="200">
        <f t="shared" si="10"/>
        <v>1148801.9899999998</v>
      </c>
      <c r="H24" s="201">
        <f t="shared" si="11"/>
        <v>2048896.17</v>
      </c>
      <c r="I24" s="124"/>
      <c r="J24" s="131"/>
      <c r="K24" s="131"/>
      <c r="L24" s="131"/>
      <c r="M24" s="194">
        <v>31111</v>
      </c>
      <c r="N24" s="195"/>
      <c r="O24" s="196" t="s">
        <v>41</v>
      </c>
      <c r="P24" s="195" t="s">
        <v>119</v>
      </c>
      <c r="Q24" s="197">
        <f>Q25+Q26+Q27+Q28</f>
        <v>461613.99999999994</v>
      </c>
      <c r="R24" s="197">
        <f t="shared" ref="R24:AD24" si="18">R25+R26+R27+R28</f>
        <v>0</v>
      </c>
      <c r="S24" s="197">
        <f t="shared" si="18"/>
        <v>461613.99999999994</v>
      </c>
      <c r="T24" s="197">
        <f t="shared" si="18"/>
        <v>0</v>
      </c>
      <c r="U24" s="294">
        <f t="shared" si="18"/>
        <v>306800</v>
      </c>
      <c r="V24" s="294">
        <f t="shared" si="18"/>
        <v>461614</v>
      </c>
      <c r="W24" s="343">
        <f t="shared" si="18"/>
        <v>380387.98999999987</v>
      </c>
      <c r="X24" s="197"/>
      <c r="Y24" s="308"/>
      <c r="Z24" s="197">
        <f t="shared" si="18"/>
        <v>182139.16999999998</v>
      </c>
      <c r="AA24" s="197">
        <f t="shared" si="18"/>
        <v>461613.99999999994</v>
      </c>
      <c r="AB24" s="197">
        <f t="shared" si="18"/>
        <v>457800</v>
      </c>
      <c r="AC24" s="197">
        <f t="shared" si="18"/>
        <v>467036</v>
      </c>
      <c r="AD24" s="197">
        <f t="shared" si="18"/>
        <v>480307</v>
      </c>
      <c r="AE24" s="176"/>
    </row>
    <row r="25" spans="1:33" s="114" customFormat="1" ht="20.25" hidden="1" customHeight="1" x14ac:dyDescent="0.25">
      <c r="A25" s="183" t="s">
        <v>335</v>
      </c>
      <c r="B25" s="183"/>
      <c r="C25" s="183"/>
      <c r="D25" s="183"/>
      <c r="E25" s="183"/>
      <c r="F25" s="200">
        <f t="shared" si="8"/>
        <v>911227.99999999988</v>
      </c>
      <c r="G25" s="200">
        <f t="shared" si="10"/>
        <v>1126584.0899999999</v>
      </c>
      <c r="H25" s="201">
        <f t="shared" si="11"/>
        <v>2019974.68</v>
      </c>
      <c r="I25" s="124"/>
      <c r="J25" s="131"/>
      <c r="K25" s="131"/>
      <c r="L25" s="131"/>
      <c r="M25" s="11"/>
      <c r="N25" s="171">
        <v>311110</v>
      </c>
      <c r="O25" s="172" t="s">
        <v>41</v>
      </c>
      <c r="P25" s="173" t="s">
        <v>120</v>
      </c>
      <c r="Q25" s="174">
        <f>300800+99814.93+200000+3000+5000-150000-3000-0.93</f>
        <v>455613.99999999994</v>
      </c>
      <c r="R25" s="174">
        <f t="shared" ref="R25:R28" si="19">S25-Q25</f>
        <v>0</v>
      </c>
      <c r="S25" s="174">
        <f>300800+99814.93+200000+3000+5000-150000-3000-0.93</f>
        <v>455613.99999999994</v>
      </c>
      <c r="T25" s="174"/>
      <c r="U25" s="295">
        <v>300800</v>
      </c>
      <c r="V25" s="295">
        <v>455614</v>
      </c>
      <c r="W25" s="344">
        <f>1553540.01-W247-W448-W689-W803-W939-W1075-W1203-W1299-W1174</f>
        <v>370170.08999999991</v>
      </c>
      <c r="X25" s="174"/>
      <c r="Y25" s="309"/>
      <c r="Z25" s="174">
        <v>172717.68</v>
      </c>
      <c r="AA25" s="174">
        <f>+Q25</f>
        <v>455613.99999999994</v>
      </c>
      <c r="AB25" s="174">
        <v>453800</v>
      </c>
      <c r="AC25" s="174">
        <f>610036-AC26-AC31-AC40-AC42-AC44-AC46-AC48-AC50-AC54-AC56-AC59</f>
        <v>462536</v>
      </c>
      <c r="AD25" s="174">
        <f>624307-AD26-AD31-AD40-AD42-AD44-AD46-AD48-AD50-AD54-AD56-AD59</f>
        <v>475307</v>
      </c>
    </row>
    <row r="26" spans="1:33" s="114" customFormat="1" ht="20.25" hidden="1" customHeight="1" x14ac:dyDescent="0.25">
      <c r="A26" s="183" t="s">
        <v>335</v>
      </c>
      <c r="B26" s="183"/>
      <c r="C26" s="183"/>
      <c r="D26" s="183"/>
      <c r="E26" s="183"/>
      <c r="F26" s="200">
        <f t="shared" si="8"/>
        <v>6000</v>
      </c>
      <c r="G26" s="200">
        <f t="shared" si="10"/>
        <v>15027.480000000003</v>
      </c>
      <c r="H26" s="201">
        <f t="shared" si="11"/>
        <v>24241.13</v>
      </c>
      <c r="I26" s="124"/>
      <c r="J26" s="131"/>
      <c r="K26" s="131"/>
      <c r="L26" s="131"/>
      <c r="M26" s="11"/>
      <c r="N26" s="171">
        <v>311111</v>
      </c>
      <c r="O26" s="172" t="s">
        <v>41</v>
      </c>
      <c r="P26" s="173" t="s">
        <v>123</v>
      </c>
      <c r="Q26" s="174">
        <v>3000</v>
      </c>
      <c r="R26" s="174">
        <f t="shared" si="19"/>
        <v>0</v>
      </c>
      <c r="S26" s="174">
        <v>3000</v>
      </c>
      <c r="T26" s="174"/>
      <c r="U26" s="295">
        <v>3000</v>
      </c>
      <c r="V26" s="295">
        <v>3000</v>
      </c>
      <c r="W26" s="344">
        <f>68701.86-W248</f>
        <v>9027.4800000000032</v>
      </c>
      <c r="X26" s="174"/>
      <c r="Y26" s="309"/>
      <c r="Z26" s="174">
        <v>7741.13</v>
      </c>
      <c r="AA26" s="174">
        <f t="shared" ref="AA26:AA28" si="20">+Q26</f>
        <v>3000</v>
      </c>
      <c r="AB26" s="174">
        <v>4000</v>
      </c>
      <c r="AC26" s="174">
        <v>4500</v>
      </c>
      <c r="AD26" s="174">
        <v>5000</v>
      </c>
    </row>
    <row r="27" spans="1:33" s="114" customFormat="1" ht="20.25" hidden="1" customHeight="1" x14ac:dyDescent="0.25">
      <c r="A27" s="183" t="s">
        <v>335</v>
      </c>
      <c r="B27" s="183"/>
      <c r="C27" s="183"/>
      <c r="D27" s="183"/>
      <c r="E27" s="183"/>
      <c r="F27" s="200">
        <f t="shared" si="8"/>
        <v>6000</v>
      </c>
      <c r="G27" s="200">
        <f t="shared" si="10"/>
        <v>7190.42</v>
      </c>
      <c r="H27" s="201">
        <f t="shared" si="11"/>
        <v>4680.3599999999997</v>
      </c>
      <c r="I27" s="124"/>
      <c r="J27" s="131"/>
      <c r="K27" s="131"/>
      <c r="L27" s="131"/>
      <c r="M27" s="11"/>
      <c r="N27" s="171">
        <v>311113</v>
      </c>
      <c r="O27" s="172" t="s">
        <v>41</v>
      </c>
      <c r="P27" s="173" t="s">
        <v>124</v>
      </c>
      <c r="Q27" s="174">
        <v>3000</v>
      </c>
      <c r="R27" s="174">
        <f t="shared" si="19"/>
        <v>0</v>
      </c>
      <c r="S27" s="174">
        <v>3000</v>
      </c>
      <c r="T27" s="174"/>
      <c r="U27" s="295">
        <v>3000</v>
      </c>
      <c r="V27" s="295">
        <v>3000</v>
      </c>
      <c r="W27" s="344">
        <v>1190.42</v>
      </c>
      <c r="X27" s="174"/>
      <c r="Y27" s="309"/>
      <c r="Z27" s="174">
        <v>1680.36</v>
      </c>
      <c r="AA27" s="174">
        <f t="shared" si="20"/>
        <v>3000</v>
      </c>
      <c r="AB27" s="174">
        <v>0</v>
      </c>
      <c r="AC27" s="174"/>
      <c r="AD27" s="174"/>
    </row>
    <row r="28" spans="1:33" s="114" customFormat="1" ht="20.25" hidden="1" customHeight="1" x14ac:dyDescent="0.25">
      <c r="A28" s="183" t="s">
        <v>335</v>
      </c>
      <c r="B28" s="183"/>
      <c r="C28" s="183"/>
      <c r="D28" s="183"/>
      <c r="E28" s="183"/>
      <c r="F28" s="200">
        <f t="shared" si="8"/>
        <v>0</v>
      </c>
      <c r="G28" s="200">
        <f t="shared" si="10"/>
        <v>0</v>
      </c>
      <c r="H28" s="201">
        <f t="shared" si="11"/>
        <v>0</v>
      </c>
      <c r="I28" s="124"/>
      <c r="J28" s="131"/>
      <c r="K28" s="131"/>
      <c r="L28" s="131"/>
      <c r="M28" s="11"/>
      <c r="N28" s="171">
        <v>311114</v>
      </c>
      <c r="O28" s="172" t="s">
        <v>41</v>
      </c>
      <c r="P28" s="173" t="s">
        <v>125</v>
      </c>
      <c r="Q28" s="174">
        <v>0</v>
      </c>
      <c r="R28" s="174">
        <f t="shared" si="19"/>
        <v>0</v>
      </c>
      <c r="S28" s="174">
        <v>0</v>
      </c>
      <c r="T28" s="174"/>
      <c r="U28" s="295">
        <v>0</v>
      </c>
      <c r="V28" s="295">
        <v>0</v>
      </c>
      <c r="W28" s="345"/>
      <c r="X28" s="174"/>
      <c r="Y28" s="309"/>
      <c r="Z28" s="174"/>
      <c r="AA28" s="174">
        <f t="shared" si="20"/>
        <v>0</v>
      </c>
      <c r="AB28" s="174"/>
      <c r="AC28" s="174"/>
      <c r="AD28" s="174"/>
    </row>
    <row r="29" spans="1:33" s="114" customFormat="1" ht="20.25" customHeight="1" x14ac:dyDescent="0.25">
      <c r="A29" s="183" t="s">
        <v>335</v>
      </c>
      <c r="B29" s="183"/>
      <c r="C29" s="183"/>
      <c r="D29" s="198" t="s">
        <v>387</v>
      </c>
      <c r="E29" s="198" t="s">
        <v>388</v>
      </c>
      <c r="F29" s="200">
        <f t="shared" si="8"/>
        <v>48000</v>
      </c>
      <c r="G29" s="200">
        <f t="shared" si="10"/>
        <v>66667.88</v>
      </c>
      <c r="H29" s="201">
        <f t="shared" si="11"/>
        <v>88504.65</v>
      </c>
      <c r="I29" s="124"/>
      <c r="J29" s="131"/>
      <c r="K29" s="131"/>
      <c r="L29" s="131">
        <v>3113</v>
      </c>
      <c r="M29" s="131"/>
      <c r="N29" s="132"/>
      <c r="O29" s="12" t="s">
        <v>41</v>
      </c>
      <c r="P29" s="127" t="s">
        <v>126</v>
      </c>
      <c r="Q29" s="133">
        <f t="shared" ref="Q29:AD30" si="21">Q30</f>
        <v>24000</v>
      </c>
      <c r="R29" s="133">
        <f t="shared" si="21"/>
        <v>0</v>
      </c>
      <c r="S29" s="133">
        <f t="shared" si="21"/>
        <v>24000</v>
      </c>
      <c r="T29" s="133">
        <v>7505</v>
      </c>
      <c r="U29" s="293">
        <f t="shared" si="21"/>
        <v>18000</v>
      </c>
      <c r="V29" s="293">
        <f t="shared" si="21"/>
        <v>24000</v>
      </c>
      <c r="W29" s="342">
        <f t="shared" si="21"/>
        <v>17162.88</v>
      </c>
      <c r="X29" s="133"/>
      <c r="Y29" s="307"/>
      <c r="Z29" s="133">
        <f t="shared" si="21"/>
        <v>7504.65</v>
      </c>
      <c r="AA29" s="133">
        <f t="shared" si="21"/>
        <v>24000</v>
      </c>
      <c r="AB29" s="133">
        <f t="shared" si="21"/>
        <v>18000</v>
      </c>
      <c r="AC29" s="133">
        <f t="shared" si="21"/>
        <v>19000</v>
      </c>
      <c r="AD29" s="133">
        <f t="shared" si="21"/>
        <v>20000</v>
      </c>
    </row>
    <row r="30" spans="1:33" s="114" customFormat="1" ht="20.25" hidden="1" customHeight="1" x14ac:dyDescent="0.25">
      <c r="A30" s="183" t="s">
        <v>335</v>
      </c>
      <c r="B30" s="183"/>
      <c r="C30" s="183"/>
      <c r="D30" s="183"/>
      <c r="E30" s="198" t="s">
        <v>388</v>
      </c>
      <c r="F30" s="200">
        <f t="shared" si="8"/>
        <v>48000</v>
      </c>
      <c r="G30" s="200">
        <f t="shared" si="10"/>
        <v>59162.880000000005</v>
      </c>
      <c r="H30" s="201">
        <f t="shared" si="11"/>
        <v>88504.65</v>
      </c>
      <c r="I30" s="124"/>
      <c r="J30" s="131"/>
      <c r="K30" s="131"/>
      <c r="L30" s="131"/>
      <c r="M30" s="194">
        <v>31131</v>
      </c>
      <c r="N30" s="195"/>
      <c r="O30" s="196" t="s">
        <v>41</v>
      </c>
      <c r="P30" s="195" t="s">
        <v>126</v>
      </c>
      <c r="Q30" s="197">
        <f t="shared" si="21"/>
        <v>24000</v>
      </c>
      <c r="R30" s="197">
        <f t="shared" si="21"/>
        <v>0</v>
      </c>
      <c r="S30" s="197">
        <f t="shared" si="21"/>
        <v>24000</v>
      </c>
      <c r="T30" s="197">
        <f t="shared" si="21"/>
        <v>0</v>
      </c>
      <c r="U30" s="294">
        <f t="shared" si="21"/>
        <v>18000</v>
      </c>
      <c r="V30" s="294">
        <f t="shared" si="21"/>
        <v>24000</v>
      </c>
      <c r="W30" s="343">
        <f t="shared" si="21"/>
        <v>17162.88</v>
      </c>
      <c r="X30" s="197"/>
      <c r="Y30" s="308"/>
      <c r="Z30" s="197">
        <f t="shared" si="21"/>
        <v>7504.65</v>
      </c>
      <c r="AA30" s="197">
        <f t="shared" si="21"/>
        <v>24000</v>
      </c>
      <c r="AB30" s="197">
        <f t="shared" si="21"/>
        <v>18000</v>
      </c>
      <c r="AC30" s="197">
        <f t="shared" si="21"/>
        <v>19000</v>
      </c>
      <c r="AD30" s="197">
        <f t="shared" si="21"/>
        <v>20000</v>
      </c>
    </row>
    <row r="31" spans="1:33" s="114" customFormat="1" ht="20.25" hidden="1" customHeight="1" x14ac:dyDescent="0.25">
      <c r="A31" s="183" t="s">
        <v>335</v>
      </c>
      <c r="B31" s="183"/>
      <c r="C31" s="183"/>
      <c r="D31" s="183"/>
      <c r="E31" s="183"/>
      <c r="F31" s="200">
        <f t="shared" si="8"/>
        <v>48000</v>
      </c>
      <c r="G31" s="200">
        <f t="shared" si="10"/>
        <v>59162.880000000005</v>
      </c>
      <c r="H31" s="201">
        <f t="shared" si="11"/>
        <v>88504.65</v>
      </c>
      <c r="I31" s="124"/>
      <c r="J31" s="131"/>
      <c r="K31" s="131"/>
      <c r="L31" s="131"/>
      <c r="M31" s="11"/>
      <c r="N31" s="171">
        <v>311310</v>
      </c>
      <c r="O31" s="172" t="s">
        <v>41</v>
      </c>
      <c r="P31" s="173" t="s">
        <v>126</v>
      </c>
      <c r="Q31" s="174">
        <v>24000</v>
      </c>
      <c r="R31" s="174">
        <f>S31-Q31</f>
        <v>0</v>
      </c>
      <c r="S31" s="174">
        <v>24000</v>
      </c>
      <c r="T31" s="174"/>
      <c r="U31" s="295">
        <v>18000</v>
      </c>
      <c r="V31" s="295">
        <v>24000</v>
      </c>
      <c r="W31" s="344">
        <f>17577.88-W252-W942</f>
        <v>17162.88</v>
      </c>
      <c r="X31" s="174"/>
      <c r="Y31" s="309"/>
      <c r="Z31" s="174">
        <v>7504.65</v>
      </c>
      <c r="AA31" s="174">
        <f>+Q31</f>
        <v>24000</v>
      </c>
      <c r="AB31" s="174">
        <v>18000</v>
      </c>
      <c r="AC31" s="174">
        <v>19000</v>
      </c>
      <c r="AD31" s="174">
        <v>20000</v>
      </c>
    </row>
    <row r="32" spans="1:33" s="114" customFormat="1" ht="20.25" customHeight="1" x14ac:dyDescent="0.25">
      <c r="A32" s="183" t="s">
        <v>335</v>
      </c>
      <c r="B32" s="183"/>
      <c r="C32" s="183"/>
      <c r="D32" s="198" t="s">
        <v>387</v>
      </c>
      <c r="E32" s="198" t="s">
        <v>388</v>
      </c>
      <c r="F32" s="200">
        <f t="shared" si="8"/>
        <v>16000</v>
      </c>
      <c r="G32" s="200">
        <f t="shared" si="10"/>
        <v>65203.65</v>
      </c>
      <c r="H32" s="201">
        <f t="shared" si="11"/>
        <v>20115.489999999998</v>
      </c>
      <c r="I32" s="124"/>
      <c r="J32" s="131"/>
      <c r="K32" s="131"/>
      <c r="L32" s="131">
        <v>3114</v>
      </c>
      <c r="M32" s="131"/>
      <c r="N32" s="132"/>
      <c r="O32" s="12" t="s">
        <v>41</v>
      </c>
      <c r="P32" s="127" t="s">
        <v>127</v>
      </c>
      <c r="Q32" s="133">
        <f t="shared" ref="Q32:AD32" si="22">Q33</f>
        <v>8000</v>
      </c>
      <c r="R32" s="133">
        <f t="shared" si="22"/>
        <v>0</v>
      </c>
      <c r="S32" s="133">
        <f t="shared" si="22"/>
        <v>8000</v>
      </c>
      <c r="T32" s="133">
        <v>12116</v>
      </c>
      <c r="U32" s="293">
        <f t="shared" si="22"/>
        <v>40000</v>
      </c>
      <c r="V32" s="293">
        <f t="shared" si="22"/>
        <v>8000</v>
      </c>
      <c r="W32" s="342">
        <f t="shared" si="22"/>
        <v>5087.6500000000005</v>
      </c>
      <c r="X32" s="133"/>
      <c r="Y32" s="307"/>
      <c r="Z32" s="133">
        <f t="shared" si="22"/>
        <v>12115.49</v>
      </c>
      <c r="AA32" s="133">
        <f t="shared" si="22"/>
        <v>8000</v>
      </c>
      <c r="AB32" s="133">
        <f t="shared" si="22"/>
        <v>0</v>
      </c>
      <c r="AC32" s="133">
        <f t="shared" si="22"/>
        <v>0</v>
      </c>
      <c r="AD32" s="133">
        <f t="shared" si="22"/>
        <v>0</v>
      </c>
    </row>
    <row r="33" spans="1:31" s="114" customFormat="1" ht="20.25" hidden="1" customHeight="1" x14ac:dyDescent="0.25">
      <c r="A33" s="183" t="s">
        <v>335</v>
      </c>
      <c r="B33" s="183"/>
      <c r="C33" s="183"/>
      <c r="D33" s="183"/>
      <c r="E33" s="198" t="s">
        <v>388</v>
      </c>
      <c r="F33" s="200">
        <f t="shared" si="8"/>
        <v>16000</v>
      </c>
      <c r="G33" s="200">
        <f t="shared" si="10"/>
        <v>53087.65</v>
      </c>
      <c r="H33" s="201">
        <f t="shared" si="11"/>
        <v>20115.489999999998</v>
      </c>
      <c r="I33" s="124"/>
      <c r="J33" s="131"/>
      <c r="K33" s="131"/>
      <c r="L33" s="131"/>
      <c r="M33" s="194">
        <v>31141</v>
      </c>
      <c r="N33" s="195"/>
      <c r="O33" s="196" t="s">
        <v>41</v>
      </c>
      <c r="P33" s="195" t="s">
        <v>127</v>
      </c>
      <c r="Q33" s="197">
        <f t="shared" ref="Q33:R33" si="23">Q34+Q36+Q35</f>
        <v>8000</v>
      </c>
      <c r="R33" s="197">
        <f t="shared" si="23"/>
        <v>0</v>
      </c>
      <c r="S33" s="197">
        <f>S34+S36+S35</f>
        <v>8000</v>
      </c>
      <c r="T33" s="197">
        <f t="shared" ref="T33:AD33" si="24">T34+T36+T35</f>
        <v>0</v>
      </c>
      <c r="U33" s="294">
        <f t="shared" si="24"/>
        <v>40000</v>
      </c>
      <c r="V33" s="294">
        <f t="shared" si="24"/>
        <v>8000</v>
      </c>
      <c r="W33" s="343">
        <f t="shared" si="24"/>
        <v>5087.6500000000005</v>
      </c>
      <c r="X33" s="197"/>
      <c r="Y33" s="308"/>
      <c r="Z33" s="197">
        <f t="shared" si="24"/>
        <v>12115.49</v>
      </c>
      <c r="AA33" s="197">
        <f t="shared" si="24"/>
        <v>8000</v>
      </c>
      <c r="AB33" s="197">
        <f t="shared" si="24"/>
        <v>0</v>
      </c>
      <c r="AC33" s="197">
        <f t="shared" si="24"/>
        <v>0</v>
      </c>
      <c r="AD33" s="197">
        <f t="shared" si="24"/>
        <v>0</v>
      </c>
    </row>
    <row r="34" spans="1:31" s="114" customFormat="1" ht="20.25" hidden="1" customHeight="1" x14ac:dyDescent="0.25">
      <c r="A34" s="183" t="s">
        <v>335</v>
      </c>
      <c r="B34" s="183"/>
      <c r="C34" s="183"/>
      <c r="D34" s="183"/>
      <c r="E34" s="183"/>
      <c r="F34" s="200">
        <f t="shared" si="8"/>
        <v>16000</v>
      </c>
      <c r="G34" s="200">
        <f t="shared" si="10"/>
        <v>53087.65</v>
      </c>
      <c r="H34" s="201">
        <f t="shared" si="11"/>
        <v>20115.489999999998</v>
      </c>
      <c r="I34" s="124"/>
      <c r="J34" s="131"/>
      <c r="K34" s="131"/>
      <c r="L34" s="131"/>
      <c r="M34" s="11"/>
      <c r="N34" s="171">
        <v>311410</v>
      </c>
      <c r="O34" s="172" t="s">
        <v>41</v>
      </c>
      <c r="P34" s="173" t="s">
        <v>127</v>
      </c>
      <c r="Q34" s="174">
        <v>8000</v>
      </c>
      <c r="R34" s="174">
        <f>S34-Q34</f>
        <v>0</v>
      </c>
      <c r="S34" s="174">
        <v>8000</v>
      </c>
      <c r="T34" s="174"/>
      <c r="U34" s="295">
        <v>40000</v>
      </c>
      <c r="V34" s="295">
        <v>8000</v>
      </c>
      <c r="W34" s="344">
        <f>20462.16-W255-W695-W945-W1206-W1302-W1081-17.66</f>
        <v>5087.6500000000005</v>
      </c>
      <c r="X34" s="174"/>
      <c r="Y34" s="309"/>
      <c r="Z34" s="174">
        <v>12115.49</v>
      </c>
      <c r="AA34" s="174">
        <f t="shared" ref="AA34:AA36" si="25">+Q34</f>
        <v>8000</v>
      </c>
      <c r="AB34" s="174"/>
      <c r="AC34" s="174"/>
      <c r="AD34" s="174"/>
    </row>
    <row r="35" spans="1:31" s="114" customFormat="1" ht="20.25" hidden="1" customHeight="1" x14ac:dyDescent="0.25">
      <c r="A35" s="183" t="s">
        <v>335</v>
      </c>
      <c r="B35" s="183"/>
      <c r="C35" s="183"/>
      <c r="D35" s="183"/>
      <c r="E35" s="183"/>
      <c r="F35" s="200">
        <f t="shared" si="8"/>
        <v>0</v>
      </c>
      <c r="G35" s="200">
        <f t="shared" si="10"/>
        <v>0</v>
      </c>
      <c r="H35" s="201">
        <f t="shared" si="11"/>
        <v>0</v>
      </c>
      <c r="I35" s="124"/>
      <c r="J35" s="131"/>
      <c r="K35" s="131"/>
      <c r="L35" s="131"/>
      <c r="M35" s="11"/>
      <c r="N35" s="171">
        <v>311410</v>
      </c>
      <c r="O35" s="172" t="s">
        <v>41</v>
      </c>
      <c r="P35" s="173" t="s">
        <v>128</v>
      </c>
      <c r="Q35" s="174">
        <v>0</v>
      </c>
      <c r="R35" s="174">
        <f>S35-Q35</f>
        <v>0</v>
      </c>
      <c r="S35" s="174">
        <v>0</v>
      </c>
      <c r="T35" s="174"/>
      <c r="U35" s="295">
        <v>0</v>
      </c>
      <c r="V35" s="295">
        <v>0</v>
      </c>
      <c r="W35" s="345"/>
      <c r="X35" s="174"/>
      <c r="Y35" s="309"/>
      <c r="Z35" s="174"/>
      <c r="AA35" s="174">
        <f t="shared" si="25"/>
        <v>0</v>
      </c>
      <c r="AB35" s="174"/>
      <c r="AC35" s="174"/>
      <c r="AD35" s="174"/>
    </row>
    <row r="36" spans="1:31" s="114" customFormat="1" ht="20.25" hidden="1" customHeight="1" x14ac:dyDescent="0.25">
      <c r="A36" s="183" t="s">
        <v>335</v>
      </c>
      <c r="B36" s="183"/>
      <c r="C36" s="183"/>
      <c r="D36" s="183"/>
      <c r="E36" s="183"/>
      <c r="F36" s="200">
        <f t="shared" si="8"/>
        <v>0</v>
      </c>
      <c r="G36" s="200">
        <f t="shared" si="10"/>
        <v>0</v>
      </c>
      <c r="H36" s="201">
        <f t="shared" si="11"/>
        <v>0</v>
      </c>
      <c r="I36" s="124"/>
      <c r="J36" s="131"/>
      <c r="K36" s="131"/>
      <c r="L36" s="131"/>
      <c r="M36" s="11"/>
      <c r="N36" s="171">
        <v>311411</v>
      </c>
      <c r="O36" s="172" t="s">
        <v>41</v>
      </c>
      <c r="P36" s="173" t="s">
        <v>129</v>
      </c>
      <c r="Q36" s="174">
        <v>0</v>
      </c>
      <c r="R36" s="174">
        <f>S36-Q36</f>
        <v>0</v>
      </c>
      <c r="S36" s="174">
        <v>0</v>
      </c>
      <c r="T36" s="174"/>
      <c r="U36" s="295">
        <v>0</v>
      </c>
      <c r="V36" s="295">
        <v>0</v>
      </c>
      <c r="W36" s="345"/>
      <c r="X36" s="174"/>
      <c r="Y36" s="309"/>
      <c r="Z36" s="174"/>
      <c r="AA36" s="174">
        <f t="shared" si="25"/>
        <v>0</v>
      </c>
      <c r="AB36" s="174"/>
      <c r="AC36" s="174"/>
      <c r="AD36" s="174"/>
    </row>
    <row r="37" spans="1:31" s="214" customFormat="1" ht="20.25" customHeight="1" x14ac:dyDescent="0.25">
      <c r="A37" s="188" t="s">
        <v>335</v>
      </c>
      <c r="B37" s="188"/>
      <c r="C37" s="215" t="s">
        <v>384</v>
      </c>
      <c r="D37" s="215" t="s">
        <v>387</v>
      </c>
      <c r="E37" s="215" t="s">
        <v>388</v>
      </c>
      <c r="F37" s="207">
        <f t="shared" si="8"/>
        <v>61800</v>
      </c>
      <c r="G37" s="207">
        <f t="shared" si="10"/>
        <v>105364.01000000001</v>
      </c>
      <c r="H37" s="208">
        <f t="shared" si="11"/>
        <v>120240.37</v>
      </c>
      <c r="I37" s="124"/>
      <c r="J37" s="131"/>
      <c r="K37" s="131">
        <v>312</v>
      </c>
      <c r="L37" s="131"/>
      <c r="M37" s="131"/>
      <c r="N37" s="132"/>
      <c r="O37" s="12" t="s">
        <v>41</v>
      </c>
      <c r="P37" s="127" t="s">
        <v>130</v>
      </c>
      <c r="Q37" s="133">
        <f t="shared" ref="Q37:R37" si="26">Q38</f>
        <v>30900</v>
      </c>
      <c r="R37" s="133">
        <f t="shared" si="26"/>
        <v>0</v>
      </c>
      <c r="S37" s="133">
        <f>S38</f>
        <v>30900</v>
      </c>
      <c r="T37" s="133">
        <f t="shared" ref="T37:AD37" si="27">T38</f>
        <v>20341</v>
      </c>
      <c r="U37" s="293">
        <f t="shared" si="27"/>
        <v>31500</v>
      </c>
      <c r="V37" s="293">
        <f t="shared" si="27"/>
        <v>30900</v>
      </c>
      <c r="W37" s="342">
        <f t="shared" si="27"/>
        <v>22623.010000000002</v>
      </c>
      <c r="X37" s="133"/>
      <c r="Y37" s="307"/>
      <c r="Z37" s="213">
        <f t="shared" si="27"/>
        <v>20340.370000000003</v>
      </c>
      <c r="AA37" s="213">
        <f t="shared" si="27"/>
        <v>30900</v>
      </c>
      <c r="AB37" s="213">
        <f t="shared" si="27"/>
        <v>23000</v>
      </c>
      <c r="AC37" s="213">
        <f t="shared" si="27"/>
        <v>23000</v>
      </c>
      <c r="AD37" s="213">
        <f t="shared" si="27"/>
        <v>23000</v>
      </c>
      <c r="AE37" s="242"/>
    </row>
    <row r="38" spans="1:31" s="114" customFormat="1" ht="20.25" customHeight="1" x14ac:dyDescent="0.25">
      <c r="A38" s="183" t="s">
        <v>335</v>
      </c>
      <c r="B38" s="183"/>
      <c r="C38" s="183"/>
      <c r="D38" s="198" t="s">
        <v>387</v>
      </c>
      <c r="E38" s="198" t="s">
        <v>388</v>
      </c>
      <c r="F38" s="200">
        <f t="shared" si="8"/>
        <v>61800</v>
      </c>
      <c r="G38" s="200">
        <f t="shared" si="10"/>
        <v>105364.01000000001</v>
      </c>
      <c r="H38" s="201">
        <f t="shared" si="11"/>
        <v>120240.37</v>
      </c>
      <c r="I38" s="124"/>
      <c r="J38" s="131"/>
      <c r="K38" s="131"/>
      <c r="L38" s="131">
        <v>3121</v>
      </c>
      <c r="M38" s="131"/>
      <c r="N38" s="132"/>
      <c r="O38" s="12" t="s">
        <v>41</v>
      </c>
      <c r="P38" s="127" t="s">
        <v>130</v>
      </c>
      <c r="Q38" s="133">
        <f>Q39+Q41+Q43+Q45+Q49+Q47</f>
        <v>30900</v>
      </c>
      <c r="R38" s="133">
        <f t="shared" ref="R38" si="28">R39+R41+R43+R45+R49+R47</f>
        <v>0</v>
      </c>
      <c r="S38" s="133">
        <f>S39+S41+S43+S45+S49+S47</f>
        <v>30900</v>
      </c>
      <c r="T38" s="133">
        <v>20341</v>
      </c>
      <c r="U38" s="293">
        <f t="shared" ref="U38:AD38" si="29">U39+U41+U43+U45+U49+U47</f>
        <v>31500</v>
      </c>
      <c r="V38" s="293">
        <f t="shared" si="29"/>
        <v>30900</v>
      </c>
      <c r="W38" s="342">
        <f t="shared" si="29"/>
        <v>22623.010000000002</v>
      </c>
      <c r="X38" s="133"/>
      <c r="Y38" s="307"/>
      <c r="Z38" s="133">
        <f t="shared" si="29"/>
        <v>20340.370000000003</v>
      </c>
      <c r="AA38" s="133">
        <f t="shared" si="29"/>
        <v>30900</v>
      </c>
      <c r="AB38" s="133">
        <f t="shared" si="29"/>
        <v>23000</v>
      </c>
      <c r="AC38" s="133">
        <f t="shared" si="29"/>
        <v>23000</v>
      </c>
      <c r="AD38" s="133">
        <f t="shared" si="29"/>
        <v>23000</v>
      </c>
      <c r="AE38" s="176"/>
    </row>
    <row r="39" spans="1:31" s="114" customFormat="1" ht="20.25" hidden="1" customHeight="1" x14ac:dyDescent="0.25">
      <c r="A39" s="183" t="s">
        <v>335</v>
      </c>
      <c r="B39" s="183"/>
      <c r="C39" s="183"/>
      <c r="D39" s="183"/>
      <c r="E39" s="198" t="s">
        <v>388</v>
      </c>
      <c r="F39" s="200">
        <f t="shared" si="8"/>
        <v>10000</v>
      </c>
      <c r="G39" s="200">
        <f t="shared" si="10"/>
        <v>12848</v>
      </c>
      <c r="H39" s="201">
        <f t="shared" si="11"/>
        <v>18557.45</v>
      </c>
      <c r="I39" s="124"/>
      <c r="J39" s="131"/>
      <c r="K39" s="131"/>
      <c r="L39" s="131"/>
      <c r="M39" s="194">
        <v>31212</v>
      </c>
      <c r="N39" s="195"/>
      <c r="O39" s="196" t="s">
        <v>41</v>
      </c>
      <c r="P39" s="195" t="s">
        <v>131</v>
      </c>
      <c r="Q39" s="197">
        <f t="shared" ref="Q39:R39" si="30">Q40</f>
        <v>5000</v>
      </c>
      <c r="R39" s="197">
        <f t="shared" si="30"/>
        <v>0</v>
      </c>
      <c r="S39" s="197">
        <f>S40</f>
        <v>5000</v>
      </c>
      <c r="T39" s="197">
        <f t="shared" ref="T39:AD39" si="31">T40</f>
        <v>0</v>
      </c>
      <c r="U39" s="294">
        <f t="shared" si="31"/>
        <v>1500</v>
      </c>
      <c r="V39" s="294">
        <f t="shared" si="31"/>
        <v>5000</v>
      </c>
      <c r="W39" s="343">
        <f t="shared" si="31"/>
        <v>6348.0000000000009</v>
      </c>
      <c r="X39" s="197"/>
      <c r="Y39" s="308"/>
      <c r="Z39" s="197">
        <f t="shared" si="31"/>
        <v>1557.45</v>
      </c>
      <c r="AA39" s="197">
        <f t="shared" si="31"/>
        <v>5000</v>
      </c>
      <c r="AB39" s="197">
        <f t="shared" si="31"/>
        <v>4000</v>
      </c>
      <c r="AC39" s="197">
        <f t="shared" si="31"/>
        <v>4000</v>
      </c>
      <c r="AD39" s="197">
        <f t="shared" si="31"/>
        <v>4000</v>
      </c>
    </row>
    <row r="40" spans="1:31" s="114" customFormat="1" ht="20.25" hidden="1" customHeight="1" x14ac:dyDescent="0.25">
      <c r="A40" s="183" t="s">
        <v>335</v>
      </c>
      <c r="B40" s="183"/>
      <c r="C40" s="183"/>
      <c r="D40" s="183"/>
      <c r="E40" s="183"/>
      <c r="F40" s="200">
        <f t="shared" si="8"/>
        <v>10000</v>
      </c>
      <c r="G40" s="200">
        <f t="shared" si="10"/>
        <v>12848</v>
      </c>
      <c r="H40" s="201">
        <f t="shared" si="11"/>
        <v>18557.45</v>
      </c>
      <c r="I40" s="124"/>
      <c r="J40" s="131"/>
      <c r="K40" s="131"/>
      <c r="L40" s="131"/>
      <c r="M40" s="11"/>
      <c r="N40" s="171">
        <v>312120</v>
      </c>
      <c r="O40" s="172" t="s">
        <v>41</v>
      </c>
      <c r="P40" s="173" t="s">
        <v>131</v>
      </c>
      <c r="Q40" s="174">
        <v>5000</v>
      </c>
      <c r="R40" s="174">
        <f>S40-Q40</f>
        <v>0</v>
      </c>
      <c r="S40" s="174">
        <v>5000</v>
      </c>
      <c r="T40" s="174"/>
      <c r="U40" s="295">
        <v>1500</v>
      </c>
      <c r="V40" s="295">
        <v>5000</v>
      </c>
      <c r="W40" s="344">
        <f>8853.45-W259</f>
        <v>6348.0000000000009</v>
      </c>
      <c r="X40" s="174"/>
      <c r="Y40" s="309"/>
      <c r="Z40" s="174">
        <v>1557.45</v>
      </c>
      <c r="AA40" s="174">
        <f>+Q40</f>
        <v>5000</v>
      </c>
      <c r="AB40" s="174">
        <v>4000</v>
      </c>
      <c r="AC40" s="174">
        <v>4000</v>
      </c>
      <c r="AD40" s="174">
        <v>4000</v>
      </c>
    </row>
    <row r="41" spans="1:31" s="114" customFormat="1" ht="20.25" hidden="1" customHeight="1" x14ac:dyDescent="0.25">
      <c r="A41" s="183" t="s">
        <v>335</v>
      </c>
      <c r="B41" s="183"/>
      <c r="C41" s="183"/>
      <c r="D41" s="183"/>
      <c r="E41" s="198" t="s">
        <v>388</v>
      </c>
      <c r="F41" s="200">
        <f t="shared" si="8"/>
        <v>0</v>
      </c>
      <c r="G41" s="200">
        <f t="shared" si="10"/>
        <v>4100</v>
      </c>
      <c r="H41" s="201">
        <f t="shared" si="11"/>
        <v>2938.54</v>
      </c>
      <c r="I41" s="124"/>
      <c r="J41" s="131"/>
      <c r="K41" s="131"/>
      <c r="L41" s="131"/>
      <c r="M41" s="194">
        <v>31213</v>
      </c>
      <c r="N41" s="195"/>
      <c r="O41" s="196" t="s">
        <v>41</v>
      </c>
      <c r="P41" s="195" t="s">
        <v>132</v>
      </c>
      <c r="Q41" s="197">
        <f t="shared" ref="Q41:R41" si="32">Q42</f>
        <v>0</v>
      </c>
      <c r="R41" s="197">
        <f t="shared" si="32"/>
        <v>0</v>
      </c>
      <c r="S41" s="197">
        <f>S42</f>
        <v>0</v>
      </c>
      <c r="T41" s="197">
        <f t="shared" ref="T41:AD41" si="33">T42</f>
        <v>0</v>
      </c>
      <c r="U41" s="294">
        <f t="shared" si="33"/>
        <v>4100</v>
      </c>
      <c r="V41" s="294">
        <f t="shared" si="33"/>
        <v>0</v>
      </c>
      <c r="W41" s="343">
        <f t="shared" si="33"/>
        <v>0</v>
      </c>
      <c r="X41" s="197"/>
      <c r="Y41" s="308"/>
      <c r="Z41" s="197">
        <f t="shared" si="33"/>
        <v>2938.54</v>
      </c>
      <c r="AA41" s="197">
        <f t="shared" si="33"/>
        <v>0</v>
      </c>
      <c r="AB41" s="197">
        <f t="shared" si="33"/>
        <v>0</v>
      </c>
      <c r="AC41" s="197">
        <f t="shared" si="33"/>
        <v>0</v>
      </c>
      <c r="AD41" s="197">
        <f t="shared" si="33"/>
        <v>0</v>
      </c>
    </row>
    <row r="42" spans="1:31" s="114" customFormat="1" ht="20.25" hidden="1" customHeight="1" x14ac:dyDescent="0.25">
      <c r="A42" s="183" t="s">
        <v>335</v>
      </c>
      <c r="B42" s="183"/>
      <c r="C42" s="183"/>
      <c r="D42" s="183"/>
      <c r="E42" s="183"/>
      <c r="F42" s="200">
        <f t="shared" si="8"/>
        <v>0</v>
      </c>
      <c r="G42" s="200">
        <f t="shared" si="10"/>
        <v>4100</v>
      </c>
      <c r="H42" s="201">
        <f t="shared" si="11"/>
        <v>2938.54</v>
      </c>
      <c r="I42" s="124"/>
      <c r="J42" s="131"/>
      <c r="K42" s="131"/>
      <c r="L42" s="131"/>
      <c r="M42" s="11"/>
      <c r="N42" s="171">
        <v>312130</v>
      </c>
      <c r="O42" s="172" t="s">
        <v>41</v>
      </c>
      <c r="P42" s="173" t="s">
        <v>132</v>
      </c>
      <c r="Q42" s="174">
        <v>0</v>
      </c>
      <c r="R42" s="174">
        <f>S42-Q42</f>
        <v>0</v>
      </c>
      <c r="S42" s="174">
        <v>0</v>
      </c>
      <c r="T42" s="174"/>
      <c r="U42" s="295">
        <v>4100</v>
      </c>
      <c r="V42" s="295">
        <v>0</v>
      </c>
      <c r="W42" s="344">
        <v>0</v>
      </c>
      <c r="X42" s="174"/>
      <c r="Y42" s="309"/>
      <c r="Z42" s="174">
        <v>2938.54</v>
      </c>
      <c r="AA42" s="174">
        <f>+Q42</f>
        <v>0</v>
      </c>
      <c r="AB42" s="174"/>
      <c r="AC42" s="174"/>
      <c r="AD42" s="174"/>
    </row>
    <row r="43" spans="1:31" s="114" customFormat="1" ht="20.25" hidden="1" customHeight="1" x14ac:dyDescent="0.25">
      <c r="A43" s="183" t="s">
        <v>335</v>
      </c>
      <c r="B43" s="183"/>
      <c r="C43" s="183"/>
      <c r="D43" s="183"/>
      <c r="E43" s="198" t="s">
        <v>388</v>
      </c>
      <c r="F43" s="200">
        <f t="shared" si="8"/>
        <v>5400</v>
      </c>
      <c r="G43" s="200">
        <f t="shared" si="10"/>
        <v>5400</v>
      </c>
      <c r="H43" s="201">
        <f t="shared" si="11"/>
        <v>12124.48</v>
      </c>
      <c r="I43" s="124"/>
      <c r="J43" s="131"/>
      <c r="K43" s="131"/>
      <c r="L43" s="131"/>
      <c r="M43" s="194">
        <v>31214</v>
      </c>
      <c r="N43" s="195"/>
      <c r="O43" s="196" t="s">
        <v>41</v>
      </c>
      <c r="P43" s="195" t="s">
        <v>133</v>
      </c>
      <c r="Q43" s="197">
        <f t="shared" ref="Q43:R43" si="34">Q44</f>
        <v>2700</v>
      </c>
      <c r="R43" s="197">
        <f t="shared" si="34"/>
        <v>0</v>
      </c>
      <c r="S43" s="197">
        <f>S44</f>
        <v>2700</v>
      </c>
      <c r="T43" s="197">
        <f t="shared" ref="T43:AD43" si="35">T44</f>
        <v>0</v>
      </c>
      <c r="U43" s="294">
        <f t="shared" si="35"/>
        <v>2700</v>
      </c>
      <c r="V43" s="294">
        <f t="shared" si="35"/>
        <v>2700</v>
      </c>
      <c r="W43" s="343">
        <f t="shared" si="35"/>
        <v>0</v>
      </c>
      <c r="X43" s="197"/>
      <c r="Y43" s="308"/>
      <c r="Z43" s="197">
        <f t="shared" si="35"/>
        <v>1324.48</v>
      </c>
      <c r="AA43" s="197">
        <f t="shared" si="35"/>
        <v>2700</v>
      </c>
      <c r="AB43" s="197">
        <f t="shared" si="35"/>
        <v>2700</v>
      </c>
      <c r="AC43" s="197">
        <f t="shared" si="35"/>
        <v>2700</v>
      </c>
      <c r="AD43" s="197">
        <f t="shared" si="35"/>
        <v>2700</v>
      </c>
    </row>
    <row r="44" spans="1:31" s="114" customFormat="1" ht="20.25" hidden="1" customHeight="1" x14ac:dyDescent="0.25">
      <c r="A44" s="183" t="s">
        <v>335</v>
      </c>
      <c r="B44" s="183"/>
      <c r="C44" s="183"/>
      <c r="D44" s="183"/>
      <c r="E44" s="183"/>
      <c r="F44" s="200">
        <f t="shared" si="8"/>
        <v>5400</v>
      </c>
      <c r="G44" s="200">
        <f t="shared" si="10"/>
        <v>5400</v>
      </c>
      <c r="H44" s="201">
        <f t="shared" si="11"/>
        <v>12124.48</v>
      </c>
      <c r="I44" s="124"/>
      <c r="J44" s="131"/>
      <c r="K44" s="131"/>
      <c r="L44" s="131"/>
      <c r="M44" s="11"/>
      <c r="N44" s="171">
        <v>312140</v>
      </c>
      <c r="O44" s="172" t="s">
        <v>41</v>
      </c>
      <c r="P44" s="173" t="s">
        <v>133</v>
      </c>
      <c r="Q44" s="174">
        <v>2700</v>
      </c>
      <c r="R44" s="174">
        <f>S44-Q44</f>
        <v>0</v>
      </c>
      <c r="S44" s="174">
        <v>2700</v>
      </c>
      <c r="T44" s="174"/>
      <c r="U44" s="295">
        <v>2700</v>
      </c>
      <c r="V44" s="295">
        <v>2700</v>
      </c>
      <c r="W44" s="344">
        <v>0</v>
      </c>
      <c r="X44" s="174"/>
      <c r="Y44" s="309"/>
      <c r="Z44" s="174">
        <v>1324.48</v>
      </c>
      <c r="AA44" s="174">
        <f>+Q44</f>
        <v>2700</v>
      </c>
      <c r="AB44" s="174">
        <v>2700</v>
      </c>
      <c r="AC44" s="174">
        <v>2700</v>
      </c>
      <c r="AD44" s="174">
        <v>2700</v>
      </c>
    </row>
    <row r="45" spans="1:31" s="114" customFormat="1" ht="20.25" hidden="1" customHeight="1" x14ac:dyDescent="0.25">
      <c r="A45" s="183" t="s">
        <v>335</v>
      </c>
      <c r="B45" s="183"/>
      <c r="C45" s="183"/>
      <c r="D45" s="183"/>
      <c r="E45" s="198" t="s">
        <v>388</v>
      </c>
      <c r="F45" s="200">
        <f t="shared" si="8"/>
        <v>8000</v>
      </c>
      <c r="G45" s="200">
        <f t="shared" si="10"/>
        <v>10054.299999999999</v>
      </c>
      <c r="H45" s="201">
        <f t="shared" si="11"/>
        <v>18256.3</v>
      </c>
      <c r="I45" s="124"/>
      <c r="J45" s="131"/>
      <c r="K45" s="131"/>
      <c r="L45" s="131"/>
      <c r="M45" s="194">
        <v>31215</v>
      </c>
      <c r="N45" s="195"/>
      <c r="O45" s="196" t="s">
        <v>41</v>
      </c>
      <c r="P45" s="195" t="s">
        <v>134</v>
      </c>
      <c r="Q45" s="197">
        <f t="shared" ref="Q45:R45" si="36">Q46</f>
        <v>4000</v>
      </c>
      <c r="R45" s="197">
        <f t="shared" si="36"/>
        <v>0</v>
      </c>
      <c r="S45" s="197">
        <f>S46</f>
        <v>4000</v>
      </c>
      <c r="T45" s="197">
        <f t="shared" ref="T45:AD45" si="37">T46</f>
        <v>0</v>
      </c>
      <c r="U45" s="294">
        <f t="shared" si="37"/>
        <v>4000</v>
      </c>
      <c r="V45" s="294">
        <f t="shared" si="37"/>
        <v>4000</v>
      </c>
      <c r="W45" s="343">
        <f t="shared" si="37"/>
        <v>2054.3000000000002</v>
      </c>
      <c r="X45" s="197"/>
      <c r="Y45" s="308"/>
      <c r="Z45" s="197">
        <f t="shared" si="37"/>
        <v>2256.3000000000002</v>
      </c>
      <c r="AA45" s="197">
        <f t="shared" si="37"/>
        <v>4000</v>
      </c>
      <c r="AB45" s="197">
        <f t="shared" si="37"/>
        <v>4000</v>
      </c>
      <c r="AC45" s="197">
        <f t="shared" si="37"/>
        <v>4000</v>
      </c>
      <c r="AD45" s="197">
        <f t="shared" si="37"/>
        <v>4000</v>
      </c>
    </row>
    <row r="46" spans="1:31" s="114" customFormat="1" ht="20.25" hidden="1" customHeight="1" x14ac:dyDescent="0.25">
      <c r="A46" s="183" t="s">
        <v>335</v>
      </c>
      <c r="B46" s="183"/>
      <c r="C46" s="183"/>
      <c r="D46" s="183"/>
      <c r="E46" s="183"/>
      <c r="F46" s="200">
        <f t="shared" si="8"/>
        <v>8000</v>
      </c>
      <c r="G46" s="200">
        <f t="shared" si="10"/>
        <v>10054.299999999999</v>
      </c>
      <c r="H46" s="201">
        <f t="shared" si="11"/>
        <v>18256.3</v>
      </c>
      <c r="I46" s="124"/>
      <c r="J46" s="131"/>
      <c r="K46" s="131"/>
      <c r="L46" s="131"/>
      <c r="M46" s="11"/>
      <c r="N46" s="171">
        <v>312150</v>
      </c>
      <c r="O46" s="172" t="s">
        <v>41</v>
      </c>
      <c r="P46" s="173" t="s">
        <v>134</v>
      </c>
      <c r="Q46" s="174">
        <v>4000</v>
      </c>
      <c r="R46" s="174">
        <f>S46-Q46</f>
        <v>0</v>
      </c>
      <c r="S46" s="174">
        <v>4000</v>
      </c>
      <c r="T46" s="174"/>
      <c r="U46" s="295">
        <v>4000</v>
      </c>
      <c r="V46" s="295">
        <v>4000</v>
      </c>
      <c r="W46" s="344">
        <v>2054.3000000000002</v>
      </c>
      <c r="X46" s="174"/>
      <c r="Y46" s="309"/>
      <c r="Z46" s="174">
        <v>2256.3000000000002</v>
      </c>
      <c r="AA46" s="174">
        <f>+Q46</f>
        <v>4000</v>
      </c>
      <c r="AB46" s="174">
        <v>4000</v>
      </c>
      <c r="AC46" s="174">
        <v>4000</v>
      </c>
      <c r="AD46" s="174">
        <v>4000</v>
      </c>
    </row>
    <row r="47" spans="1:31" s="114" customFormat="1" ht="20.25" hidden="1" customHeight="1" x14ac:dyDescent="0.25">
      <c r="A47" s="183" t="s">
        <v>335</v>
      </c>
      <c r="B47" s="183"/>
      <c r="C47" s="183"/>
      <c r="D47" s="183"/>
      <c r="E47" s="198" t="s">
        <v>388</v>
      </c>
      <c r="F47" s="200">
        <f t="shared" si="8"/>
        <v>16600</v>
      </c>
      <c r="G47" s="200">
        <f t="shared" si="10"/>
        <v>23800</v>
      </c>
      <c r="H47" s="201">
        <f t="shared" si="11"/>
        <v>27063.599999999999</v>
      </c>
      <c r="I47" s="124"/>
      <c r="J47" s="131"/>
      <c r="K47" s="131"/>
      <c r="L47" s="131"/>
      <c r="M47" s="194">
        <v>31216</v>
      </c>
      <c r="N47" s="195"/>
      <c r="O47" s="196" t="s">
        <v>41</v>
      </c>
      <c r="P47" s="195" t="s">
        <v>135</v>
      </c>
      <c r="Q47" s="197">
        <f t="shared" ref="Q47:R47" si="38">Q48</f>
        <v>8300</v>
      </c>
      <c r="R47" s="197">
        <f t="shared" si="38"/>
        <v>0</v>
      </c>
      <c r="S47" s="197">
        <f>S48</f>
        <v>8300</v>
      </c>
      <c r="T47" s="197">
        <f t="shared" ref="T47:AD47" si="39">T48</f>
        <v>0</v>
      </c>
      <c r="U47" s="294">
        <f t="shared" si="39"/>
        <v>8300</v>
      </c>
      <c r="V47" s="294">
        <f t="shared" si="39"/>
        <v>8300</v>
      </c>
      <c r="W47" s="343">
        <f t="shared" si="39"/>
        <v>7200</v>
      </c>
      <c r="X47" s="197"/>
      <c r="Y47" s="308"/>
      <c r="Z47" s="197">
        <f t="shared" si="39"/>
        <v>5863.6</v>
      </c>
      <c r="AA47" s="197">
        <f t="shared" si="39"/>
        <v>8300</v>
      </c>
      <c r="AB47" s="197">
        <f t="shared" si="39"/>
        <v>4300</v>
      </c>
      <c r="AC47" s="197">
        <f t="shared" si="39"/>
        <v>4300</v>
      </c>
      <c r="AD47" s="197">
        <f t="shared" si="39"/>
        <v>4300</v>
      </c>
    </row>
    <row r="48" spans="1:31" s="114" customFormat="1" ht="20.25" hidden="1" customHeight="1" x14ac:dyDescent="0.25">
      <c r="A48" s="183" t="s">
        <v>335</v>
      </c>
      <c r="B48" s="183"/>
      <c r="C48" s="183"/>
      <c r="D48" s="183"/>
      <c r="E48" s="183"/>
      <c r="F48" s="200">
        <f t="shared" si="8"/>
        <v>16600</v>
      </c>
      <c r="G48" s="200">
        <f t="shared" si="10"/>
        <v>23800</v>
      </c>
      <c r="H48" s="201">
        <f t="shared" si="11"/>
        <v>27063.599999999999</v>
      </c>
      <c r="I48" s="124"/>
      <c r="J48" s="131"/>
      <c r="K48" s="131"/>
      <c r="L48" s="131"/>
      <c r="M48" s="11"/>
      <c r="N48" s="171">
        <v>312160</v>
      </c>
      <c r="O48" s="172" t="s">
        <v>41</v>
      </c>
      <c r="P48" s="173" t="s">
        <v>135</v>
      </c>
      <c r="Q48" s="174">
        <v>8300</v>
      </c>
      <c r="R48" s="174">
        <f>S48-Q48</f>
        <v>0</v>
      </c>
      <c r="S48" s="174">
        <f>10300-1500-500</f>
        <v>8300</v>
      </c>
      <c r="T48" s="174"/>
      <c r="U48" s="295">
        <v>8300</v>
      </c>
      <c r="V48" s="295">
        <v>8300</v>
      </c>
      <c r="W48" s="344">
        <f>18000-W267-W1306</f>
        <v>7200</v>
      </c>
      <c r="X48" s="174"/>
      <c r="Y48" s="309"/>
      <c r="Z48" s="174">
        <v>5863.6</v>
      </c>
      <c r="AA48" s="174">
        <f>+Q48</f>
        <v>8300</v>
      </c>
      <c r="AB48" s="174">
        <v>4300</v>
      </c>
      <c r="AC48" s="174">
        <v>4300</v>
      </c>
      <c r="AD48" s="174">
        <v>4300</v>
      </c>
    </row>
    <row r="49" spans="1:32" s="114" customFormat="1" ht="20.25" hidden="1" customHeight="1" x14ac:dyDescent="0.25">
      <c r="A49" s="183" t="s">
        <v>335</v>
      </c>
      <c r="B49" s="183"/>
      <c r="C49" s="183"/>
      <c r="D49" s="183"/>
      <c r="E49" s="198" t="s">
        <v>388</v>
      </c>
      <c r="F49" s="200">
        <f t="shared" si="8"/>
        <v>21800</v>
      </c>
      <c r="G49" s="200">
        <f t="shared" si="10"/>
        <v>28820.71</v>
      </c>
      <c r="H49" s="201">
        <f t="shared" si="11"/>
        <v>41300</v>
      </c>
      <c r="I49" s="124"/>
      <c r="J49" s="131"/>
      <c r="K49" s="131"/>
      <c r="L49" s="131"/>
      <c r="M49" s="194">
        <v>31219</v>
      </c>
      <c r="N49" s="195"/>
      <c r="O49" s="196" t="s">
        <v>41</v>
      </c>
      <c r="P49" s="195" t="s">
        <v>136</v>
      </c>
      <c r="Q49" s="197">
        <f t="shared" ref="Q49:R49" si="40">Q50</f>
        <v>10900</v>
      </c>
      <c r="R49" s="197">
        <f t="shared" si="40"/>
        <v>0</v>
      </c>
      <c r="S49" s="197">
        <f>S50</f>
        <v>10900</v>
      </c>
      <c r="T49" s="197">
        <f t="shared" ref="T49:AD49" si="41">T50</f>
        <v>0</v>
      </c>
      <c r="U49" s="294">
        <f t="shared" si="41"/>
        <v>10900</v>
      </c>
      <c r="V49" s="294">
        <f t="shared" si="41"/>
        <v>10900</v>
      </c>
      <c r="W49" s="343">
        <f t="shared" si="41"/>
        <v>7020.7100000000009</v>
      </c>
      <c r="X49" s="197"/>
      <c r="Y49" s="308"/>
      <c r="Z49" s="197">
        <f t="shared" si="41"/>
        <v>6400</v>
      </c>
      <c r="AA49" s="197">
        <f t="shared" si="41"/>
        <v>10900</v>
      </c>
      <c r="AB49" s="197">
        <f t="shared" si="41"/>
        <v>8000</v>
      </c>
      <c r="AC49" s="197">
        <f t="shared" si="41"/>
        <v>8000</v>
      </c>
      <c r="AD49" s="197">
        <f t="shared" si="41"/>
        <v>8000</v>
      </c>
    </row>
    <row r="50" spans="1:32" s="114" customFormat="1" ht="20.25" hidden="1" customHeight="1" x14ac:dyDescent="0.25">
      <c r="A50" s="183" t="s">
        <v>335</v>
      </c>
      <c r="B50" s="183"/>
      <c r="C50" s="183"/>
      <c r="D50" s="183"/>
      <c r="E50" s="183"/>
      <c r="F50" s="200">
        <f t="shared" si="8"/>
        <v>21800</v>
      </c>
      <c r="G50" s="200">
        <f t="shared" si="10"/>
        <v>28820.71</v>
      </c>
      <c r="H50" s="201">
        <f t="shared" si="11"/>
        <v>41300</v>
      </c>
      <c r="I50" s="124"/>
      <c r="J50" s="131"/>
      <c r="K50" s="131"/>
      <c r="L50" s="131"/>
      <c r="M50" s="11"/>
      <c r="N50" s="171">
        <v>312190</v>
      </c>
      <c r="O50" s="172" t="s">
        <v>41</v>
      </c>
      <c r="P50" s="173" t="s">
        <v>137</v>
      </c>
      <c r="Q50" s="174">
        <v>10900</v>
      </c>
      <c r="R50" s="174">
        <f>S50-Q50</f>
        <v>0</v>
      </c>
      <c r="S50" s="174">
        <v>10900</v>
      </c>
      <c r="T50" s="174"/>
      <c r="U50" s="295">
        <v>10900</v>
      </c>
      <c r="V50" s="295">
        <v>10900</v>
      </c>
      <c r="W50" s="344">
        <f>20642.13-W269-W707-W1308</f>
        <v>7020.7100000000009</v>
      </c>
      <c r="X50" s="174"/>
      <c r="Y50" s="309"/>
      <c r="Z50" s="174">
        <v>6400</v>
      </c>
      <c r="AA50" s="174">
        <f>+Q50</f>
        <v>10900</v>
      </c>
      <c r="AB50" s="174">
        <v>8000</v>
      </c>
      <c r="AC50" s="174">
        <v>8000</v>
      </c>
      <c r="AD50" s="174">
        <v>8000</v>
      </c>
    </row>
    <row r="51" spans="1:32" s="214" customFormat="1" ht="20.25" customHeight="1" x14ac:dyDescent="0.25">
      <c r="A51" s="188" t="s">
        <v>335</v>
      </c>
      <c r="B51" s="188"/>
      <c r="C51" s="215" t="s">
        <v>384</v>
      </c>
      <c r="D51" s="215" t="s">
        <v>387</v>
      </c>
      <c r="E51" s="215" t="s">
        <v>388</v>
      </c>
      <c r="F51" s="207">
        <f t="shared" si="8"/>
        <v>164000</v>
      </c>
      <c r="G51" s="207">
        <f t="shared" si="10"/>
        <v>259687.04000000001</v>
      </c>
      <c r="H51" s="208">
        <f t="shared" si="11"/>
        <v>417650.73</v>
      </c>
      <c r="I51" s="124"/>
      <c r="J51" s="131"/>
      <c r="K51" s="131">
        <v>313</v>
      </c>
      <c r="L51" s="131"/>
      <c r="M51" s="131"/>
      <c r="N51" s="132"/>
      <c r="O51" s="12" t="s">
        <v>41</v>
      </c>
      <c r="P51" s="127" t="s">
        <v>138</v>
      </c>
      <c r="Q51" s="133">
        <f>Q52+Q57</f>
        <v>82000</v>
      </c>
      <c r="R51" s="133">
        <f t="shared" ref="R51" si="42">R52+R57</f>
        <v>0</v>
      </c>
      <c r="S51" s="133">
        <f>S52+S57</f>
        <v>82000</v>
      </c>
      <c r="T51" s="133">
        <v>32651</v>
      </c>
      <c r="U51" s="293">
        <f t="shared" ref="U51:AD51" si="43">U52+U57</f>
        <v>75000</v>
      </c>
      <c r="V51" s="293">
        <f t="shared" si="43"/>
        <v>82000</v>
      </c>
      <c r="W51" s="342">
        <f t="shared" si="43"/>
        <v>70036.040000000008</v>
      </c>
      <c r="X51" s="133"/>
      <c r="Y51" s="307"/>
      <c r="Z51" s="213">
        <f t="shared" si="43"/>
        <v>32650.73</v>
      </c>
      <c r="AA51" s="213">
        <f t="shared" si="43"/>
        <v>82000</v>
      </c>
      <c r="AB51" s="213">
        <f t="shared" si="43"/>
        <v>101000</v>
      </c>
      <c r="AC51" s="213">
        <f t="shared" si="43"/>
        <v>101000</v>
      </c>
      <c r="AD51" s="213">
        <f t="shared" si="43"/>
        <v>101000</v>
      </c>
      <c r="AE51" s="242"/>
    </row>
    <row r="52" spans="1:32" s="114" customFormat="1" ht="20.25" customHeight="1" x14ac:dyDescent="0.25">
      <c r="A52" s="183" t="s">
        <v>335</v>
      </c>
      <c r="B52" s="183"/>
      <c r="C52" s="183"/>
      <c r="D52" s="198" t="s">
        <v>387</v>
      </c>
      <c r="E52" s="198" t="s">
        <v>388</v>
      </c>
      <c r="F52" s="200">
        <f t="shared" si="8"/>
        <v>164000</v>
      </c>
      <c r="G52" s="200">
        <f t="shared" si="10"/>
        <v>259687.04000000001</v>
      </c>
      <c r="H52" s="201">
        <f t="shared" si="11"/>
        <v>417650.73</v>
      </c>
      <c r="I52" s="124"/>
      <c r="J52" s="131"/>
      <c r="K52" s="131"/>
      <c r="L52" s="131">
        <v>3132</v>
      </c>
      <c r="M52" s="131"/>
      <c r="N52" s="132"/>
      <c r="O52" s="12" t="s">
        <v>41</v>
      </c>
      <c r="P52" s="127" t="s">
        <v>139</v>
      </c>
      <c r="Q52" s="133">
        <f t="shared" ref="Q52:R52" si="44">Q53+Q55</f>
        <v>82000</v>
      </c>
      <c r="R52" s="133">
        <f t="shared" si="44"/>
        <v>0</v>
      </c>
      <c r="S52" s="133">
        <f>S53+S55</f>
        <v>82000</v>
      </c>
      <c r="T52" s="133">
        <v>32651</v>
      </c>
      <c r="U52" s="293">
        <f t="shared" ref="U52:AD52" si="45">U53+U55</f>
        <v>75000</v>
      </c>
      <c r="V52" s="293">
        <f t="shared" si="45"/>
        <v>82000</v>
      </c>
      <c r="W52" s="342">
        <f t="shared" si="45"/>
        <v>70036.040000000008</v>
      </c>
      <c r="X52" s="133"/>
      <c r="Y52" s="307"/>
      <c r="Z52" s="133">
        <f t="shared" si="45"/>
        <v>32650.73</v>
      </c>
      <c r="AA52" s="133">
        <f t="shared" si="45"/>
        <v>82000</v>
      </c>
      <c r="AB52" s="133">
        <f t="shared" si="45"/>
        <v>101000</v>
      </c>
      <c r="AC52" s="133">
        <f t="shared" si="45"/>
        <v>101000</v>
      </c>
      <c r="AD52" s="133">
        <f t="shared" si="45"/>
        <v>101000</v>
      </c>
    </row>
    <row r="53" spans="1:32" s="114" customFormat="1" ht="20.25" hidden="1" customHeight="1" x14ac:dyDescent="0.25">
      <c r="A53" s="183" t="s">
        <v>335</v>
      </c>
      <c r="B53" s="183"/>
      <c r="C53" s="183"/>
      <c r="D53" s="183"/>
      <c r="E53" s="198" t="s">
        <v>388</v>
      </c>
      <c r="F53" s="200">
        <f t="shared" si="8"/>
        <v>164000</v>
      </c>
      <c r="G53" s="200">
        <f t="shared" si="10"/>
        <v>227036.04</v>
      </c>
      <c r="H53" s="201">
        <f t="shared" si="11"/>
        <v>417650.73</v>
      </c>
      <c r="I53" s="124"/>
      <c r="J53" s="131"/>
      <c r="K53" s="131"/>
      <c r="L53" s="131"/>
      <c r="M53" s="194">
        <v>31321</v>
      </c>
      <c r="N53" s="195"/>
      <c r="O53" s="196" t="s">
        <v>41</v>
      </c>
      <c r="P53" s="195" t="s">
        <v>139</v>
      </c>
      <c r="Q53" s="197">
        <f t="shared" ref="Q53:AD53" si="46">Q54</f>
        <v>82000</v>
      </c>
      <c r="R53" s="197">
        <f t="shared" si="46"/>
        <v>0</v>
      </c>
      <c r="S53" s="197">
        <f t="shared" si="46"/>
        <v>82000</v>
      </c>
      <c r="T53" s="197">
        <f t="shared" si="46"/>
        <v>0</v>
      </c>
      <c r="U53" s="294">
        <f t="shared" si="46"/>
        <v>75000</v>
      </c>
      <c r="V53" s="294">
        <f t="shared" si="46"/>
        <v>82000</v>
      </c>
      <c r="W53" s="343">
        <f t="shared" si="46"/>
        <v>70036.040000000008</v>
      </c>
      <c r="X53" s="197"/>
      <c r="Y53" s="308"/>
      <c r="Z53" s="197">
        <f t="shared" si="46"/>
        <v>32650.73</v>
      </c>
      <c r="AA53" s="197">
        <f t="shared" si="46"/>
        <v>82000</v>
      </c>
      <c r="AB53" s="197">
        <f t="shared" si="46"/>
        <v>101000</v>
      </c>
      <c r="AC53" s="197">
        <f t="shared" si="46"/>
        <v>101000</v>
      </c>
      <c r="AD53" s="197">
        <f t="shared" si="46"/>
        <v>101000</v>
      </c>
    </row>
    <row r="54" spans="1:32" s="114" customFormat="1" ht="20.25" hidden="1" customHeight="1" x14ac:dyDescent="0.25">
      <c r="A54" s="183" t="s">
        <v>335</v>
      </c>
      <c r="B54" s="183"/>
      <c r="C54" s="183"/>
      <c r="D54" s="183"/>
      <c r="E54" s="183"/>
      <c r="F54" s="200">
        <f t="shared" si="8"/>
        <v>164000</v>
      </c>
      <c r="G54" s="200">
        <f t="shared" si="10"/>
        <v>227036.04</v>
      </c>
      <c r="H54" s="201">
        <f t="shared" si="11"/>
        <v>417650.73</v>
      </c>
      <c r="I54" s="124"/>
      <c r="J54" s="131"/>
      <c r="K54" s="131"/>
      <c r="L54" s="131"/>
      <c r="M54" s="11"/>
      <c r="N54" s="171">
        <v>313210</v>
      </c>
      <c r="O54" s="172" t="s">
        <v>41</v>
      </c>
      <c r="P54" s="173" t="s">
        <v>139</v>
      </c>
      <c r="Q54" s="174">
        <f>110000-28000</f>
        <v>82000</v>
      </c>
      <c r="R54" s="174">
        <f>S54-Q54</f>
        <v>0</v>
      </c>
      <c r="S54" s="174">
        <f>110000-28000</f>
        <v>82000</v>
      </c>
      <c r="T54" s="174"/>
      <c r="U54" s="295">
        <v>75000</v>
      </c>
      <c r="V54" s="295">
        <v>82000</v>
      </c>
      <c r="W54" s="345">
        <f>274115.38-W273-W457-W711-W825-W961-W1097-W1178-W1212-W1312</f>
        <v>70036.040000000008</v>
      </c>
      <c r="X54" s="174"/>
      <c r="Y54" s="309"/>
      <c r="Z54" s="174">
        <v>32650.73</v>
      </c>
      <c r="AA54" s="174">
        <f>+Q54</f>
        <v>82000</v>
      </c>
      <c r="AB54" s="174">
        <v>101000</v>
      </c>
      <c r="AC54" s="174">
        <v>101000</v>
      </c>
      <c r="AD54" s="174">
        <v>101000</v>
      </c>
    </row>
    <row r="55" spans="1:32" s="114" customFormat="1" ht="20.25" hidden="1" customHeight="1" x14ac:dyDescent="0.25">
      <c r="A55" s="183" t="s">
        <v>335</v>
      </c>
      <c r="B55" s="183"/>
      <c r="C55" s="183"/>
      <c r="D55" s="183"/>
      <c r="E55" s="198" t="s">
        <v>388</v>
      </c>
      <c r="F55" s="200">
        <f t="shared" si="8"/>
        <v>0</v>
      </c>
      <c r="G55" s="200">
        <f t="shared" si="10"/>
        <v>0</v>
      </c>
      <c r="H55" s="201">
        <f t="shared" si="11"/>
        <v>0</v>
      </c>
      <c r="I55" s="124"/>
      <c r="J55" s="131"/>
      <c r="K55" s="131"/>
      <c r="L55" s="131"/>
      <c r="M55" s="194">
        <v>31322</v>
      </c>
      <c r="N55" s="195"/>
      <c r="O55" s="196" t="s">
        <v>41</v>
      </c>
      <c r="P55" s="195" t="s">
        <v>139</v>
      </c>
      <c r="Q55" s="197">
        <f t="shared" ref="Q55:R55" si="47">Q56</f>
        <v>0</v>
      </c>
      <c r="R55" s="197">
        <f t="shared" si="47"/>
        <v>0</v>
      </c>
      <c r="S55" s="197">
        <f>S56</f>
        <v>0</v>
      </c>
      <c r="T55" s="197">
        <f t="shared" ref="T55:AD55" si="48">T56</f>
        <v>0</v>
      </c>
      <c r="U55" s="197">
        <f t="shared" si="48"/>
        <v>0</v>
      </c>
      <c r="V55" s="197">
        <f t="shared" si="48"/>
        <v>0</v>
      </c>
      <c r="W55" s="343">
        <f t="shared" si="48"/>
        <v>0</v>
      </c>
      <c r="X55" s="197"/>
      <c r="Y55" s="308"/>
      <c r="Z55" s="197">
        <f t="shared" si="48"/>
        <v>0</v>
      </c>
      <c r="AA55" s="197">
        <f t="shared" si="48"/>
        <v>0</v>
      </c>
      <c r="AB55" s="197">
        <f t="shared" si="48"/>
        <v>0</v>
      </c>
      <c r="AC55" s="197">
        <f t="shared" si="48"/>
        <v>0</v>
      </c>
      <c r="AD55" s="197">
        <f t="shared" si="48"/>
        <v>0</v>
      </c>
    </row>
    <row r="56" spans="1:32" s="114" customFormat="1" ht="20.25" hidden="1" customHeight="1" x14ac:dyDescent="0.25">
      <c r="A56" s="183" t="s">
        <v>335</v>
      </c>
      <c r="B56" s="183"/>
      <c r="C56" s="183"/>
      <c r="D56" s="183"/>
      <c r="E56" s="183"/>
      <c r="F56" s="200">
        <f t="shared" si="8"/>
        <v>0</v>
      </c>
      <c r="G56" s="200">
        <f t="shared" si="10"/>
        <v>0</v>
      </c>
      <c r="H56" s="201">
        <f t="shared" si="11"/>
        <v>0</v>
      </c>
      <c r="I56" s="124"/>
      <c r="J56" s="131"/>
      <c r="K56" s="131"/>
      <c r="L56" s="131"/>
      <c r="M56" s="11"/>
      <c r="N56" s="171">
        <v>313220</v>
      </c>
      <c r="O56" s="172" t="s">
        <v>41</v>
      </c>
      <c r="P56" s="173" t="s">
        <v>139</v>
      </c>
      <c r="Q56" s="174">
        <f>44300+600+100+20000-65000</f>
        <v>0</v>
      </c>
      <c r="R56" s="174">
        <f>S56-Q56</f>
        <v>0</v>
      </c>
      <c r="S56" s="174">
        <f>44300+600+100+20000-65000</f>
        <v>0</v>
      </c>
      <c r="T56" s="174"/>
      <c r="U56" s="240">
        <v>0</v>
      </c>
      <c r="V56" s="240">
        <v>0</v>
      </c>
      <c r="W56" s="345"/>
      <c r="X56" s="174"/>
      <c r="Y56" s="309"/>
      <c r="Z56" s="174"/>
      <c r="AA56" s="174">
        <f>+Q56</f>
        <v>0</v>
      </c>
      <c r="AB56" s="174"/>
      <c r="AC56" s="174"/>
      <c r="AD56" s="174"/>
    </row>
    <row r="57" spans="1:32" s="114" customFormat="1" ht="20.25" hidden="1" customHeight="1" x14ac:dyDescent="0.25">
      <c r="A57" s="183" t="s">
        <v>335</v>
      </c>
      <c r="B57" s="183"/>
      <c r="C57" s="183"/>
      <c r="D57" s="198" t="s">
        <v>387</v>
      </c>
      <c r="E57" s="198" t="s">
        <v>388</v>
      </c>
      <c r="F57" s="200">
        <f t="shared" si="8"/>
        <v>0</v>
      </c>
      <c r="G57" s="200">
        <f t="shared" si="10"/>
        <v>0</v>
      </c>
      <c r="H57" s="201">
        <f t="shared" si="11"/>
        <v>0</v>
      </c>
      <c r="I57" s="124"/>
      <c r="J57" s="131"/>
      <c r="K57" s="131"/>
      <c r="L57" s="131">
        <v>3133</v>
      </c>
      <c r="M57" s="131"/>
      <c r="N57" s="132"/>
      <c r="O57" s="12" t="s">
        <v>41</v>
      </c>
      <c r="P57" s="127" t="s">
        <v>139</v>
      </c>
      <c r="Q57" s="133">
        <f t="shared" ref="Q57:AD58" si="49">Q58</f>
        <v>0</v>
      </c>
      <c r="R57" s="133">
        <f t="shared" si="49"/>
        <v>0</v>
      </c>
      <c r="S57" s="133">
        <f t="shared" si="49"/>
        <v>0</v>
      </c>
      <c r="T57" s="133">
        <f t="shared" si="49"/>
        <v>0</v>
      </c>
      <c r="U57" s="133">
        <f t="shared" si="49"/>
        <v>0</v>
      </c>
      <c r="V57" s="133">
        <f t="shared" si="49"/>
        <v>0</v>
      </c>
      <c r="W57" s="342">
        <f t="shared" si="49"/>
        <v>0</v>
      </c>
      <c r="X57" s="133"/>
      <c r="Y57" s="307"/>
      <c r="Z57" s="133">
        <f t="shared" si="49"/>
        <v>0</v>
      </c>
      <c r="AA57" s="133">
        <f t="shared" si="49"/>
        <v>0</v>
      </c>
      <c r="AB57" s="133">
        <f t="shared" si="49"/>
        <v>0</v>
      </c>
      <c r="AC57" s="133">
        <f t="shared" si="49"/>
        <v>0</v>
      </c>
      <c r="AD57" s="133">
        <f t="shared" si="49"/>
        <v>0</v>
      </c>
    </row>
    <row r="58" spans="1:32" s="114" customFormat="1" ht="20.25" hidden="1" customHeight="1" x14ac:dyDescent="0.25">
      <c r="A58" s="183" t="s">
        <v>335</v>
      </c>
      <c r="B58" s="183"/>
      <c r="C58" s="183"/>
      <c r="D58" s="183"/>
      <c r="E58" s="198" t="s">
        <v>388</v>
      </c>
      <c r="F58" s="200">
        <f t="shared" si="8"/>
        <v>0</v>
      </c>
      <c r="G58" s="200">
        <f t="shared" si="10"/>
        <v>0</v>
      </c>
      <c r="H58" s="201">
        <f t="shared" si="11"/>
        <v>0</v>
      </c>
      <c r="I58" s="124"/>
      <c r="J58" s="131"/>
      <c r="K58" s="131"/>
      <c r="L58" s="131"/>
      <c r="M58" s="194">
        <v>31332</v>
      </c>
      <c r="N58" s="195"/>
      <c r="O58" s="196" t="s">
        <v>41</v>
      </c>
      <c r="P58" s="195" t="s">
        <v>139</v>
      </c>
      <c r="Q58" s="197">
        <f t="shared" si="49"/>
        <v>0</v>
      </c>
      <c r="R58" s="197">
        <f t="shared" si="49"/>
        <v>0</v>
      </c>
      <c r="S58" s="197">
        <f t="shared" si="49"/>
        <v>0</v>
      </c>
      <c r="T58" s="197">
        <f t="shared" si="49"/>
        <v>0</v>
      </c>
      <c r="U58" s="197">
        <f t="shared" si="49"/>
        <v>0</v>
      </c>
      <c r="V58" s="197">
        <f t="shared" si="49"/>
        <v>0</v>
      </c>
      <c r="W58" s="343">
        <f t="shared" si="49"/>
        <v>0</v>
      </c>
      <c r="X58" s="197"/>
      <c r="Y58" s="308"/>
      <c r="Z58" s="197">
        <f t="shared" si="49"/>
        <v>0</v>
      </c>
      <c r="AA58" s="197">
        <f t="shared" si="49"/>
        <v>0</v>
      </c>
      <c r="AB58" s="197">
        <f t="shared" si="49"/>
        <v>0</v>
      </c>
      <c r="AC58" s="197">
        <f t="shared" si="49"/>
        <v>0</v>
      </c>
      <c r="AD58" s="197">
        <f t="shared" si="49"/>
        <v>0</v>
      </c>
    </row>
    <row r="59" spans="1:32" s="114" customFormat="1" ht="20.25" hidden="1" customHeight="1" x14ac:dyDescent="0.25">
      <c r="A59" s="183" t="s">
        <v>335</v>
      </c>
      <c r="B59" s="183"/>
      <c r="C59" s="183"/>
      <c r="D59" s="183"/>
      <c r="E59" s="183"/>
      <c r="F59" s="200">
        <f t="shared" si="8"/>
        <v>0</v>
      </c>
      <c r="G59" s="200">
        <f t="shared" si="10"/>
        <v>0</v>
      </c>
      <c r="H59" s="201">
        <f t="shared" si="11"/>
        <v>0</v>
      </c>
      <c r="I59" s="124"/>
      <c r="J59" s="131"/>
      <c r="K59" s="131"/>
      <c r="L59" s="131"/>
      <c r="M59" s="11"/>
      <c r="N59" s="171">
        <v>313320</v>
      </c>
      <c r="O59" s="172" t="s">
        <v>41</v>
      </c>
      <c r="P59" s="173" t="s">
        <v>139</v>
      </c>
      <c r="Q59" s="174">
        <f>106600+1200+1900+300+50000-160000</f>
        <v>0</v>
      </c>
      <c r="R59" s="174">
        <f>S59-Q59</f>
        <v>0</v>
      </c>
      <c r="S59" s="174">
        <f>106600+1200+1900+300+50000-160000</f>
        <v>0</v>
      </c>
      <c r="T59" s="174"/>
      <c r="U59" s="240">
        <v>0</v>
      </c>
      <c r="V59" s="240">
        <v>0</v>
      </c>
      <c r="W59" s="345"/>
      <c r="X59" s="174"/>
      <c r="Y59" s="309"/>
      <c r="Z59" s="174"/>
      <c r="AA59" s="174">
        <f>+Q59</f>
        <v>0</v>
      </c>
      <c r="AB59" s="174"/>
      <c r="AC59" s="174"/>
      <c r="AD59" s="174"/>
    </row>
    <row r="60" spans="1:32" s="187" customFormat="1" ht="20.25" customHeight="1" x14ac:dyDescent="0.25">
      <c r="A60" s="183" t="s">
        <v>335</v>
      </c>
      <c r="B60" s="198" t="s">
        <v>352</v>
      </c>
      <c r="C60" s="198" t="s">
        <v>384</v>
      </c>
      <c r="D60" s="198" t="s">
        <v>387</v>
      </c>
      <c r="E60" s="198" t="s">
        <v>388</v>
      </c>
      <c r="F60" s="200">
        <f t="shared" si="8"/>
        <v>1086704</v>
      </c>
      <c r="G60" s="200">
        <f t="shared" si="10"/>
        <v>2269507.8786357911</v>
      </c>
      <c r="H60" s="201">
        <f t="shared" si="11"/>
        <v>2149217.83</v>
      </c>
      <c r="I60" s="263"/>
      <c r="J60" s="263">
        <v>32</v>
      </c>
      <c r="K60" s="263"/>
      <c r="L60" s="263"/>
      <c r="M60" s="263"/>
      <c r="N60" s="263"/>
      <c r="O60" s="303" t="s">
        <v>41</v>
      </c>
      <c r="P60" s="264" t="s">
        <v>7</v>
      </c>
      <c r="Q60" s="265">
        <f t="shared" ref="Q60:AD60" si="50">Q61+Q82+Q119+Q185+Q189</f>
        <v>561130</v>
      </c>
      <c r="R60" s="265">
        <f t="shared" si="50"/>
        <v>-17778</v>
      </c>
      <c r="S60" s="265">
        <f t="shared" si="50"/>
        <v>543352</v>
      </c>
      <c r="T60" s="265">
        <v>387882</v>
      </c>
      <c r="U60" s="265">
        <f t="shared" si="50"/>
        <v>1001110</v>
      </c>
      <c r="V60" s="265">
        <f t="shared" si="50"/>
        <v>561130</v>
      </c>
      <c r="W60" s="265">
        <f t="shared" si="50"/>
        <v>319246.67999999993</v>
      </c>
      <c r="X60" s="265">
        <f>W60/T60*100</f>
        <v>82.305103098364953</v>
      </c>
      <c r="Y60" s="260">
        <f>W60/V60*100</f>
        <v>56.893532692958836</v>
      </c>
      <c r="Z60" s="186">
        <f t="shared" si="50"/>
        <v>387881.83</v>
      </c>
      <c r="AA60" s="186">
        <f t="shared" si="50"/>
        <v>561130</v>
      </c>
      <c r="AB60" s="186">
        <f t="shared" si="50"/>
        <v>522530</v>
      </c>
      <c r="AC60" s="186">
        <f t="shared" si="50"/>
        <v>333503</v>
      </c>
      <c r="AD60" s="186">
        <f t="shared" si="50"/>
        <v>344173</v>
      </c>
      <c r="AE60" s="234"/>
      <c r="AF60" s="234"/>
    </row>
    <row r="61" spans="1:32" s="214" customFormat="1" ht="20.25" customHeight="1" x14ac:dyDescent="0.25">
      <c r="A61" s="188" t="s">
        <v>335</v>
      </c>
      <c r="B61" s="188"/>
      <c r="C61" s="215" t="s">
        <v>384</v>
      </c>
      <c r="D61" s="215" t="s">
        <v>387</v>
      </c>
      <c r="E61" s="215" t="s">
        <v>388</v>
      </c>
      <c r="F61" s="207">
        <f t="shared" si="8"/>
        <v>77754</v>
      </c>
      <c r="G61" s="207">
        <f t="shared" si="10"/>
        <v>108500.92</v>
      </c>
      <c r="H61" s="208">
        <f t="shared" si="11"/>
        <v>128047.12</v>
      </c>
      <c r="I61" s="124"/>
      <c r="J61" s="131"/>
      <c r="K61" s="131">
        <v>321</v>
      </c>
      <c r="L61" s="131"/>
      <c r="M61" s="131"/>
      <c r="N61" s="132"/>
      <c r="O61" s="12" t="s">
        <v>41</v>
      </c>
      <c r="P61" s="127" t="s">
        <v>140</v>
      </c>
      <c r="Q61" s="133">
        <f>Q62+Q71+Q76</f>
        <v>39315</v>
      </c>
      <c r="R61" s="133">
        <f t="shared" ref="R61" si="51">R62+R71+R76</f>
        <v>-438</v>
      </c>
      <c r="S61" s="133">
        <f>S62+S71+S76</f>
        <v>38877</v>
      </c>
      <c r="T61" s="133">
        <v>11833</v>
      </c>
      <c r="U61" s="293">
        <f t="shared" ref="U61:AD61" si="52">U62+U71+U76</f>
        <v>37360</v>
      </c>
      <c r="V61" s="293">
        <f t="shared" si="52"/>
        <v>39315</v>
      </c>
      <c r="W61" s="342">
        <f t="shared" si="52"/>
        <v>19992.919999999998</v>
      </c>
      <c r="X61" s="133"/>
      <c r="Y61" s="307"/>
      <c r="Z61" s="213">
        <f t="shared" si="52"/>
        <v>11832.119999999999</v>
      </c>
      <c r="AA61" s="213">
        <f t="shared" si="52"/>
        <v>39315</v>
      </c>
      <c r="AB61" s="213">
        <f t="shared" si="52"/>
        <v>28220</v>
      </c>
      <c r="AC61" s="213">
        <f t="shared" si="52"/>
        <v>25540</v>
      </c>
      <c r="AD61" s="213">
        <f t="shared" si="52"/>
        <v>23140</v>
      </c>
      <c r="AE61" s="242"/>
    </row>
    <row r="62" spans="1:32" s="114" customFormat="1" ht="20.25" customHeight="1" x14ac:dyDescent="0.25">
      <c r="A62" s="183" t="s">
        <v>335</v>
      </c>
      <c r="B62" s="183"/>
      <c r="C62" s="183"/>
      <c r="D62" s="198" t="s">
        <v>387</v>
      </c>
      <c r="E62" s="198" t="s">
        <v>388</v>
      </c>
      <c r="F62" s="200">
        <f t="shared" si="8"/>
        <v>11284</v>
      </c>
      <c r="G62" s="200">
        <f t="shared" si="10"/>
        <v>15881.76</v>
      </c>
      <c r="H62" s="201">
        <f t="shared" si="11"/>
        <v>19681.62</v>
      </c>
      <c r="I62" s="124"/>
      <c r="J62" s="131"/>
      <c r="K62" s="131"/>
      <c r="L62" s="131">
        <v>3211</v>
      </c>
      <c r="M62" s="136"/>
      <c r="N62" s="137"/>
      <c r="O62" s="12" t="s">
        <v>41</v>
      </c>
      <c r="P62" s="127" t="s">
        <v>141</v>
      </c>
      <c r="Q62" s="133">
        <f>Q63+Q65+Q67+Q69</f>
        <v>6080</v>
      </c>
      <c r="R62" s="133">
        <f t="shared" ref="R62" si="53">R63+R65+R67+R69</f>
        <v>-438</v>
      </c>
      <c r="S62" s="133">
        <f>S63+S65+S67+S69</f>
        <v>5642</v>
      </c>
      <c r="T62" s="133">
        <v>1482</v>
      </c>
      <c r="U62" s="293">
        <f t="shared" ref="U62:AD62" si="54">U63+U65+U67+U69</f>
        <v>5080</v>
      </c>
      <c r="V62" s="293">
        <f t="shared" si="54"/>
        <v>6080</v>
      </c>
      <c r="W62" s="342">
        <f t="shared" si="54"/>
        <v>3239.76</v>
      </c>
      <c r="X62" s="133"/>
      <c r="Y62" s="307"/>
      <c r="Z62" s="133">
        <f t="shared" si="54"/>
        <v>1481.6200000000001</v>
      </c>
      <c r="AA62" s="133">
        <f t="shared" si="54"/>
        <v>6080</v>
      </c>
      <c r="AB62" s="133">
        <f t="shared" si="54"/>
        <v>4440</v>
      </c>
      <c r="AC62" s="133">
        <f t="shared" si="54"/>
        <v>4040</v>
      </c>
      <c r="AD62" s="133">
        <f t="shared" si="54"/>
        <v>3640</v>
      </c>
    </row>
    <row r="63" spans="1:32" s="114" customFormat="1" ht="20.25" hidden="1" customHeight="1" x14ac:dyDescent="0.25">
      <c r="A63" s="183" t="s">
        <v>335</v>
      </c>
      <c r="B63" s="183"/>
      <c r="C63" s="183"/>
      <c r="D63" s="183"/>
      <c r="E63" s="198" t="s">
        <v>388</v>
      </c>
      <c r="F63" s="200">
        <f t="shared" si="8"/>
        <v>3180</v>
      </c>
      <c r="G63" s="200">
        <f t="shared" si="10"/>
        <v>4460.5</v>
      </c>
      <c r="H63" s="201">
        <f t="shared" si="11"/>
        <v>6442.1</v>
      </c>
      <c r="I63" s="124"/>
      <c r="J63" s="131"/>
      <c r="K63" s="131"/>
      <c r="L63" s="131"/>
      <c r="M63" s="194">
        <v>32111</v>
      </c>
      <c r="N63" s="195"/>
      <c r="O63" s="196" t="s">
        <v>41</v>
      </c>
      <c r="P63" s="195" t="s">
        <v>142</v>
      </c>
      <c r="Q63" s="197">
        <f t="shared" ref="Q63:R63" si="55">Q64</f>
        <v>1800</v>
      </c>
      <c r="R63" s="197">
        <f t="shared" si="55"/>
        <v>-210</v>
      </c>
      <c r="S63" s="197">
        <f>S64</f>
        <v>1590</v>
      </c>
      <c r="T63" s="197">
        <f t="shared" ref="T63:AD63" si="56">T64</f>
        <v>0</v>
      </c>
      <c r="U63" s="294">
        <f t="shared" si="56"/>
        <v>1800</v>
      </c>
      <c r="V63" s="294">
        <f t="shared" si="56"/>
        <v>1800</v>
      </c>
      <c r="W63" s="343">
        <f t="shared" si="56"/>
        <v>860.5</v>
      </c>
      <c r="X63" s="197"/>
      <c r="Y63" s="308"/>
      <c r="Z63" s="197">
        <f t="shared" si="56"/>
        <v>1142.0999999999999</v>
      </c>
      <c r="AA63" s="197">
        <f t="shared" si="56"/>
        <v>1800</v>
      </c>
      <c r="AB63" s="197">
        <f t="shared" si="56"/>
        <v>1300</v>
      </c>
      <c r="AC63" s="197">
        <f t="shared" si="56"/>
        <v>1200</v>
      </c>
      <c r="AD63" s="197">
        <f t="shared" si="56"/>
        <v>1000</v>
      </c>
    </row>
    <row r="64" spans="1:32" s="114" customFormat="1" ht="20.25" hidden="1" customHeight="1" x14ac:dyDescent="0.25">
      <c r="A64" s="183" t="s">
        <v>335</v>
      </c>
      <c r="B64" s="183"/>
      <c r="C64" s="183"/>
      <c r="D64" s="183"/>
      <c r="E64" s="183"/>
      <c r="F64" s="200">
        <f t="shared" si="8"/>
        <v>3180</v>
      </c>
      <c r="G64" s="200">
        <f t="shared" si="10"/>
        <v>4460.5</v>
      </c>
      <c r="H64" s="201">
        <f t="shared" si="11"/>
        <v>6442.1</v>
      </c>
      <c r="I64" s="124"/>
      <c r="J64" s="131"/>
      <c r="K64" s="131"/>
      <c r="L64" s="131"/>
      <c r="M64" s="11"/>
      <c r="N64" s="171">
        <v>321110</v>
      </c>
      <c r="O64" s="172" t="s">
        <v>41</v>
      </c>
      <c r="P64" s="173" t="s">
        <v>142</v>
      </c>
      <c r="Q64" s="174">
        <v>1800</v>
      </c>
      <c r="R64" s="174">
        <f>S64-Q64</f>
        <v>-210</v>
      </c>
      <c r="S64" s="174">
        <v>1590</v>
      </c>
      <c r="T64" s="174"/>
      <c r="U64" s="295">
        <v>1800</v>
      </c>
      <c r="V64" s="295">
        <v>1800</v>
      </c>
      <c r="W64" s="344">
        <f>1180.5-W835-W971-W1222-AH301</f>
        <v>860.5</v>
      </c>
      <c r="X64" s="174"/>
      <c r="Y64" s="309"/>
      <c r="Z64" s="174">
        <v>1142.0999999999999</v>
      </c>
      <c r="AA64" s="174">
        <f>+Q64</f>
        <v>1800</v>
      </c>
      <c r="AB64" s="174">
        <v>1300</v>
      </c>
      <c r="AC64" s="174">
        <v>1200</v>
      </c>
      <c r="AD64" s="174">
        <v>1000</v>
      </c>
    </row>
    <row r="65" spans="1:30" s="114" customFormat="1" ht="20.25" hidden="1" customHeight="1" x14ac:dyDescent="0.25">
      <c r="A65" s="183" t="s">
        <v>335</v>
      </c>
      <c r="B65" s="183"/>
      <c r="C65" s="183"/>
      <c r="D65" s="183"/>
      <c r="E65" s="198" t="s">
        <v>388</v>
      </c>
      <c r="F65" s="200">
        <f t="shared" si="8"/>
        <v>6544</v>
      </c>
      <c r="G65" s="200">
        <f t="shared" si="10"/>
        <v>8016.21</v>
      </c>
      <c r="H65" s="201">
        <f t="shared" si="11"/>
        <v>10355.880000000001</v>
      </c>
      <c r="I65" s="124"/>
      <c r="J65" s="131"/>
      <c r="K65" s="131"/>
      <c r="L65" s="131"/>
      <c r="M65" s="194">
        <v>32113</v>
      </c>
      <c r="N65" s="195"/>
      <c r="O65" s="196" t="s">
        <v>41</v>
      </c>
      <c r="P65" s="195" t="s">
        <v>143</v>
      </c>
      <c r="Q65" s="197">
        <f t="shared" ref="Q65:R65" si="57">Q66</f>
        <v>3500</v>
      </c>
      <c r="R65" s="197">
        <f t="shared" si="57"/>
        <v>-228</v>
      </c>
      <c r="S65" s="197">
        <f>S66</f>
        <v>3272</v>
      </c>
      <c r="T65" s="197">
        <f t="shared" ref="T65:AD65" si="58">T66</f>
        <v>0</v>
      </c>
      <c r="U65" s="294">
        <f t="shared" si="58"/>
        <v>2500</v>
      </c>
      <c r="V65" s="294">
        <f t="shared" si="58"/>
        <v>3500</v>
      </c>
      <c r="W65" s="343">
        <f t="shared" si="58"/>
        <v>2016.21</v>
      </c>
      <c r="X65" s="197"/>
      <c r="Y65" s="308"/>
      <c r="Z65" s="197">
        <f t="shared" si="58"/>
        <v>155.88</v>
      </c>
      <c r="AA65" s="197">
        <f t="shared" si="58"/>
        <v>3500</v>
      </c>
      <c r="AB65" s="197">
        <f t="shared" si="58"/>
        <v>2500</v>
      </c>
      <c r="AC65" s="197">
        <f t="shared" si="58"/>
        <v>2200</v>
      </c>
      <c r="AD65" s="197">
        <f t="shared" si="58"/>
        <v>2000</v>
      </c>
    </row>
    <row r="66" spans="1:30" s="114" customFormat="1" ht="20.25" hidden="1" customHeight="1" x14ac:dyDescent="0.25">
      <c r="A66" s="183" t="s">
        <v>335</v>
      </c>
      <c r="B66" s="183"/>
      <c r="C66" s="183"/>
      <c r="D66" s="183"/>
      <c r="E66" s="183"/>
      <c r="F66" s="200">
        <f t="shared" si="8"/>
        <v>6544</v>
      </c>
      <c r="G66" s="200">
        <f t="shared" si="10"/>
        <v>8016.21</v>
      </c>
      <c r="H66" s="201">
        <f t="shared" si="11"/>
        <v>10355.880000000001</v>
      </c>
      <c r="I66" s="124"/>
      <c r="J66" s="131"/>
      <c r="K66" s="131"/>
      <c r="L66" s="131"/>
      <c r="M66" s="11"/>
      <c r="N66" s="171">
        <v>321130</v>
      </c>
      <c r="O66" s="172" t="s">
        <v>41</v>
      </c>
      <c r="P66" s="173" t="s">
        <v>143</v>
      </c>
      <c r="Q66" s="174">
        <v>3500</v>
      </c>
      <c r="R66" s="174">
        <f>S66-Q66</f>
        <v>-228</v>
      </c>
      <c r="S66" s="174">
        <v>3272</v>
      </c>
      <c r="T66" s="174"/>
      <c r="U66" s="295">
        <v>2500</v>
      </c>
      <c r="V66" s="295">
        <v>3500</v>
      </c>
      <c r="W66" s="344">
        <f>2324.61-W837-W1224</f>
        <v>2016.21</v>
      </c>
      <c r="X66" s="174"/>
      <c r="Y66" s="309"/>
      <c r="Z66" s="174">
        <v>155.88</v>
      </c>
      <c r="AA66" s="174">
        <f>+Q66</f>
        <v>3500</v>
      </c>
      <c r="AB66" s="174">
        <v>2500</v>
      </c>
      <c r="AC66" s="174">
        <v>2200</v>
      </c>
      <c r="AD66" s="174">
        <v>2000</v>
      </c>
    </row>
    <row r="67" spans="1:30" s="114" customFormat="1" ht="20.25" hidden="1" customHeight="1" x14ac:dyDescent="0.25">
      <c r="A67" s="183" t="s">
        <v>335</v>
      </c>
      <c r="B67" s="183"/>
      <c r="C67" s="183"/>
      <c r="D67" s="183"/>
      <c r="E67" s="198" t="s">
        <v>388</v>
      </c>
      <c r="F67" s="200">
        <f t="shared" si="8"/>
        <v>680</v>
      </c>
      <c r="G67" s="200">
        <f t="shared" si="10"/>
        <v>928.56999999999994</v>
      </c>
      <c r="H67" s="201">
        <f t="shared" si="11"/>
        <v>1425.6599999999999</v>
      </c>
      <c r="I67" s="124"/>
      <c r="J67" s="131"/>
      <c r="K67" s="131"/>
      <c r="L67" s="131"/>
      <c r="M67" s="194">
        <v>32115</v>
      </c>
      <c r="N67" s="195"/>
      <c r="O67" s="196" t="s">
        <v>41</v>
      </c>
      <c r="P67" s="195" t="s">
        <v>144</v>
      </c>
      <c r="Q67" s="197">
        <f t="shared" ref="Q67:R67" si="59">Q68</f>
        <v>340</v>
      </c>
      <c r="R67" s="197">
        <f t="shared" si="59"/>
        <v>0</v>
      </c>
      <c r="S67" s="197">
        <f>S68</f>
        <v>340</v>
      </c>
      <c r="T67" s="197">
        <f t="shared" ref="T67:AD67" si="60">T68</f>
        <v>0</v>
      </c>
      <c r="U67" s="294">
        <f t="shared" si="60"/>
        <v>340</v>
      </c>
      <c r="V67" s="294">
        <f t="shared" si="60"/>
        <v>340</v>
      </c>
      <c r="W67" s="343">
        <f t="shared" si="60"/>
        <v>248.57</v>
      </c>
      <c r="X67" s="197"/>
      <c r="Y67" s="308"/>
      <c r="Z67" s="197">
        <f t="shared" si="60"/>
        <v>65.66</v>
      </c>
      <c r="AA67" s="197">
        <f t="shared" si="60"/>
        <v>340</v>
      </c>
      <c r="AB67" s="197">
        <f t="shared" si="60"/>
        <v>340</v>
      </c>
      <c r="AC67" s="197">
        <f t="shared" si="60"/>
        <v>340</v>
      </c>
      <c r="AD67" s="197">
        <f t="shared" si="60"/>
        <v>340</v>
      </c>
    </row>
    <row r="68" spans="1:30" s="114" customFormat="1" ht="20.25" hidden="1" customHeight="1" x14ac:dyDescent="0.25">
      <c r="A68" s="183" t="s">
        <v>335</v>
      </c>
      <c r="B68" s="183"/>
      <c r="C68" s="183"/>
      <c r="D68" s="183"/>
      <c r="E68" s="183"/>
      <c r="F68" s="200">
        <f t="shared" si="8"/>
        <v>680</v>
      </c>
      <c r="G68" s="200">
        <f t="shared" si="10"/>
        <v>928.56999999999994</v>
      </c>
      <c r="H68" s="201">
        <f t="shared" si="11"/>
        <v>1425.6599999999999</v>
      </c>
      <c r="I68" s="124"/>
      <c r="J68" s="131"/>
      <c r="K68" s="131"/>
      <c r="L68" s="131"/>
      <c r="M68" s="11"/>
      <c r="N68" s="171">
        <v>321150</v>
      </c>
      <c r="O68" s="172" t="s">
        <v>41</v>
      </c>
      <c r="P68" s="173" t="s">
        <v>144</v>
      </c>
      <c r="Q68" s="174">
        <v>340</v>
      </c>
      <c r="R68" s="174">
        <f>S68-Q68</f>
        <v>0</v>
      </c>
      <c r="S68" s="174">
        <v>340</v>
      </c>
      <c r="T68" s="174"/>
      <c r="U68" s="295">
        <v>340</v>
      </c>
      <c r="V68" s="295">
        <v>340</v>
      </c>
      <c r="W68" s="344">
        <v>248.57</v>
      </c>
      <c r="X68" s="174"/>
      <c r="Y68" s="309"/>
      <c r="Z68" s="174">
        <v>65.66</v>
      </c>
      <c r="AA68" s="174">
        <f>+Q68</f>
        <v>340</v>
      </c>
      <c r="AB68" s="174">
        <v>340</v>
      </c>
      <c r="AC68" s="174">
        <v>340</v>
      </c>
      <c r="AD68" s="174">
        <v>340</v>
      </c>
    </row>
    <row r="69" spans="1:30" s="114" customFormat="1" ht="20.25" hidden="1" customHeight="1" x14ac:dyDescent="0.25">
      <c r="A69" s="183" t="s">
        <v>335</v>
      </c>
      <c r="B69" s="183"/>
      <c r="C69" s="183"/>
      <c r="D69" s="183"/>
      <c r="E69" s="198" t="s">
        <v>388</v>
      </c>
      <c r="F69" s="200">
        <f t="shared" si="8"/>
        <v>880</v>
      </c>
      <c r="G69" s="200">
        <f t="shared" si="10"/>
        <v>994.48</v>
      </c>
      <c r="H69" s="201">
        <f t="shared" si="11"/>
        <v>1457.98</v>
      </c>
      <c r="I69" s="124"/>
      <c r="J69" s="131"/>
      <c r="K69" s="131"/>
      <c r="L69" s="131"/>
      <c r="M69" s="194">
        <v>32119</v>
      </c>
      <c r="N69" s="195"/>
      <c r="O69" s="196" t="s">
        <v>41</v>
      </c>
      <c r="P69" s="195" t="s">
        <v>145</v>
      </c>
      <c r="Q69" s="197">
        <f t="shared" ref="Q69:R69" si="61">Q70</f>
        <v>440</v>
      </c>
      <c r="R69" s="197">
        <f t="shared" si="61"/>
        <v>0</v>
      </c>
      <c r="S69" s="197">
        <f>S70</f>
        <v>440</v>
      </c>
      <c r="T69" s="197">
        <f t="shared" ref="T69:AD69" si="62">T70</f>
        <v>0</v>
      </c>
      <c r="U69" s="294">
        <f t="shared" si="62"/>
        <v>440</v>
      </c>
      <c r="V69" s="294">
        <f t="shared" si="62"/>
        <v>440</v>
      </c>
      <c r="W69" s="343">
        <f t="shared" si="62"/>
        <v>114.48</v>
      </c>
      <c r="X69" s="197"/>
      <c r="Y69" s="308"/>
      <c r="Z69" s="197">
        <f t="shared" si="62"/>
        <v>117.98</v>
      </c>
      <c r="AA69" s="197">
        <f t="shared" si="62"/>
        <v>440</v>
      </c>
      <c r="AB69" s="197">
        <f t="shared" si="62"/>
        <v>300</v>
      </c>
      <c r="AC69" s="197">
        <f t="shared" si="62"/>
        <v>300</v>
      </c>
      <c r="AD69" s="197">
        <f t="shared" si="62"/>
        <v>300</v>
      </c>
    </row>
    <row r="70" spans="1:30" s="114" customFormat="1" ht="20.25" hidden="1" customHeight="1" x14ac:dyDescent="0.25">
      <c r="A70" s="183" t="s">
        <v>335</v>
      </c>
      <c r="B70" s="183"/>
      <c r="C70" s="183"/>
      <c r="D70" s="183"/>
      <c r="E70" s="183"/>
      <c r="F70" s="200">
        <f t="shared" si="8"/>
        <v>880</v>
      </c>
      <c r="G70" s="200">
        <f t="shared" si="10"/>
        <v>994.48</v>
      </c>
      <c r="H70" s="201">
        <f t="shared" si="11"/>
        <v>1457.98</v>
      </c>
      <c r="I70" s="124"/>
      <c r="J70" s="131"/>
      <c r="K70" s="131"/>
      <c r="L70" s="131"/>
      <c r="M70" s="11"/>
      <c r="N70" s="171">
        <v>321190</v>
      </c>
      <c r="O70" s="172" t="s">
        <v>41</v>
      </c>
      <c r="P70" s="173" t="s">
        <v>145</v>
      </c>
      <c r="Q70" s="174">
        <v>440</v>
      </c>
      <c r="R70" s="174">
        <f>S70-Q70</f>
        <v>0</v>
      </c>
      <c r="S70" s="174">
        <v>440</v>
      </c>
      <c r="T70" s="174"/>
      <c r="U70" s="295">
        <v>440</v>
      </c>
      <c r="V70" s="295">
        <v>440</v>
      </c>
      <c r="W70" s="344">
        <v>114.48</v>
      </c>
      <c r="X70" s="174"/>
      <c r="Y70" s="309"/>
      <c r="Z70" s="174">
        <v>117.98</v>
      </c>
      <c r="AA70" s="174">
        <f>+Q70</f>
        <v>440</v>
      </c>
      <c r="AB70" s="174">
        <v>300</v>
      </c>
      <c r="AC70" s="174">
        <v>300</v>
      </c>
      <c r="AD70" s="174">
        <v>300</v>
      </c>
    </row>
    <row r="71" spans="1:30" s="114" customFormat="1" ht="20.25" customHeight="1" x14ac:dyDescent="0.25">
      <c r="A71" s="183" t="s">
        <v>335</v>
      </c>
      <c r="B71" s="183"/>
      <c r="C71" s="183"/>
      <c r="D71" s="198" t="s">
        <v>387</v>
      </c>
      <c r="E71" s="198" t="s">
        <v>388</v>
      </c>
      <c r="F71" s="200">
        <f t="shared" si="8"/>
        <v>40470</v>
      </c>
      <c r="G71" s="200">
        <f t="shared" si="10"/>
        <v>52520.68</v>
      </c>
      <c r="H71" s="201">
        <f t="shared" si="11"/>
        <v>61730.520000000004</v>
      </c>
      <c r="I71" s="124"/>
      <c r="J71" s="131"/>
      <c r="K71" s="131"/>
      <c r="L71" s="131">
        <v>3212</v>
      </c>
      <c r="M71" s="136"/>
      <c r="N71" s="137"/>
      <c r="O71" s="12" t="s">
        <v>41</v>
      </c>
      <c r="P71" s="127" t="s">
        <v>146</v>
      </c>
      <c r="Q71" s="133">
        <f t="shared" ref="Q71:R71" si="63">Q72+Q74</f>
        <v>20235</v>
      </c>
      <c r="R71" s="133">
        <f t="shared" si="63"/>
        <v>0</v>
      </c>
      <c r="S71" s="133">
        <f>S72+S74</f>
        <v>20235</v>
      </c>
      <c r="T71" s="133">
        <v>5215</v>
      </c>
      <c r="U71" s="293">
        <f t="shared" ref="U71:AD71" si="64">U72+U74</f>
        <v>16280</v>
      </c>
      <c r="V71" s="293">
        <f t="shared" si="64"/>
        <v>20235</v>
      </c>
      <c r="W71" s="342">
        <f t="shared" si="64"/>
        <v>10790.68</v>
      </c>
      <c r="X71" s="133"/>
      <c r="Y71" s="307"/>
      <c r="Z71" s="133">
        <f t="shared" si="64"/>
        <v>5215.5199999999995</v>
      </c>
      <c r="AA71" s="133">
        <f t="shared" si="64"/>
        <v>20235</v>
      </c>
      <c r="AB71" s="133">
        <f t="shared" si="64"/>
        <v>12780</v>
      </c>
      <c r="AC71" s="133">
        <f t="shared" si="64"/>
        <v>12000</v>
      </c>
      <c r="AD71" s="133">
        <f t="shared" si="64"/>
        <v>11500</v>
      </c>
    </row>
    <row r="72" spans="1:30" s="114" customFormat="1" ht="20.25" hidden="1" customHeight="1" x14ac:dyDescent="0.25">
      <c r="A72" s="183" t="s">
        <v>335</v>
      </c>
      <c r="B72" s="183"/>
      <c r="C72" s="183"/>
      <c r="D72" s="183"/>
      <c r="E72" s="198" t="s">
        <v>388</v>
      </c>
      <c r="F72" s="200">
        <f t="shared" si="8"/>
        <v>35470</v>
      </c>
      <c r="G72" s="200">
        <f t="shared" si="10"/>
        <v>39805.68</v>
      </c>
      <c r="H72" s="201">
        <f t="shared" si="11"/>
        <v>56230.229999999996</v>
      </c>
      <c r="I72" s="124"/>
      <c r="J72" s="131"/>
      <c r="K72" s="131"/>
      <c r="L72" s="131"/>
      <c r="M72" s="194">
        <v>32121</v>
      </c>
      <c r="N72" s="195"/>
      <c r="O72" s="196" t="s">
        <v>41</v>
      </c>
      <c r="P72" s="195" t="s">
        <v>147</v>
      </c>
      <c r="Q72" s="197">
        <f t="shared" ref="Q72:R72" si="65">Q73</f>
        <v>17735</v>
      </c>
      <c r="R72" s="197">
        <f t="shared" si="65"/>
        <v>0</v>
      </c>
      <c r="S72" s="197">
        <f>S73</f>
        <v>17735</v>
      </c>
      <c r="T72" s="197">
        <f t="shared" ref="T72:AD72" si="66">T73</f>
        <v>0</v>
      </c>
      <c r="U72" s="294">
        <f t="shared" si="66"/>
        <v>11280</v>
      </c>
      <c r="V72" s="294">
        <f t="shared" si="66"/>
        <v>17735</v>
      </c>
      <c r="W72" s="343">
        <f t="shared" si="66"/>
        <v>10790.68</v>
      </c>
      <c r="X72" s="197"/>
      <c r="Y72" s="308"/>
      <c r="Z72" s="197">
        <f t="shared" si="66"/>
        <v>5215.2299999999996</v>
      </c>
      <c r="AA72" s="197">
        <f t="shared" si="66"/>
        <v>17735</v>
      </c>
      <c r="AB72" s="197">
        <f t="shared" si="66"/>
        <v>11780</v>
      </c>
      <c r="AC72" s="197">
        <f t="shared" si="66"/>
        <v>11000</v>
      </c>
      <c r="AD72" s="197">
        <f t="shared" si="66"/>
        <v>10500</v>
      </c>
    </row>
    <row r="73" spans="1:30" s="114" customFormat="1" ht="20.25" hidden="1" customHeight="1" x14ac:dyDescent="0.25">
      <c r="A73" s="183" t="s">
        <v>335</v>
      </c>
      <c r="B73" s="183"/>
      <c r="C73" s="183"/>
      <c r="D73" s="183"/>
      <c r="E73" s="183"/>
      <c r="F73" s="200">
        <f t="shared" si="8"/>
        <v>35470</v>
      </c>
      <c r="G73" s="200">
        <f t="shared" si="10"/>
        <v>39805.68</v>
      </c>
      <c r="H73" s="201">
        <f t="shared" si="11"/>
        <v>56230.229999999996</v>
      </c>
      <c r="I73" s="124"/>
      <c r="J73" s="131"/>
      <c r="K73" s="131"/>
      <c r="L73" s="131"/>
      <c r="M73" s="11"/>
      <c r="N73" s="171">
        <v>321210</v>
      </c>
      <c r="O73" s="172" t="s">
        <v>41</v>
      </c>
      <c r="P73" s="173" t="s">
        <v>147</v>
      </c>
      <c r="Q73" s="174">
        <f>18280-545</f>
        <v>17735</v>
      </c>
      <c r="R73" s="174">
        <f>S73-Q73</f>
        <v>0</v>
      </c>
      <c r="S73" s="174">
        <f>18280-545</f>
        <v>17735</v>
      </c>
      <c r="T73" s="174"/>
      <c r="U73" s="295">
        <v>11280</v>
      </c>
      <c r="V73" s="295">
        <v>17735</v>
      </c>
      <c r="W73" s="344">
        <f>31920.4-W292-W844-W586-W1188-W1332</f>
        <v>10790.68</v>
      </c>
      <c r="X73" s="174"/>
      <c r="Y73" s="309"/>
      <c r="Z73" s="174">
        <v>5215.2299999999996</v>
      </c>
      <c r="AA73" s="174">
        <f>+Q73</f>
        <v>17735</v>
      </c>
      <c r="AB73" s="174">
        <v>11780</v>
      </c>
      <c r="AC73" s="174">
        <v>11000</v>
      </c>
      <c r="AD73" s="174">
        <v>10500</v>
      </c>
    </row>
    <row r="74" spans="1:30" s="114" customFormat="1" ht="20.25" hidden="1" customHeight="1" x14ac:dyDescent="0.25">
      <c r="A74" s="183" t="s">
        <v>335</v>
      </c>
      <c r="B74" s="183"/>
      <c r="C74" s="183"/>
      <c r="D74" s="183"/>
      <c r="E74" s="198" t="s">
        <v>388</v>
      </c>
      <c r="F74" s="200">
        <f t="shared" si="8"/>
        <v>5000</v>
      </c>
      <c r="G74" s="200">
        <f t="shared" si="10"/>
        <v>7500</v>
      </c>
      <c r="H74" s="201">
        <f t="shared" si="11"/>
        <v>5500.29</v>
      </c>
      <c r="I74" s="124"/>
      <c r="J74" s="131"/>
      <c r="K74" s="131"/>
      <c r="L74" s="131"/>
      <c r="M74" s="194">
        <v>32123</v>
      </c>
      <c r="N74" s="195"/>
      <c r="O74" s="196" t="s">
        <v>41</v>
      </c>
      <c r="P74" s="195" t="s">
        <v>148</v>
      </c>
      <c r="Q74" s="197">
        <f t="shared" ref="Q74:R74" si="67">Q75</f>
        <v>2500</v>
      </c>
      <c r="R74" s="197">
        <f t="shared" si="67"/>
        <v>0</v>
      </c>
      <c r="S74" s="197">
        <f>S75</f>
        <v>2500</v>
      </c>
      <c r="T74" s="197">
        <f t="shared" ref="T74:AD74" si="68">T75</f>
        <v>0</v>
      </c>
      <c r="U74" s="294">
        <f t="shared" si="68"/>
        <v>5000</v>
      </c>
      <c r="V74" s="294">
        <f t="shared" si="68"/>
        <v>2500</v>
      </c>
      <c r="W74" s="343">
        <f t="shared" si="68"/>
        <v>0</v>
      </c>
      <c r="X74" s="197"/>
      <c r="Y74" s="308"/>
      <c r="Z74" s="197">
        <f t="shared" si="68"/>
        <v>0.28999999999999998</v>
      </c>
      <c r="AA74" s="197">
        <f t="shared" si="68"/>
        <v>2500</v>
      </c>
      <c r="AB74" s="197">
        <f t="shared" si="68"/>
        <v>1000</v>
      </c>
      <c r="AC74" s="197">
        <f t="shared" si="68"/>
        <v>1000</v>
      </c>
      <c r="AD74" s="197">
        <f t="shared" si="68"/>
        <v>1000</v>
      </c>
    </row>
    <row r="75" spans="1:30" s="114" customFormat="1" ht="20.25" hidden="1" customHeight="1" x14ac:dyDescent="0.25">
      <c r="A75" s="183" t="s">
        <v>335</v>
      </c>
      <c r="B75" s="183"/>
      <c r="C75" s="183"/>
      <c r="D75" s="183"/>
      <c r="E75" s="183"/>
      <c r="F75" s="200">
        <f t="shared" si="8"/>
        <v>5000</v>
      </c>
      <c r="G75" s="200">
        <f t="shared" si="10"/>
        <v>7500</v>
      </c>
      <c r="H75" s="201">
        <f t="shared" si="11"/>
        <v>5500.29</v>
      </c>
      <c r="I75" s="124"/>
      <c r="J75" s="131"/>
      <c r="K75" s="131"/>
      <c r="L75" s="131"/>
      <c r="M75" s="11"/>
      <c r="N75" s="171">
        <v>321230</v>
      </c>
      <c r="O75" s="172" t="s">
        <v>41</v>
      </c>
      <c r="P75" s="173" t="s">
        <v>148</v>
      </c>
      <c r="Q75" s="174">
        <v>2500</v>
      </c>
      <c r="R75" s="174">
        <f>S75-Q75</f>
        <v>0</v>
      </c>
      <c r="S75" s="174">
        <v>2500</v>
      </c>
      <c r="T75" s="174"/>
      <c r="U75" s="295">
        <v>5000</v>
      </c>
      <c r="V75" s="295">
        <v>2500</v>
      </c>
      <c r="W75" s="344">
        <v>0</v>
      </c>
      <c r="X75" s="174"/>
      <c r="Y75" s="309"/>
      <c r="Z75" s="174">
        <v>0.28999999999999998</v>
      </c>
      <c r="AA75" s="174">
        <f>+Q75</f>
        <v>2500</v>
      </c>
      <c r="AB75" s="174">
        <v>1000</v>
      </c>
      <c r="AC75" s="174">
        <v>1000</v>
      </c>
      <c r="AD75" s="174">
        <v>1000</v>
      </c>
    </row>
    <row r="76" spans="1:30" s="114" customFormat="1" ht="20.25" customHeight="1" x14ac:dyDescent="0.25">
      <c r="A76" s="183" t="s">
        <v>335</v>
      </c>
      <c r="B76" s="183"/>
      <c r="C76" s="183"/>
      <c r="D76" s="198" t="s">
        <v>387</v>
      </c>
      <c r="E76" s="198" t="s">
        <v>388</v>
      </c>
      <c r="F76" s="200">
        <f t="shared" si="8"/>
        <v>26000</v>
      </c>
      <c r="G76" s="200">
        <f t="shared" si="10"/>
        <v>40097.479999999996</v>
      </c>
      <c r="H76" s="201">
        <f t="shared" si="11"/>
        <v>46634.979999999996</v>
      </c>
      <c r="I76" s="124"/>
      <c r="J76" s="131"/>
      <c r="K76" s="131"/>
      <c r="L76" s="131">
        <v>3213</v>
      </c>
      <c r="M76" s="136"/>
      <c r="N76" s="137"/>
      <c r="O76" s="12" t="s">
        <v>41</v>
      </c>
      <c r="P76" s="127" t="s">
        <v>149</v>
      </c>
      <c r="Q76" s="133">
        <f t="shared" ref="Q76:R76" si="69">Q77+Q80</f>
        <v>13000</v>
      </c>
      <c r="R76" s="133">
        <f t="shared" si="69"/>
        <v>0</v>
      </c>
      <c r="S76" s="133">
        <f>S77+S80</f>
        <v>13000</v>
      </c>
      <c r="T76" s="133">
        <v>5135</v>
      </c>
      <c r="U76" s="293">
        <f t="shared" ref="U76:AD76" si="70">U77+U80</f>
        <v>16000</v>
      </c>
      <c r="V76" s="293">
        <f t="shared" si="70"/>
        <v>13000</v>
      </c>
      <c r="W76" s="342">
        <f t="shared" si="70"/>
        <v>5962.48</v>
      </c>
      <c r="X76" s="133"/>
      <c r="Y76" s="307"/>
      <c r="Z76" s="133">
        <f t="shared" si="70"/>
        <v>5134.9799999999996</v>
      </c>
      <c r="AA76" s="133">
        <f t="shared" si="70"/>
        <v>13000</v>
      </c>
      <c r="AB76" s="133">
        <f t="shared" si="70"/>
        <v>11000</v>
      </c>
      <c r="AC76" s="133">
        <f t="shared" si="70"/>
        <v>9500</v>
      </c>
      <c r="AD76" s="133">
        <f t="shared" si="70"/>
        <v>8000</v>
      </c>
    </row>
    <row r="77" spans="1:30" s="114" customFormat="1" ht="20.25" hidden="1" customHeight="1" x14ac:dyDescent="0.25">
      <c r="A77" s="183" t="s">
        <v>335</v>
      </c>
      <c r="B77" s="183"/>
      <c r="C77" s="183"/>
      <c r="D77" s="183"/>
      <c r="E77" s="198" t="s">
        <v>388</v>
      </c>
      <c r="F77" s="200">
        <f t="shared" si="8"/>
        <v>20000</v>
      </c>
      <c r="G77" s="200">
        <f t="shared" si="10"/>
        <v>25781.239999999998</v>
      </c>
      <c r="H77" s="201">
        <f t="shared" si="11"/>
        <v>32998.65</v>
      </c>
      <c r="I77" s="124"/>
      <c r="J77" s="131"/>
      <c r="K77" s="131"/>
      <c r="L77" s="131"/>
      <c r="M77" s="194">
        <v>32131</v>
      </c>
      <c r="N77" s="195"/>
      <c r="O77" s="196" t="s">
        <v>41</v>
      </c>
      <c r="P77" s="195" t="s">
        <v>150</v>
      </c>
      <c r="Q77" s="197">
        <f t="shared" ref="Q77:R77" si="71">Q78+Q79</f>
        <v>10000</v>
      </c>
      <c r="R77" s="197">
        <f t="shared" si="71"/>
        <v>0</v>
      </c>
      <c r="S77" s="197">
        <f>S78+S79</f>
        <v>10000</v>
      </c>
      <c r="T77" s="197">
        <f t="shared" ref="T77:AD77" si="72">T78+T79</f>
        <v>0</v>
      </c>
      <c r="U77" s="294">
        <f t="shared" si="72"/>
        <v>12000</v>
      </c>
      <c r="V77" s="294">
        <f t="shared" si="72"/>
        <v>10000</v>
      </c>
      <c r="W77" s="343">
        <f t="shared" si="72"/>
        <v>3781.24</v>
      </c>
      <c r="X77" s="197"/>
      <c r="Y77" s="308"/>
      <c r="Z77" s="197">
        <f t="shared" si="72"/>
        <v>4998.6499999999996</v>
      </c>
      <c r="AA77" s="197">
        <f t="shared" si="72"/>
        <v>10000</v>
      </c>
      <c r="AB77" s="197">
        <f t="shared" si="72"/>
        <v>7000</v>
      </c>
      <c r="AC77" s="197">
        <f t="shared" si="72"/>
        <v>6000</v>
      </c>
      <c r="AD77" s="197">
        <f t="shared" si="72"/>
        <v>5000</v>
      </c>
    </row>
    <row r="78" spans="1:30" s="114" customFormat="1" ht="20.25" hidden="1" customHeight="1" x14ac:dyDescent="0.25">
      <c r="A78" s="183" t="s">
        <v>335</v>
      </c>
      <c r="B78" s="183"/>
      <c r="C78" s="183"/>
      <c r="D78" s="183"/>
      <c r="E78" s="183"/>
      <c r="F78" s="200">
        <f t="shared" si="8"/>
        <v>20000</v>
      </c>
      <c r="G78" s="200">
        <f t="shared" si="10"/>
        <v>25781.239999999998</v>
      </c>
      <c r="H78" s="201">
        <f t="shared" si="11"/>
        <v>32998.65</v>
      </c>
      <c r="I78" s="124"/>
      <c r="J78" s="131"/>
      <c r="K78" s="136"/>
      <c r="L78" s="136"/>
      <c r="M78" s="11"/>
      <c r="N78" s="171">
        <v>321310</v>
      </c>
      <c r="O78" s="172" t="s">
        <v>41</v>
      </c>
      <c r="P78" s="173" t="s">
        <v>151</v>
      </c>
      <c r="Q78" s="174">
        <v>10000</v>
      </c>
      <c r="R78" s="174">
        <f>S78-Q78</f>
        <v>0</v>
      </c>
      <c r="S78" s="174">
        <v>10000</v>
      </c>
      <c r="T78" s="174"/>
      <c r="U78" s="295">
        <v>12000</v>
      </c>
      <c r="V78" s="295">
        <v>10000</v>
      </c>
      <c r="W78" s="344">
        <f>4181.24-W985-W1231</f>
        <v>3781.24</v>
      </c>
      <c r="X78" s="174"/>
      <c r="Y78" s="309"/>
      <c r="Z78" s="174">
        <v>4998.6499999999996</v>
      </c>
      <c r="AA78" s="174">
        <f t="shared" ref="AA78:AA79" si="73">+Q78</f>
        <v>10000</v>
      </c>
      <c r="AB78" s="174">
        <v>7000</v>
      </c>
      <c r="AC78" s="174">
        <v>6000</v>
      </c>
      <c r="AD78" s="174">
        <v>5000</v>
      </c>
    </row>
    <row r="79" spans="1:30" s="114" customFormat="1" ht="20.25" hidden="1" customHeight="1" x14ac:dyDescent="0.25">
      <c r="A79" s="183" t="s">
        <v>335</v>
      </c>
      <c r="B79" s="183"/>
      <c r="C79" s="183"/>
      <c r="D79" s="183"/>
      <c r="E79" s="183"/>
      <c r="F79" s="200">
        <f t="shared" si="8"/>
        <v>0</v>
      </c>
      <c r="G79" s="200">
        <f t="shared" si="10"/>
        <v>0</v>
      </c>
      <c r="H79" s="201">
        <f t="shared" si="11"/>
        <v>0</v>
      </c>
      <c r="I79" s="124"/>
      <c r="J79" s="131"/>
      <c r="K79" s="136"/>
      <c r="L79" s="136"/>
      <c r="M79" s="11"/>
      <c r="N79" s="171">
        <v>321311</v>
      </c>
      <c r="O79" s="172" t="s">
        <v>41</v>
      </c>
      <c r="P79" s="173" t="s">
        <v>152</v>
      </c>
      <c r="Q79" s="174">
        <v>0</v>
      </c>
      <c r="R79" s="174">
        <f>S79-Q79</f>
        <v>0</v>
      </c>
      <c r="S79" s="174">
        <v>0</v>
      </c>
      <c r="T79" s="174"/>
      <c r="U79" s="295">
        <v>0</v>
      </c>
      <c r="V79" s="295">
        <v>0</v>
      </c>
      <c r="W79" s="345">
        <v>0</v>
      </c>
      <c r="X79" s="174"/>
      <c r="Y79" s="309"/>
      <c r="Z79" s="174"/>
      <c r="AA79" s="174">
        <f t="shared" si="73"/>
        <v>0</v>
      </c>
      <c r="AB79" s="174"/>
      <c r="AC79" s="174"/>
      <c r="AD79" s="174"/>
    </row>
    <row r="80" spans="1:30" s="114" customFormat="1" ht="20.25" hidden="1" customHeight="1" x14ac:dyDescent="0.25">
      <c r="A80" s="183" t="s">
        <v>335</v>
      </c>
      <c r="B80" s="183"/>
      <c r="C80" s="183"/>
      <c r="D80" s="183"/>
      <c r="E80" s="198" t="s">
        <v>388</v>
      </c>
      <c r="F80" s="200">
        <f t="shared" si="8"/>
        <v>6000</v>
      </c>
      <c r="G80" s="200">
        <f t="shared" si="10"/>
        <v>9181.24</v>
      </c>
      <c r="H80" s="201">
        <f t="shared" si="11"/>
        <v>13636.33</v>
      </c>
      <c r="I80" s="124"/>
      <c r="J80" s="131"/>
      <c r="K80" s="131"/>
      <c r="L80" s="131"/>
      <c r="M80" s="194">
        <v>32132</v>
      </c>
      <c r="N80" s="195"/>
      <c r="O80" s="196" t="s">
        <v>41</v>
      </c>
      <c r="P80" s="195" t="s">
        <v>153</v>
      </c>
      <c r="Q80" s="197">
        <f t="shared" ref="Q80:R80" si="74">Q81</f>
        <v>3000</v>
      </c>
      <c r="R80" s="197">
        <f t="shared" si="74"/>
        <v>0</v>
      </c>
      <c r="S80" s="197">
        <f>S81</f>
        <v>3000</v>
      </c>
      <c r="T80" s="197">
        <f t="shared" ref="T80:AD80" si="75">T81</f>
        <v>0</v>
      </c>
      <c r="U80" s="294">
        <f t="shared" si="75"/>
        <v>4000</v>
      </c>
      <c r="V80" s="294">
        <f t="shared" si="75"/>
        <v>3000</v>
      </c>
      <c r="W80" s="343">
        <f t="shared" si="75"/>
        <v>2181.2399999999998</v>
      </c>
      <c r="X80" s="197"/>
      <c r="Y80" s="308"/>
      <c r="Z80" s="197">
        <f t="shared" si="75"/>
        <v>136.33000000000001</v>
      </c>
      <c r="AA80" s="197">
        <f t="shared" si="75"/>
        <v>3000</v>
      </c>
      <c r="AB80" s="197">
        <f t="shared" si="75"/>
        <v>4000</v>
      </c>
      <c r="AC80" s="197">
        <f t="shared" si="75"/>
        <v>3500</v>
      </c>
      <c r="AD80" s="197">
        <f t="shared" si="75"/>
        <v>3000</v>
      </c>
    </row>
    <row r="81" spans="1:31" s="114" customFormat="1" ht="20.25" hidden="1" customHeight="1" x14ac:dyDescent="0.25">
      <c r="A81" s="183" t="s">
        <v>335</v>
      </c>
      <c r="B81" s="183"/>
      <c r="C81" s="183"/>
      <c r="D81" s="183"/>
      <c r="E81" s="183"/>
      <c r="F81" s="200">
        <f t="shared" si="8"/>
        <v>6000</v>
      </c>
      <c r="G81" s="200">
        <f t="shared" si="10"/>
        <v>9181.24</v>
      </c>
      <c r="H81" s="201">
        <f t="shared" si="11"/>
        <v>13636.33</v>
      </c>
      <c r="I81" s="124"/>
      <c r="J81" s="131"/>
      <c r="K81" s="136"/>
      <c r="L81" s="136"/>
      <c r="M81" s="11"/>
      <c r="N81" s="171">
        <v>321320</v>
      </c>
      <c r="O81" s="172" t="s">
        <v>41</v>
      </c>
      <c r="P81" s="173" t="s">
        <v>153</v>
      </c>
      <c r="Q81" s="174">
        <v>3000</v>
      </c>
      <c r="R81" s="174">
        <f>S81-Q81</f>
        <v>0</v>
      </c>
      <c r="S81" s="174">
        <v>3000</v>
      </c>
      <c r="T81" s="174"/>
      <c r="U81" s="295">
        <v>4000</v>
      </c>
      <c r="V81" s="295">
        <v>3000</v>
      </c>
      <c r="W81" s="345">
        <v>2181.2399999999998</v>
      </c>
      <c r="X81" s="174"/>
      <c r="Y81" s="309"/>
      <c r="Z81" s="174">
        <v>136.33000000000001</v>
      </c>
      <c r="AA81" s="174">
        <f>+Q81</f>
        <v>3000</v>
      </c>
      <c r="AB81" s="174">
        <v>4000</v>
      </c>
      <c r="AC81" s="174">
        <v>3500</v>
      </c>
      <c r="AD81" s="174">
        <v>3000</v>
      </c>
    </row>
    <row r="82" spans="1:31" s="214" customFormat="1" ht="20.25" customHeight="1" x14ac:dyDescent="0.25">
      <c r="A82" s="188" t="s">
        <v>335</v>
      </c>
      <c r="B82" s="188"/>
      <c r="C82" s="215" t="s">
        <v>384</v>
      </c>
      <c r="D82" s="215" t="s">
        <v>387</v>
      </c>
      <c r="E82" s="215" t="s">
        <v>388</v>
      </c>
      <c r="F82" s="207">
        <f t="shared" ref="F82:F145" si="76">+Q82+R82+S82</f>
        <v>345720</v>
      </c>
      <c r="G82" s="207">
        <f t="shared" ref="G82:G145" si="77">+T82+U82+V82+W82+X82+Y82</f>
        <v>803795.1</v>
      </c>
      <c r="H82" s="208">
        <f t="shared" ref="H82:H145" si="78">+Z82+AA82+AB82+AC82+AD82</f>
        <v>655722.12</v>
      </c>
      <c r="I82" s="124"/>
      <c r="J82" s="131"/>
      <c r="K82" s="131">
        <v>322</v>
      </c>
      <c r="L82" s="131"/>
      <c r="M82" s="131"/>
      <c r="N82" s="132"/>
      <c r="O82" s="12" t="s">
        <v>41</v>
      </c>
      <c r="P82" s="127" t="s">
        <v>154</v>
      </c>
      <c r="Q82" s="133">
        <f t="shared" ref="Q82:AD82" si="79">Q83+Q95+Q100+Q108+Q111+Q116</f>
        <v>200160</v>
      </c>
      <c r="R82" s="133">
        <f t="shared" si="79"/>
        <v>-27300</v>
      </c>
      <c r="S82" s="133">
        <f t="shared" si="79"/>
        <v>172860</v>
      </c>
      <c r="T82" s="133">
        <v>54772</v>
      </c>
      <c r="U82" s="293">
        <f t="shared" si="79"/>
        <v>495850</v>
      </c>
      <c r="V82" s="293">
        <f t="shared" si="79"/>
        <v>200160</v>
      </c>
      <c r="W82" s="342">
        <f t="shared" si="79"/>
        <v>53013.099999999977</v>
      </c>
      <c r="X82" s="133"/>
      <c r="Y82" s="307"/>
      <c r="Z82" s="213">
        <f t="shared" si="79"/>
        <v>54772.12</v>
      </c>
      <c r="AA82" s="213">
        <f t="shared" si="79"/>
        <v>200160</v>
      </c>
      <c r="AB82" s="213">
        <f t="shared" si="79"/>
        <v>172850</v>
      </c>
      <c r="AC82" s="213">
        <f t="shared" si="79"/>
        <v>120120</v>
      </c>
      <c r="AD82" s="213">
        <f t="shared" si="79"/>
        <v>107820</v>
      </c>
      <c r="AE82" s="242"/>
    </row>
    <row r="83" spans="1:31" s="114" customFormat="1" ht="20.25" customHeight="1" x14ac:dyDescent="0.25">
      <c r="A83" s="183" t="s">
        <v>335</v>
      </c>
      <c r="B83" s="183"/>
      <c r="C83" s="183"/>
      <c r="D83" s="198" t="s">
        <v>387</v>
      </c>
      <c r="E83" s="198" t="s">
        <v>388</v>
      </c>
      <c r="F83" s="200">
        <f t="shared" si="76"/>
        <v>32800</v>
      </c>
      <c r="G83" s="200">
        <f t="shared" si="77"/>
        <v>58120.94</v>
      </c>
      <c r="H83" s="201">
        <f t="shared" si="78"/>
        <v>76486.13</v>
      </c>
      <c r="I83" s="124"/>
      <c r="J83" s="131"/>
      <c r="K83" s="131"/>
      <c r="L83" s="131">
        <v>3221</v>
      </c>
      <c r="M83" s="131"/>
      <c r="N83" s="132"/>
      <c r="O83" s="12" t="s">
        <v>41</v>
      </c>
      <c r="P83" s="127" t="s">
        <v>155</v>
      </c>
      <c r="Q83" s="133">
        <f t="shared" ref="Q83:AD83" si="80">Q84+Q87+Q89+Q91+Q93</f>
        <v>16400</v>
      </c>
      <c r="R83" s="133">
        <f t="shared" si="80"/>
        <v>0</v>
      </c>
      <c r="S83" s="133">
        <f t="shared" si="80"/>
        <v>16400</v>
      </c>
      <c r="T83" s="133">
        <v>9646</v>
      </c>
      <c r="U83" s="293">
        <f t="shared" si="80"/>
        <v>23400</v>
      </c>
      <c r="V83" s="293">
        <f t="shared" si="80"/>
        <v>16400</v>
      </c>
      <c r="W83" s="342">
        <f t="shared" si="80"/>
        <v>8674.9400000000023</v>
      </c>
      <c r="X83" s="133"/>
      <c r="Y83" s="307"/>
      <c r="Z83" s="133">
        <f t="shared" si="80"/>
        <v>9646.130000000001</v>
      </c>
      <c r="AA83" s="133">
        <f t="shared" si="80"/>
        <v>16400</v>
      </c>
      <c r="AB83" s="133">
        <f t="shared" si="80"/>
        <v>19400</v>
      </c>
      <c r="AC83" s="133">
        <f t="shared" si="80"/>
        <v>16670</v>
      </c>
      <c r="AD83" s="133">
        <f t="shared" si="80"/>
        <v>14370</v>
      </c>
    </row>
    <row r="84" spans="1:31" s="114" customFormat="1" ht="20.25" hidden="1" customHeight="1" x14ac:dyDescent="0.25">
      <c r="A84" s="183" t="s">
        <v>335</v>
      </c>
      <c r="B84" s="183"/>
      <c r="C84" s="183"/>
      <c r="D84" s="183"/>
      <c r="E84" s="198" t="s">
        <v>388</v>
      </c>
      <c r="F84" s="200">
        <f t="shared" si="76"/>
        <v>16060</v>
      </c>
      <c r="G84" s="200">
        <f t="shared" si="77"/>
        <v>20203.600000000002</v>
      </c>
      <c r="H84" s="201">
        <f t="shared" si="78"/>
        <v>32165.91</v>
      </c>
      <c r="I84" s="124"/>
      <c r="J84" s="131"/>
      <c r="K84" s="131"/>
      <c r="L84" s="131"/>
      <c r="M84" s="194">
        <v>32211</v>
      </c>
      <c r="N84" s="195"/>
      <c r="O84" s="196" t="s">
        <v>41</v>
      </c>
      <c r="P84" s="195" t="s">
        <v>156</v>
      </c>
      <c r="Q84" s="197">
        <f>Q85+Q86</f>
        <v>8030</v>
      </c>
      <c r="R84" s="197">
        <f t="shared" ref="R84:AD84" si="81">R85+R86</f>
        <v>0</v>
      </c>
      <c r="S84" s="197">
        <f t="shared" si="81"/>
        <v>8030</v>
      </c>
      <c r="T84" s="197">
        <f t="shared" si="81"/>
        <v>0</v>
      </c>
      <c r="U84" s="294">
        <f t="shared" si="81"/>
        <v>9030</v>
      </c>
      <c r="V84" s="294">
        <f t="shared" si="81"/>
        <v>8030</v>
      </c>
      <c r="W84" s="343">
        <f t="shared" si="81"/>
        <v>3143.6000000000008</v>
      </c>
      <c r="X84" s="197"/>
      <c r="Y84" s="308"/>
      <c r="Z84" s="197">
        <f t="shared" si="81"/>
        <v>5305.91</v>
      </c>
      <c r="AA84" s="197">
        <f t="shared" si="81"/>
        <v>8030</v>
      </c>
      <c r="AB84" s="197">
        <f t="shared" si="81"/>
        <v>7030</v>
      </c>
      <c r="AC84" s="197">
        <f t="shared" si="81"/>
        <v>6300</v>
      </c>
      <c r="AD84" s="197">
        <f t="shared" si="81"/>
        <v>5500</v>
      </c>
    </row>
    <row r="85" spans="1:31" s="114" customFormat="1" ht="20.25" hidden="1" customHeight="1" x14ac:dyDescent="0.25">
      <c r="A85" s="183" t="s">
        <v>335</v>
      </c>
      <c r="B85" s="183"/>
      <c r="C85" s="183"/>
      <c r="D85" s="183"/>
      <c r="E85" s="183"/>
      <c r="F85" s="200">
        <f t="shared" si="76"/>
        <v>6000</v>
      </c>
      <c r="G85" s="200">
        <f t="shared" si="77"/>
        <v>11291.220000000001</v>
      </c>
      <c r="H85" s="201">
        <f t="shared" si="78"/>
        <v>16626.09</v>
      </c>
      <c r="I85" s="124"/>
      <c r="J85" s="131"/>
      <c r="K85" s="131"/>
      <c r="L85" s="131"/>
      <c r="M85" s="11"/>
      <c r="N85" s="171">
        <v>322110</v>
      </c>
      <c r="O85" s="172" t="s">
        <v>41</v>
      </c>
      <c r="P85" s="173" t="s">
        <v>156</v>
      </c>
      <c r="Q85" s="174">
        <v>3000</v>
      </c>
      <c r="R85" s="174">
        <f t="shared" ref="R85:R86" si="82">S85-Q85</f>
        <v>0</v>
      </c>
      <c r="S85" s="174">
        <v>3000</v>
      </c>
      <c r="T85" s="174"/>
      <c r="U85" s="295">
        <v>6000</v>
      </c>
      <c r="V85" s="295">
        <v>3000</v>
      </c>
      <c r="W85" s="344">
        <f>6313.81-W304-W742-W854-W992-W1123-W1238-W463</f>
        <v>2291.2200000000007</v>
      </c>
      <c r="X85" s="174"/>
      <c r="Y85" s="309"/>
      <c r="Z85" s="174">
        <v>3126.09</v>
      </c>
      <c r="AA85" s="174">
        <f t="shared" ref="AA85:AA86" si="83">+Q85</f>
        <v>3000</v>
      </c>
      <c r="AB85" s="174">
        <v>4000</v>
      </c>
      <c r="AC85" s="174">
        <v>3500</v>
      </c>
      <c r="AD85" s="174">
        <v>3000</v>
      </c>
    </row>
    <row r="86" spans="1:31" s="114" customFormat="1" ht="20.25" hidden="1" customHeight="1" x14ac:dyDescent="0.25">
      <c r="A86" s="183" t="s">
        <v>335</v>
      </c>
      <c r="B86" s="183"/>
      <c r="C86" s="183"/>
      <c r="D86" s="183"/>
      <c r="E86" s="183"/>
      <c r="F86" s="200">
        <f t="shared" si="76"/>
        <v>10060</v>
      </c>
      <c r="G86" s="200">
        <f t="shared" si="77"/>
        <v>8912.380000000001</v>
      </c>
      <c r="H86" s="201">
        <f t="shared" si="78"/>
        <v>15539.82</v>
      </c>
      <c r="I86" s="124"/>
      <c r="J86" s="131"/>
      <c r="K86" s="131"/>
      <c r="L86" s="131"/>
      <c r="M86" s="11"/>
      <c r="N86" s="171">
        <v>322111</v>
      </c>
      <c r="O86" s="172" t="s">
        <v>41</v>
      </c>
      <c r="P86" s="173" t="s">
        <v>158</v>
      </c>
      <c r="Q86" s="174">
        <v>5030</v>
      </c>
      <c r="R86" s="174">
        <f t="shared" si="82"/>
        <v>0</v>
      </c>
      <c r="S86" s="174">
        <v>5030</v>
      </c>
      <c r="T86" s="174"/>
      <c r="U86" s="295">
        <v>3030</v>
      </c>
      <c r="V86" s="295">
        <v>5030</v>
      </c>
      <c r="W86" s="344">
        <f>3329.96-W305-W464-W743-W855-W993-W1124-W1239</f>
        <v>852.38000000000011</v>
      </c>
      <c r="X86" s="174"/>
      <c r="Y86" s="309"/>
      <c r="Z86" s="174">
        <v>2179.8200000000002</v>
      </c>
      <c r="AA86" s="174">
        <f t="shared" si="83"/>
        <v>5030</v>
      </c>
      <c r="AB86" s="174">
        <v>3030</v>
      </c>
      <c r="AC86" s="174">
        <v>2800</v>
      </c>
      <c r="AD86" s="174">
        <v>2500</v>
      </c>
    </row>
    <row r="87" spans="1:31" s="114" customFormat="1" ht="20.25" hidden="1" customHeight="1" x14ac:dyDescent="0.25">
      <c r="A87" s="183" t="s">
        <v>335</v>
      </c>
      <c r="B87" s="183"/>
      <c r="C87" s="183"/>
      <c r="D87" s="183"/>
      <c r="E87" s="198" t="s">
        <v>388</v>
      </c>
      <c r="F87" s="200">
        <f t="shared" si="76"/>
        <v>2740</v>
      </c>
      <c r="G87" s="200">
        <f t="shared" si="77"/>
        <v>3740</v>
      </c>
      <c r="H87" s="201">
        <f t="shared" si="78"/>
        <v>7938.22</v>
      </c>
      <c r="I87" s="124"/>
      <c r="J87" s="131"/>
      <c r="K87" s="131"/>
      <c r="L87" s="131"/>
      <c r="M87" s="194">
        <v>32212</v>
      </c>
      <c r="N87" s="195"/>
      <c r="O87" s="196" t="s">
        <v>41</v>
      </c>
      <c r="P87" s="195" t="s">
        <v>162</v>
      </c>
      <c r="Q87" s="197">
        <f t="shared" ref="Q87:R87" si="84">Q88</f>
        <v>1870</v>
      </c>
      <c r="R87" s="197">
        <f t="shared" si="84"/>
        <v>-500</v>
      </c>
      <c r="S87" s="197">
        <f>S88</f>
        <v>1370</v>
      </c>
      <c r="T87" s="197">
        <f t="shared" ref="T87:AD87" si="85">T88</f>
        <v>0</v>
      </c>
      <c r="U87" s="294">
        <f t="shared" si="85"/>
        <v>1870</v>
      </c>
      <c r="V87" s="294">
        <f t="shared" si="85"/>
        <v>1870</v>
      </c>
      <c r="W87" s="343">
        <f t="shared" si="85"/>
        <v>0</v>
      </c>
      <c r="X87" s="197"/>
      <c r="Y87" s="308"/>
      <c r="Z87" s="197">
        <f t="shared" si="85"/>
        <v>458.22</v>
      </c>
      <c r="AA87" s="197">
        <f t="shared" si="85"/>
        <v>1870</v>
      </c>
      <c r="AB87" s="197">
        <f t="shared" si="85"/>
        <v>1870</v>
      </c>
      <c r="AC87" s="197">
        <f t="shared" si="85"/>
        <v>1870</v>
      </c>
      <c r="AD87" s="197">
        <f t="shared" si="85"/>
        <v>1870</v>
      </c>
    </row>
    <row r="88" spans="1:31" s="114" customFormat="1" ht="20.25" hidden="1" customHeight="1" x14ac:dyDescent="0.25">
      <c r="A88" s="183" t="s">
        <v>335</v>
      </c>
      <c r="B88" s="183"/>
      <c r="C88" s="183"/>
      <c r="D88" s="183"/>
      <c r="E88" s="183"/>
      <c r="F88" s="200">
        <f t="shared" si="76"/>
        <v>2740</v>
      </c>
      <c r="G88" s="200">
        <f t="shared" si="77"/>
        <v>3740</v>
      </c>
      <c r="H88" s="201">
        <f t="shared" si="78"/>
        <v>7938.22</v>
      </c>
      <c r="I88" s="124"/>
      <c r="J88" s="131"/>
      <c r="K88" s="131"/>
      <c r="L88" s="131"/>
      <c r="M88" s="11"/>
      <c r="N88" s="171">
        <v>322120</v>
      </c>
      <c r="O88" s="172" t="s">
        <v>41</v>
      </c>
      <c r="P88" s="173" t="s">
        <v>163</v>
      </c>
      <c r="Q88" s="174">
        <v>1870</v>
      </c>
      <c r="R88" s="174">
        <f>S88-Q88</f>
        <v>-500</v>
      </c>
      <c r="S88" s="174">
        <f>1870-500</f>
        <v>1370</v>
      </c>
      <c r="T88" s="174"/>
      <c r="U88" s="295">
        <v>1870</v>
      </c>
      <c r="V88" s="295">
        <v>1870</v>
      </c>
      <c r="W88" s="344">
        <v>0</v>
      </c>
      <c r="X88" s="174"/>
      <c r="Y88" s="309"/>
      <c r="Z88" s="174">
        <v>458.22</v>
      </c>
      <c r="AA88" s="174">
        <f>+Q88</f>
        <v>1870</v>
      </c>
      <c r="AB88" s="174">
        <v>1870</v>
      </c>
      <c r="AC88" s="174">
        <v>1870</v>
      </c>
      <c r="AD88" s="174">
        <v>1870</v>
      </c>
    </row>
    <row r="89" spans="1:31" s="114" customFormat="1" ht="20.25" hidden="1" customHeight="1" x14ac:dyDescent="0.25">
      <c r="A89" s="183" t="s">
        <v>335</v>
      </c>
      <c r="B89" s="183"/>
      <c r="C89" s="183"/>
      <c r="D89" s="183"/>
      <c r="E89" s="198" t="s">
        <v>388</v>
      </c>
      <c r="F89" s="200">
        <f t="shared" si="76"/>
        <v>3000</v>
      </c>
      <c r="G89" s="200">
        <f t="shared" si="77"/>
        <v>5712.38</v>
      </c>
      <c r="H89" s="201">
        <f t="shared" si="78"/>
        <v>8217.619999999999</v>
      </c>
      <c r="I89" s="124"/>
      <c r="J89" s="131"/>
      <c r="K89" s="131"/>
      <c r="L89" s="131"/>
      <c r="M89" s="194">
        <v>32214</v>
      </c>
      <c r="N89" s="195"/>
      <c r="O89" s="196" t="s">
        <v>41</v>
      </c>
      <c r="P89" s="195" t="s">
        <v>164</v>
      </c>
      <c r="Q89" s="197">
        <f t="shared" ref="Q89:R89" si="86">Q90</f>
        <v>1000</v>
      </c>
      <c r="R89" s="197">
        <f t="shared" si="86"/>
        <v>500</v>
      </c>
      <c r="S89" s="197">
        <f>S90</f>
        <v>1500</v>
      </c>
      <c r="T89" s="197">
        <f t="shared" ref="T89:AD89" si="87">T90</f>
        <v>0</v>
      </c>
      <c r="U89" s="294">
        <f t="shared" si="87"/>
        <v>3000</v>
      </c>
      <c r="V89" s="294">
        <f t="shared" si="87"/>
        <v>1000</v>
      </c>
      <c r="W89" s="343">
        <f t="shared" si="87"/>
        <v>1712.38</v>
      </c>
      <c r="X89" s="197"/>
      <c r="Y89" s="308"/>
      <c r="Z89" s="197">
        <f t="shared" si="87"/>
        <v>1217.6199999999999</v>
      </c>
      <c r="AA89" s="197">
        <f t="shared" si="87"/>
        <v>1000</v>
      </c>
      <c r="AB89" s="197">
        <f t="shared" si="87"/>
        <v>3000</v>
      </c>
      <c r="AC89" s="197">
        <f t="shared" si="87"/>
        <v>2000</v>
      </c>
      <c r="AD89" s="197">
        <f t="shared" si="87"/>
        <v>1000</v>
      </c>
    </row>
    <row r="90" spans="1:31" s="114" customFormat="1" ht="20.25" hidden="1" customHeight="1" x14ac:dyDescent="0.25">
      <c r="A90" s="183" t="s">
        <v>335</v>
      </c>
      <c r="B90" s="183"/>
      <c r="C90" s="183"/>
      <c r="D90" s="183"/>
      <c r="E90" s="183"/>
      <c r="F90" s="200">
        <f t="shared" si="76"/>
        <v>3000</v>
      </c>
      <c r="G90" s="200">
        <f t="shared" si="77"/>
        <v>5712.38</v>
      </c>
      <c r="H90" s="201">
        <f t="shared" si="78"/>
        <v>8217.619999999999</v>
      </c>
      <c r="I90" s="124"/>
      <c r="J90" s="131"/>
      <c r="K90" s="131"/>
      <c r="L90" s="131"/>
      <c r="M90" s="11"/>
      <c r="N90" s="171">
        <v>322140</v>
      </c>
      <c r="O90" s="172" t="s">
        <v>41</v>
      </c>
      <c r="P90" s="173" t="s">
        <v>164</v>
      </c>
      <c r="Q90" s="174">
        <f>3000-2000</f>
        <v>1000</v>
      </c>
      <c r="R90" s="174">
        <f>S90-Q90</f>
        <v>500</v>
      </c>
      <c r="S90" s="174">
        <f>3000-2000+500</f>
        <v>1500</v>
      </c>
      <c r="T90" s="174"/>
      <c r="U90" s="295">
        <v>3000</v>
      </c>
      <c r="V90" s="295">
        <v>1000</v>
      </c>
      <c r="W90" s="344">
        <f>2672.38-W309-W747-W859-W997-W1128-W1243</f>
        <v>1712.38</v>
      </c>
      <c r="X90" s="174"/>
      <c r="Y90" s="309"/>
      <c r="Z90" s="174">
        <v>1217.6199999999999</v>
      </c>
      <c r="AA90" s="174">
        <f>+Q90</f>
        <v>1000</v>
      </c>
      <c r="AB90" s="174">
        <v>3000</v>
      </c>
      <c r="AC90" s="174">
        <v>2000</v>
      </c>
      <c r="AD90" s="174">
        <v>1000</v>
      </c>
    </row>
    <row r="91" spans="1:31" s="114" customFormat="1" ht="20.25" hidden="1" customHeight="1" x14ac:dyDescent="0.25">
      <c r="A91" s="183" t="s">
        <v>335</v>
      </c>
      <c r="B91" s="183"/>
      <c r="C91" s="183"/>
      <c r="D91" s="183"/>
      <c r="E91" s="198" t="s">
        <v>388</v>
      </c>
      <c r="F91" s="200">
        <f t="shared" si="76"/>
        <v>5000</v>
      </c>
      <c r="G91" s="200">
        <f t="shared" si="77"/>
        <v>11958.85</v>
      </c>
      <c r="H91" s="201">
        <f t="shared" si="78"/>
        <v>16168.36</v>
      </c>
      <c r="I91" s="124"/>
      <c r="J91" s="131"/>
      <c r="K91" s="131"/>
      <c r="L91" s="131"/>
      <c r="M91" s="194">
        <v>32216</v>
      </c>
      <c r="N91" s="195"/>
      <c r="O91" s="196" t="s">
        <v>41</v>
      </c>
      <c r="P91" s="195" t="s">
        <v>165</v>
      </c>
      <c r="Q91" s="197">
        <f t="shared" ref="Q91:R91" si="88">Q92</f>
        <v>2500</v>
      </c>
      <c r="R91" s="197">
        <f t="shared" si="88"/>
        <v>0</v>
      </c>
      <c r="S91" s="197">
        <f>S92</f>
        <v>2500</v>
      </c>
      <c r="T91" s="197">
        <f t="shared" ref="T91:AB91" si="89">T92</f>
        <v>0</v>
      </c>
      <c r="U91" s="294">
        <f t="shared" si="89"/>
        <v>6500</v>
      </c>
      <c r="V91" s="294">
        <f t="shared" si="89"/>
        <v>2500</v>
      </c>
      <c r="W91" s="343">
        <f t="shared" si="89"/>
        <v>2958.8500000000004</v>
      </c>
      <c r="X91" s="197"/>
      <c r="Y91" s="308"/>
      <c r="Z91" s="197">
        <f t="shared" si="89"/>
        <v>1668.36</v>
      </c>
      <c r="AA91" s="197">
        <f t="shared" si="89"/>
        <v>2500</v>
      </c>
      <c r="AB91" s="197">
        <f t="shared" si="89"/>
        <v>4500</v>
      </c>
      <c r="AC91" s="197">
        <v>4000</v>
      </c>
      <c r="AD91" s="197">
        <v>3500</v>
      </c>
    </row>
    <row r="92" spans="1:31" s="114" customFormat="1" ht="20.25" hidden="1" customHeight="1" x14ac:dyDescent="0.25">
      <c r="A92" s="183" t="s">
        <v>335</v>
      </c>
      <c r="B92" s="183"/>
      <c r="C92" s="183"/>
      <c r="D92" s="183"/>
      <c r="E92" s="183"/>
      <c r="F92" s="200">
        <f t="shared" si="76"/>
        <v>5000</v>
      </c>
      <c r="G92" s="200">
        <f t="shared" si="77"/>
        <v>11958.85</v>
      </c>
      <c r="H92" s="201">
        <f t="shared" si="78"/>
        <v>16668.36</v>
      </c>
      <c r="I92" s="124"/>
      <c r="J92" s="131"/>
      <c r="K92" s="131"/>
      <c r="L92" s="131"/>
      <c r="M92" s="11"/>
      <c r="N92" s="171">
        <v>322160</v>
      </c>
      <c r="O92" s="172" t="s">
        <v>41</v>
      </c>
      <c r="P92" s="173" t="s">
        <v>165</v>
      </c>
      <c r="Q92" s="174">
        <f>7500-5000</f>
        <v>2500</v>
      </c>
      <c r="R92" s="174">
        <f>S92-Q92</f>
        <v>0</v>
      </c>
      <c r="S92" s="174">
        <f>7500-5000</f>
        <v>2500</v>
      </c>
      <c r="T92" s="174"/>
      <c r="U92" s="295">
        <v>6500</v>
      </c>
      <c r="V92" s="295">
        <v>2500</v>
      </c>
      <c r="W92" s="344">
        <f>5288.85-W311-W749-W598-W861-W999-W1130-W1245</f>
        <v>2958.8500000000004</v>
      </c>
      <c r="X92" s="174"/>
      <c r="Y92" s="309"/>
      <c r="Z92" s="174">
        <v>1668.36</v>
      </c>
      <c r="AA92" s="174">
        <f>+Q92</f>
        <v>2500</v>
      </c>
      <c r="AB92" s="174">
        <v>4500</v>
      </c>
      <c r="AC92" s="174">
        <v>4000</v>
      </c>
      <c r="AD92" s="174">
        <v>4000</v>
      </c>
    </row>
    <row r="93" spans="1:31" s="114" customFormat="1" ht="20.25" hidden="1" customHeight="1" x14ac:dyDescent="0.25">
      <c r="A93" s="183" t="s">
        <v>335</v>
      </c>
      <c r="B93" s="183"/>
      <c r="C93" s="183"/>
      <c r="D93" s="183"/>
      <c r="E93" s="198" t="s">
        <v>388</v>
      </c>
      <c r="F93" s="200">
        <f t="shared" si="76"/>
        <v>6000</v>
      </c>
      <c r="G93" s="200">
        <f t="shared" si="77"/>
        <v>6860.11</v>
      </c>
      <c r="H93" s="201">
        <f t="shared" si="78"/>
        <v>11996.02</v>
      </c>
      <c r="I93" s="124"/>
      <c r="J93" s="131"/>
      <c r="K93" s="131"/>
      <c r="L93" s="131"/>
      <c r="M93" s="194">
        <v>32219</v>
      </c>
      <c r="N93" s="195"/>
      <c r="O93" s="196" t="s">
        <v>41</v>
      </c>
      <c r="P93" s="195" t="s">
        <v>166</v>
      </c>
      <c r="Q93" s="197">
        <f t="shared" ref="Q93:R93" si="90">Q94</f>
        <v>3000</v>
      </c>
      <c r="R93" s="197">
        <f t="shared" si="90"/>
        <v>0</v>
      </c>
      <c r="S93" s="197">
        <f>S94</f>
        <v>3000</v>
      </c>
      <c r="T93" s="197">
        <f t="shared" ref="T93:AD93" si="91">T94</f>
        <v>0</v>
      </c>
      <c r="U93" s="294">
        <f t="shared" si="91"/>
        <v>3000</v>
      </c>
      <c r="V93" s="294">
        <f t="shared" si="91"/>
        <v>3000</v>
      </c>
      <c r="W93" s="343">
        <f t="shared" si="91"/>
        <v>860.11</v>
      </c>
      <c r="X93" s="197"/>
      <c r="Y93" s="308"/>
      <c r="Z93" s="197">
        <f t="shared" si="91"/>
        <v>996.02</v>
      </c>
      <c r="AA93" s="197">
        <f t="shared" si="91"/>
        <v>3000</v>
      </c>
      <c r="AB93" s="197">
        <f t="shared" si="91"/>
        <v>3000</v>
      </c>
      <c r="AC93" s="197">
        <f t="shared" si="91"/>
        <v>2500</v>
      </c>
      <c r="AD93" s="197">
        <f t="shared" si="91"/>
        <v>2500</v>
      </c>
    </row>
    <row r="94" spans="1:31" s="114" customFormat="1" ht="20.25" hidden="1" customHeight="1" x14ac:dyDescent="0.25">
      <c r="A94" s="183" t="s">
        <v>335</v>
      </c>
      <c r="B94" s="183"/>
      <c r="C94" s="183"/>
      <c r="D94" s="183"/>
      <c r="E94" s="183"/>
      <c r="F94" s="200">
        <f t="shared" si="76"/>
        <v>6000</v>
      </c>
      <c r="G94" s="200">
        <f t="shared" si="77"/>
        <v>6860.11</v>
      </c>
      <c r="H94" s="201">
        <f t="shared" si="78"/>
        <v>11996.02</v>
      </c>
      <c r="I94" s="124"/>
      <c r="J94" s="131"/>
      <c r="K94" s="131"/>
      <c r="L94" s="131"/>
      <c r="M94" s="11"/>
      <c r="N94" s="171">
        <v>322190</v>
      </c>
      <c r="O94" s="172" t="s">
        <v>41</v>
      </c>
      <c r="P94" s="173" t="s">
        <v>166</v>
      </c>
      <c r="Q94" s="174">
        <v>3000</v>
      </c>
      <c r="R94" s="174">
        <f>S94-Q94</f>
        <v>0</v>
      </c>
      <c r="S94" s="174">
        <v>3000</v>
      </c>
      <c r="T94" s="174"/>
      <c r="U94" s="295">
        <v>3000</v>
      </c>
      <c r="V94" s="295">
        <v>3000</v>
      </c>
      <c r="W94" s="344">
        <v>860.11</v>
      </c>
      <c r="X94" s="174"/>
      <c r="Y94" s="309"/>
      <c r="Z94" s="174">
        <v>996.02</v>
      </c>
      <c r="AA94" s="174">
        <f>+Q94</f>
        <v>3000</v>
      </c>
      <c r="AB94" s="174">
        <v>3000</v>
      </c>
      <c r="AC94" s="174">
        <v>2500</v>
      </c>
      <c r="AD94" s="174">
        <v>2500</v>
      </c>
    </row>
    <row r="95" spans="1:31" s="114" customFormat="1" ht="20.25" customHeight="1" x14ac:dyDescent="0.25">
      <c r="A95" s="183" t="s">
        <v>335</v>
      </c>
      <c r="B95" s="183"/>
      <c r="C95" s="183"/>
      <c r="D95" s="198" t="s">
        <v>387</v>
      </c>
      <c r="E95" s="198" t="s">
        <v>388</v>
      </c>
      <c r="F95" s="200">
        <f t="shared" si="76"/>
        <v>238220</v>
      </c>
      <c r="G95" s="200">
        <f t="shared" si="77"/>
        <v>596854.68999999994</v>
      </c>
      <c r="H95" s="201">
        <f t="shared" si="78"/>
        <v>410804.24</v>
      </c>
      <c r="I95" s="124"/>
      <c r="J95" s="131"/>
      <c r="K95" s="131"/>
      <c r="L95" s="131">
        <v>3222</v>
      </c>
      <c r="M95" s="131"/>
      <c r="N95" s="132"/>
      <c r="O95" s="12" t="s">
        <v>41</v>
      </c>
      <c r="P95" s="127" t="s">
        <v>167</v>
      </c>
      <c r="Q95" s="133">
        <f t="shared" ref="Q95:AD95" si="92">Q96+Q98</f>
        <v>142410</v>
      </c>
      <c r="R95" s="133">
        <f t="shared" si="92"/>
        <v>-23300</v>
      </c>
      <c r="S95" s="133">
        <f t="shared" si="92"/>
        <v>119110</v>
      </c>
      <c r="T95" s="133">
        <v>18395</v>
      </c>
      <c r="U95" s="293">
        <f t="shared" si="92"/>
        <v>400000</v>
      </c>
      <c r="V95" s="293">
        <f t="shared" si="92"/>
        <v>142410</v>
      </c>
      <c r="W95" s="342">
        <f t="shared" si="92"/>
        <v>36049.689999999981</v>
      </c>
      <c r="X95" s="133"/>
      <c r="Y95" s="307"/>
      <c r="Z95" s="133">
        <f t="shared" si="92"/>
        <v>18394.239999999998</v>
      </c>
      <c r="AA95" s="133">
        <f t="shared" si="92"/>
        <v>142410</v>
      </c>
      <c r="AB95" s="133">
        <f t="shared" si="92"/>
        <v>120000</v>
      </c>
      <c r="AC95" s="133">
        <f t="shared" si="92"/>
        <v>70000</v>
      </c>
      <c r="AD95" s="133">
        <f t="shared" si="92"/>
        <v>60000</v>
      </c>
    </row>
    <row r="96" spans="1:31" s="114" customFormat="1" ht="20.25" hidden="1" customHeight="1" x14ac:dyDescent="0.25">
      <c r="A96" s="183" t="s">
        <v>335</v>
      </c>
      <c r="B96" s="183"/>
      <c r="C96" s="183"/>
      <c r="D96" s="183"/>
      <c r="E96" s="198" t="s">
        <v>388</v>
      </c>
      <c r="F96" s="200">
        <f t="shared" si="76"/>
        <v>134820</v>
      </c>
      <c r="G96" s="200">
        <f t="shared" si="77"/>
        <v>377939.6</v>
      </c>
      <c r="H96" s="201">
        <f t="shared" si="78"/>
        <v>199655.66</v>
      </c>
      <c r="I96" s="124"/>
      <c r="J96" s="131"/>
      <c r="K96" s="131"/>
      <c r="L96" s="131"/>
      <c r="M96" s="194">
        <v>32221</v>
      </c>
      <c r="N96" s="195"/>
      <c r="O96" s="196" t="s">
        <v>41</v>
      </c>
      <c r="P96" s="195" t="s">
        <v>168</v>
      </c>
      <c r="Q96" s="197">
        <f>Q97</f>
        <v>82410</v>
      </c>
      <c r="R96" s="197">
        <f t="shared" ref="R96:AD96" si="93">R97</f>
        <v>-15000</v>
      </c>
      <c r="S96" s="197">
        <f t="shared" si="93"/>
        <v>67410</v>
      </c>
      <c r="T96" s="197">
        <f t="shared" si="93"/>
        <v>0</v>
      </c>
      <c r="U96" s="294">
        <f t="shared" si="93"/>
        <v>290000</v>
      </c>
      <c r="V96" s="294">
        <f t="shared" si="93"/>
        <v>82410</v>
      </c>
      <c r="W96" s="343">
        <f t="shared" si="93"/>
        <v>5529.5999999999767</v>
      </c>
      <c r="X96" s="197"/>
      <c r="Y96" s="308"/>
      <c r="Z96" s="197">
        <f t="shared" si="93"/>
        <v>12245.66</v>
      </c>
      <c r="AA96" s="197">
        <f t="shared" si="93"/>
        <v>82410</v>
      </c>
      <c r="AB96" s="197">
        <f t="shared" si="93"/>
        <v>50000</v>
      </c>
      <c r="AC96" s="197">
        <f t="shared" si="93"/>
        <v>30000</v>
      </c>
      <c r="AD96" s="197">
        <f t="shared" si="93"/>
        <v>25000</v>
      </c>
    </row>
    <row r="97" spans="1:30" s="114" customFormat="1" ht="20.25" hidden="1" customHeight="1" x14ac:dyDescent="0.25">
      <c r="A97" s="183" t="s">
        <v>335</v>
      </c>
      <c r="B97" s="183"/>
      <c r="C97" s="183"/>
      <c r="D97" s="183"/>
      <c r="E97" s="183"/>
      <c r="F97" s="200">
        <f t="shared" si="76"/>
        <v>134820</v>
      </c>
      <c r="G97" s="200">
        <f t="shared" si="77"/>
        <v>377939.6</v>
      </c>
      <c r="H97" s="201">
        <f t="shared" si="78"/>
        <v>199655.66</v>
      </c>
      <c r="I97" s="124"/>
      <c r="J97" s="131"/>
      <c r="K97" s="131"/>
      <c r="L97" s="131"/>
      <c r="M97" s="11"/>
      <c r="N97" s="171">
        <v>322210</v>
      </c>
      <c r="O97" s="172" t="s">
        <v>41</v>
      </c>
      <c r="P97" s="173" t="s">
        <v>168</v>
      </c>
      <c r="Q97" s="174">
        <f>282000+1380-970+1000-100000-100000-1000</f>
        <v>82410</v>
      </c>
      <c r="R97" s="174">
        <f>S97-Q97</f>
        <v>-15000</v>
      </c>
      <c r="S97" s="174">
        <f>282000+1380-970+1000-100000-100000-1000-15000</f>
        <v>67410</v>
      </c>
      <c r="T97" s="174"/>
      <c r="U97" s="295">
        <v>290000</v>
      </c>
      <c r="V97" s="295">
        <v>82410</v>
      </c>
      <c r="W97" s="344">
        <f>176800.99-W316-W467-W468-W752-W864-W1002-W1133-W1248</f>
        <v>5529.5999999999767</v>
      </c>
      <c r="X97" s="174"/>
      <c r="Y97" s="309"/>
      <c r="Z97" s="174">
        <v>12245.66</v>
      </c>
      <c r="AA97" s="174">
        <f t="shared" ref="AA97" si="94">+Q97</f>
        <v>82410</v>
      </c>
      <c r="AB97" s="174">
        <v>50000</v>
      </c>
      <c r="AC97" s="174">
        <v>30000</v>
      </c>
      <c r="AD97" s="174">
        <v>25000</v>
      </c>
    </row>
    <row r="98" spans="1:30" s="114" customFormat="1" ht="20.25" hidden="1" customHeight="1" x14ac:dyDescent="0.25">
      <c r="A98" s="183" t="s">
        <v>335</v>
      </c>
      <c r="B98" s="183"/>
      <c r="C98" s="183"/>
      <c r="D98" s="183"/>
      <c r="E98" s="198" t="s">
        <v>388</v>
      </c>
      <c r="F98" s="200">
        <f t="shared" si="76"/>
        <v>103400</v>
      </c>
      <c r="G98" s="200">
        <f t="shared" si="77"/>
        <v>200520.09</v>
      </c>
      <c r="H98" s="201">
        <f t="shared" si="78"/>
        <v>211148.58000000002</v>
      </c>
      <c r="I98" s="124"/>
      <c r="J98" s="131"/>
      <c r="K98" s="131"/>
      <c r="L98" s="131"/>
      <c r="M98" s="194">
        <v>32222</v>
      </c>
      <c r="N98" s="195"/>
      <c r="O98" s="196" t="s">
        <v>41</v>
      </c>
      <c r="P98" s="195" t="s">
        <v>170</v>
      </c>
      <c r="Q98" s="197">
        <f>Q99</f>
        <v>60000</v>
      </c>
      <c r="R98" s="197">
        <f t="shared" ref="R98:AD98" si="95">R99</f>
        <v>-8300</v>
      </c>
      <c r="S98" s="197">
        <f t="shared" si="95"/>
        <v>51700</v>
      </c>
      <c r="T98" s="197">
        <f t="shared" si="95"/>
        <v>0</v>
      </c>
      <c r="U98" s="294">
        <f t="shared" si="95"/>
        <v>110000</v>
      </c>
      <c r="V98" s="294">
        <f t="shared" si="95"/>
        <v>60000</v>
      </c>
      <c r="W98" s="343">
        <f t="shared" si="95"/>
        <v>30520.090000000004</v>
      </c>
      <c r="X98" s="197"/>
      <c r="Y98" s="308"/>
      <c r="Z98" s="197">
        <f t="shared" si="95"/>
        <v>6148.58</v>
      </c>
      <c r="AA98" s="197">
        <f t="shared" si="95"/>
        <v>60000</v>
      </c>
      <c r="AB98" s="197">
        <f t="shared" si="95"/>
        <v>70000</v>
      </c>
      <c r="AC98" s="197">
        <f t="shared" si="95"/>
        <v>40000</v>
      </c>
      <c r="AD98" s="197">
        <f t="shared" si="95"/>
        <v>35000</v>
      </c>
    </row>
    <row r="99" spans="1:30" s="114" customFormat="1" ht="20.25" hidden="1" customHeight="1" x14ac:dyDescent="0.25">
      <c r="A99" s="183" t="s">
        <v>335</v>
      </c>
      <c r="B99" s="183"/>
      <c r="C99" s="183"/>
      <c r="D99" s="183"/>
      <c r="E99" s="183"/>
      <c r="F99" s="200">
        <f t="shared" si="76"/>
        <v>103400</v>
      </c>
      <c r="G99" s="200">
        <f t="shared" si="77"/>
        <v>200520.09</v>
      </c>
      <c r="H99" s="201">
        <f t="shared" si="78"/>
        <v>211148.58000000002</v>
      </c>
      <c r="I99" s="124"/>
      <c r="J99" s="131"/>
      <c r="K99" s="131"/>
      <c r="L99" s="131"/>
      <c r="M99" s="11"/>
      <c r="N99" s="171">
        <v>322220</v>
      </c>
      <c r="O99" s="172" t="s">
        <v>41</v>
      </c>
      <c r="P99" s="173" t="s">
        <v>170</v>
      </c>
      <c r="Q99" s="174">
        <f>110000-50000</f>
        <v>60000</v>
      </c>
      <c r="R99" s="174">
        <f>S99-Q99</f>
        <v>-8300</v>
      </c>
      <c r="S99" s="174">
        <v>51700</v>
      </c>
      <c r="T99" s="174"/>
      <c r="U99" s="295">
        <v>110000</v>
      </c>
      <c r="V99" s="295">
        <v>60000</v>
      </c>
      <c r="W99" s="344">
        <f>96527.72-W318-W470-W471-W754-W866-W1004-W1135-W1250</f>
        <v>30520.090000000004</v>
      </c>
      <c r="X99" s="174"/>
      <c r="Y99" s="309"/>
      <c r="Z99" s="174">
        <v>6148.58</v>
      </c>
      <c r="AA99" s="174">
        <f t="shared" ref="AA99" si="96">+Q99</f>
        <v>60000</v>
      </c>
      <c r="AB99" s="174">
        <v>70000</v>
      </c>
      <c r="AC99" s="174">
        <v>40000</v>
      </c>
      <c r="AD99" s="174">
        <v>35000</v>
      </c>
    </row>
    <row r="100" spans="1:30" s="114" customFormat="1" ht="20.25" customHeight="1" x14ac:dyDescent="0.25">
      <c r="A100" s="183" t="s">
        <v>335</v>
      </c>
      <c r="B100" s="183"/>
      <c r="C100" s="183"/>
      <c r="D100" s="198" t="s">
        <v>387</v>
      </c>
      <c r="E100" s="198" t="s">
        <v>388</v>
      </c>
      <c r="F100" s="200">
        <f t="shared" si="76"/>
        <v>47800</v>
      </c>
      <c r="G100" s="200">
        <f t="shared" si="77"/>
        <v>96210.81</v>
      </c>
      <c r="H100" s="201">
        <f t="shared" si="78"/>
        <v>101717.12</v>
      </c>
      <c r="I100" s="124"/>
      <c r="J100" s="131"/>
      <c r="K100" s="131"/>
      <c r="L100" s="131">
        <v>3223</v>
      </c>
      <c r="M100" s="131"/>
      <c r="N100" s="132"/>
      <c r="O100" s="12" t="s">
        <v>41</v>
      </c>
      <c r="P100" s="127" t="s">
        <v>173</v>
      </c>
      <c r="Q100" s="133">
        <f>Q101+Q104+Q106</f>
        <v>23900</v>
      </c>
      <c r="R100" s="133">
        <f t="shared" ref="R100" si="97">R101+R104+R106</f>
        <v>0</v>
      </c>
      <c r="S100" s="133">
        <f>S101+S104+S106</f>
        <v>23900</v>
      </c>
      <c r="T100" s="133">
        <v>17817</v>
      </c>
      <c r="U100" s="293">
        <f t="shared" ref="U100:AD100" si="98">U101+U104+U106</f>
        <v>50000</v>
      </c>
      <c r="V100" s="293">
        <f t="shared" si="98"/>
        <v>23900</v>
      </c>
      <c r="W100" s="342">
        <f t="shared" si="98"/>
        <v>4493.8100000000004</v>
      </c>
      <c r="X100" s="133"/>
      <c r="Y100" s="307"/>
      <c r="Z100" s="133">
        <f t="shared" si="98"/>
        <v>17817.12</v>
      </c>
      <c r="AA100" s="133">
        <f t="shared" si="98"/>
        <v>23900</v>
      </c>
      <c r="AB100" s="133">
        <f t="shared" si="98"/>
        <v>20000</v>
      </c>
      <c r="AC100" s="133">
        <f t="shared" si="98"/>
        <v>20000</v>
      </c>
      <c r="AD100" s="133">
        <f t="shared" si="98"/>
        <v>20000</v>
      </c>
    </row>
    <row r="101" spans="1:30" s="114" customFormat="1" ht="20.25" hidden="1" customHeight="1" x14ac:dyDescent="0.25">
      <c r="A101" s="183" t="s">
        <v>335</v>
      </c>
      <c r="B101" s="183"/>
      <c r="C101" s="183"/>
      <c r="D101" s="183"/>
      <c r="E101" s="198" t="s">
        <v>388</v>
      </c>
      <c r="F101" s="200">
        <f t="shared" si="76"/>
        <v>22000</v>
      </c>
      <c r="G101" s="200">
        <f t="shared" si="77"/>
        <v>36464.18</v>
      </c>
      <c r="H101" s="201">
        <f t="shared" si="78"/>
        <v>35729.979999999996</v>
      </c>
      <c r="I101" s="124"/>
      <c r="J101" s="131"/>
      <c r="K101" s="131"/>
      <c r="L101" s="131"/>
      <c r="M101" s="194">
        <v>32231</v>
      </c>
      <c r="N101" s="195"/>
      <c r="O101" s="196" t="s">
        <v>41</v>
      </c>
      <c r="P101" s="195" t="s">
        <v>174</v>
      </c>
      <c r="Q101" s="197">
        <f t="shared" ref="Q101:R101" si="99">Q102+Q103</f>
        <v>11000</v>
      </c>
      <c r="R101" s="197">
        <f t="shared" si="99"/>
        <v>0</v>
      </c>
      <c r="S101" s="197">
        <f>S102+S103</f>
        <v>11000</v>
      </c>
      <c r="T101" s="197">
        <f t="shared" ref="T101:AD101" si="100">T102+T103</f>
        <v>0</v>
      </c>
      <c r="U101" s="294">
        <f t="shared" si="100"/>
        <v>24000</v>
      </c>
      <c r="V101" s="294">
        <f t="shared" si="100"/>
        <v>11000</v>
      </c>
      <c r="W101" s="343">
        <f t="shared" si="100"/>
        <v>1464.1800000000003</v>
      </c>
      <c r="X101" s="197"/>
      <c r="Y101" s="308"/>
      <c r="Z101" s="197">
        <f t="shared" si="100"/>
        <v>6729.98</v>
      </c>
      <c r="AA101" s="197">
        <f t="shared" si="100"/>
        <v>11000</v>
      </c>
      <c r="AB101" s="197">
        <f t="shared" si="100"/>
        <v>6000</v>
      </c>
      <c r="AC101" s="197">
        <f t="shared" si="100"/>
        <v>6000</v>
      </c>
      <c r="AD101" s="197">
        <f t="shared" si="100"/>
        <v>6000</v>
      </c>
    </row>
    <row r="102" spans="1:30" s="114" customFormat="1" ht="20.25" hidden="1" customHeight="1" x14ac:dyDescent="0.25">
      <c r="A102" s="183" t="s">
        <v>335</v>
      </c>
      <c r="B102" s="183"/>
      <c r="C102" s="183"/>
      <c r="D102" s="183"/>
      <c r="E102" s="183"/>
      <c r="F102" s="200">
        <f t="shared" si="76"/>
        <v>12000</v>
      </c>
      <c r="G102" s="200">
        <f t="shared" si="77"/>
        <v>16297.77</v>
      </c>
      <c r="H102" s="201">
        <f t="shared" si="78"/>
        <v>12466.75</v>
      </c>
      <c r="I102" s="124"/>
      <c r="J102" s="131"/>
      <c r="K102" s="131"/>
      <c r="L102" s="131"/>
      <c r="M102" s="11"/>
      <c r="N102" s="171">
        <v>322310</v>
      </c>
      <c r="O102" s="172" t="s">
        <v>41</v>
      </c>
      <c r="P102" s="173" t="s">
        <v>174</v>
      </c>
      <c r="Q102" s="174">
        <f>11000-5000</f>
        <v>6000</v>
      </c>
      <c r="R102" s="174">
        <f>S102-Q102</f>
        <v>0</v>
      </c>
      <c r="S102" s="174">
        <f>11000-5000</f>
        <v>6000</v>
      </c>
      <c r="T102" s="174"/>
      <c r="U102" s="295">
        <v>10000</v>
      </c>
      <c r="V102" s="295">
        <v>6000</v>
      </c>
      <c r="W102" s="344">
        <f>4497.77-W321-W757-W869-W1007-W1138-W1253</f>
        <v>297.77000000000044</v>
      </c>
      <c r="X102" s="174"/>
      <c r="Y102" s="309"/>
      <c r="Z102" s="174">
        <v>466.75</v>
      </c>
      <c r="AA102" s="174">
        <f t="shared" ref="AA102:AA103" si="101">+Q102</f>
        <v>6000</v>
      </c>
      <c r="AB102" s="174">
        <v>2000</v>
      </c>
      <c r="AC102" s="174">
        <v>2000</v>
      </c>
      <c r="AD102" s="174">
        <v>2000</v>
      </c>
    </row>
    <row r="103" spans="1:30" s="114" customFormat="1" ht="20.25" hidden="1" customHeight="1" x14ac:dyDescent="0.25">
      <c r="A103" s="183" t="s">
        <v>335</v>
      </c>
      <c r="B103" s="183"/>
      <c r="C103" s="183"/>
      <c r="D103" s="183"/>
      <c r="E103" s="183"/>
      <c r="F103" s="200">
        <f t="shared" si="76"/>
        <v>10000</v>
      </c>
      <c r="G103" s="200">
        <f t="shared" si="77"/>
        <v>20166.41</v>
      </c>
      <c r="H103" s="201">
        <f t="shared" si="78"/>
        <v>23263.23</v>
      </c>
      <c r="I103" s="124"/>
      <c r="J103" s="131"/>
      <c r="K103" s="131"/>
      <c r="L103" s="131"/>
      <c r="M103" s="11"/>
      <c r="N103" s="171">
        <v>322311</v>
      </c>
      <c r="O103" s="172" t="s">
        <v>41</v>
      </c>
      <c r="P103" s="173" t="s">
        <v>175</v>
      </c>
      <c r="Q103" s="174">
        <v>5000</v>
      </c>
      <c r="R103" s="174">
        <f>S103-Q103</f>
        <v>0</v>
      </c>
      <c r="S103" s="174">
        <v>5000</v>
      </c>
      <c r="T103" s="174"/>
      <c r="U103" s="295">
        <v>14000</v>
      </c>
      <c r="V103" s="295">
        <v>5000</v>
      </c>
      <c r="W103" s="344">
        <f>10806.41-W322-W758-W870-W1008-W1139-W1254</f>
        <v>1166.4099999999999</v>
      </c>
      <c r="X103" s="174"/>
      <c r="Y103" s="309"/>
      <c r="Z103" s="174">
        <v>6263.23</v>
      </c>
      <c r="AA103" s="174">
        <f t="shared" si="101"/>
        <v>5000</v>
      </c>
      <c r="AB103" s="174">
        <v>4000</v>
      </c>
      <c r="AC103" s="174">
        <v>4000</v>
      </c>
      <c r="AD103" s="174">
        <v>4000</v>
      </c>
    </row>
    <row r="104" spans="1:30" s="114" customFormat="1" ht="20.25" hidden="1" customHeight="1" x14ac:dyDescent="0.25">
      <c r="A104" s="183" t="s">
        <v>335</v>
      </c>
      <c r="B104" s="183"/>
      <c r="C104" s="183"/>
      <c r="D104" s="183"/>
      <c r="E104" s="198" t="s">
        <v>388</v>
      </c>
      <c r="F104" s="200">
        <f t="shared" si="76"/>
        <v>9800</v>
      </c>
      <c r="G104" s="200">
        <f t="shared" si="77"/>
        <v>18353.78</v>
      </c>
      <c r="H104" s="201">
        <f t="shared" si="78"/>
        <v>26692.59</v>
      </c>
      <c r="I104" s="124"/>
      <c r="J104" s="131"/>
      <c r="K104" s="131"/>
      <c r="L104" s="131"/>
      <c r="M104" s="194">
        <v>32233</v>
      </c>
      <c r="N104" s="195"/>
      <c r="O104" s="196" t="s">
        <v>41</v>
      </c>
      <c r="P104" s="195" t="s">
        <v>176</v>
      </c>
      <c r="Q104" s="197">
        <f t="shared" ref="Q104:R104" si="102">Q105</f>
        <v>4900</v>
      </c>
      <c r="R104" s="197">
        <f t="shared" si="102"/>
        <v>0</v>
      </c>
      <c r="S104" s="197">
        <f>S105</f>
        <v>4900</v>
      </c>
      <c r="T104" s="197">
        <f t="shared" ref="T104:AD104" si="103">T105</f>
        <v>0</v>
      </c>
      <c r="U104" s="294">
        <f t="shared" si="103"/>
        <v>13000</v>
      </c>
      <c r="V104" s="294">
        <f t="shared" si="103"/>
        <v>4900</v>
      </c>
      <c r="W104" s="343">
        <f t="shared" si="103"/>
        <v>453.77999999999975</v>
      </c>
      <c r="X104" s="197"/>
      <c r="Y104" s="308"/>
      <c r="Z104" s="197">
        <f t="shared" si="103"/>
        <v>3792.59</v>
      </c>
      <c r="AA104" s="197">
        <f t="shared" si="103"/>
        <v>4900</v>
      </c>
      <c r="AB104" s="197">
        <f t="shared" si="103"/>
        <v>6000</v>
      </c>
      <c r="AC104" s="197">
        <f t="shared" si="103"/>
        <v>6000</v>
      </c>
      <c r="AD104" s="197">
        <f t="shared" si="103"/>
        <v>6000</v>
      </c>
    </row>
    <row r="105" spans="1:30" s="114" customFormat="1" ht="20.25" hidden="1" customHeight="1" x14ac:dyDescent="0.25">
      <c r="A105" s="183" t="s">
        <v>335</v>
      </c>
      <c r="B105" s="183"/>
      <c r="C105" s="183"/>
      <c r="D105" s="183"/>
      <c r="E105" s="183"/>
      <c r="F105" s="200">
        <f t="shared" si="76"/>
        <v>9800</v>
      </c>
      <c r="G105" s="200">
        <f t="shared" si="77"/>
        <v>18353.78</v>
      </c>
      <c r="H105" s="201">
        <f t="shared" si="78"/>
        <v>26692.59</v>
      </c>
      <c r="I105" s="124"/>
      <c r="J105" s="131"/>
      <c r="K105" s="131"/>
      <c r="L105" s="131"/>
      <c r="M105" s="11"/>
      <c r="N105" s="171">
        <v>322330</v>
      </c>
      <c r="O105" s="172" t="s">
        <v>41</v>
      </c>
      <c r="P105" s="173" t="s">
        <v>176</v>
      </c>
      <c r="Q105" s="174">
        <v>4900</v>
      </c>
      <c r="R105" s="174">
        <f>S105-Q105</f>
        <v>0</v>
      </c>
      <c r="S105" s="174">
        <v>4900</v>
      </c>
      <c r="T105" s="174"/>
      <c r="U105" s="295">
        <v>13000</v>
      </c>
      <c r="V105" s="295">
        <v>4900</v>
      </c>
      <c r="W105" s="344">
        <f>6345.78-W324-W760-W872-W1010-W1141-W1256</f>
        <v>453.77999999999975</v>
      </c>
      <c r="X105" s="174"/>
      <c r="Y105" s="309"/>
      <c r="Z105" s="174">
        <v>3792.59</v>
      </c>
      <c r="AA105" s="174">
        <f>+Q105</f>
        <v>4900</v>
      </c>
      <c r="AB105" s="174">
        <v>6000</v>
      </c>
      <c r="AC105" s="174">
        <v>6000</v>
      </c>
      <c r="AD105" s="174">
        <v>6000</v>
      </c>
    </row>
    <row r="106" spans="1:30" s="114" customFormat="1" ht="20.25" hidden="1" customHeight="1" x14ac:dyDescent="0.25">
      <c r="A106" s="183" t="s">
        <v>335</v>
      </c>
      <c r="B106" s="183"/>
      <c r="C106" s="183"/>
      <c r="D106" s="183"/>
      <c r="E106" s="198" t="s">
        <v>388</v>
      </c>
      <c r="F106" s="200">
        <f t="shared" si="76"/>
        <v>16000</v>
      </c>
      <c r="G106" s="200">
        <f t="shared" si="77"/>
        <v>23575.85</v>
      </c>
      <c r="H106" s="201">
        <f t="shared" si="78"/>
        <v>39294.550000000003</v>
      </c>
      <c r="I106" s="124"/>
      <c r="J106" s="131"/>
      <c r="K106" s="131"/>
      <c r="L106" s="131"/>
      <c r="M106" s="194">
        <v>32234</v>
      </c>
      <c r="N106" s="195"/>
      <c r="O106" s="196" t="s">
        <v>41</v>
      </c>
      <c r="P106" s="195" t="s">
        <v>177</v>
      </c>
      <c r="Q106" s="197">
        <f t="shared" ref="Q106:R106" si="104">Q107</f>
        <v>8000</v>
      </c>
      <c r="R106" s="197">
        <f t="shared" si="104"/>
        <v>0</v>
      </c>
      <c r="S106" s="197">
        <f>S107</f>
        <v>8000</v>
      </c>
      <c r="T106" s="197">
        <f t="shared" ref="T106:AD106" si="105">T107</f>
        <v>0</v>
      </c>
      <c r="U106" s="294">
        <f t="shared" si="105"/>
        <v>13000</v>
      </c>
      <c r="V106" s="294">
        <f t="shared" si="105"/>
        <v>8000</v>
      </c>
      <c r="W106" s="343">
        <f t="shared" si="105"/>
        <v>2575.8500000000004</v>
      </c>
      <c r="X106" s="197"/>
      <c r="Y106" s="308"/>
      <c r="Z106" s="197">
        <f t="shared" si="105"/>
        <v>7294.55</v>
      </c>
      <c r="AA106" s="197">
        <f t="shared" si="105"/>
        <v>8000</v>
      </c>
      <c r="AB106" s="197">
        <f t="shared" si="105"/>
        <v>8000</v>
      </c>
      <c r="AC106" s="197">
        <f t="shared" si="105"/>
        <v>8000</v>
      </c>
      <c r="AD106" s="197">
        <f t="shared" si="105"/>
        <v>8000</v>
      </c>
    </row>
    <row r="107" spans="1:30" s="114" customFormat="1" ht="20.25" hidden="1" customHeight="1" x14ac:dyDescent="0.25">
      <c r="A107" s="183" t="s">
        <v>335</v>
      </c>
      <c r="B107" s="183"/>
      <c r="C107" s="183"/>
      <c r="D107" s="183"/>
      <c r="E107" s="183"/>
      <c r="F107" s="200">
        <f t="shared" si="76"/>
        <v>16000</v>
      </c>
      <c r="G107" s="200">
        <f t="shared" si="77"/>
        <v>23575.85</v>
      </c>
      <c r="H107" s="201">
        <f t="shared" si="78"/>
        <v>39294.550000000003</v>
      </c>
      <c r="I107" s="124"/>
      <c r="J107" s="131"/>
      <c r="K107" s="131"/>
      <c r="L107" s="131"/>
      <c r="M107" s="11"/>
      <c r="N107" s="171">
        <v>322340</v>
      </c>
      <c r="O107" s="172" t="s">
        <v>41</v>
      </c>
      <c r="P107" s="173" t="s">
        <v>177</v>
      </c>
      <c r="Q107" s="174">
        <f>14000-6000</f>
        <v>8000</v>
      </c>
      <c r="R107" s="174">
        <f>S107-Q107</f>
        <v>0</v>
      </c>
      <c r="S107" s="174">
        <f>14000-6000</f>
        <v>8000</v>
      </c>
      <c r="T107" s="174"/>
      <c r="U107" s="295">
        <v>13000</v>
      </c>
      <c r="V107" s="295">
        <v>8000</v>
      </c>
      <c r="W107" s="345">
        <f>8245.85-W326-W606-W762-W874-W1012-W1258</f>
        <v>2575.8500000000004</v>
      </c>
      <c r="X107" s="174"/>
      <c r="Y107" s="309"/>
      <c r="Z107" s="174">
        <v>7294.55</v>
      </c>
      <c r="AA107" s="174">
        <f>+Q107</f>
        <v>8000</v>
      </c>
      <c r="AB107" s="174">
        <v>8000</v>
      </c>
      <c r="AC107" s="174">
        <v>8000</v>
      </c>
      <c r="AD107" s="174">
        <v>8000</v>
      </c>
    </row>
    <row r="108" spans="1:30" s="114" customFormat="1" ht="20.25" hidden="1" customHeight="1" x14ac:dyDescent="0.25">
      <c r="A108" s="183" t="s">
        <v>335</v>
      </c>
      <c r="B108" s="183"/>
      <c r="C108" s="183"/>
      <c r="D108" s="198" t="s">
        <v>387</v>
      </c>
      <c r="E108" s="198" t="s">
        <v>388</v>
      </c>
      <c r="F108" s="200">
        <f t="shared" si="76"/>
        <v>6000</v>
      </c>
      <c r="G108" s="200">
        <f t="shared" si="77"/>
        <v>18000</v>
      </c>
      <c r="H108" s="201">
        <f t="shared" si="78"/>
        <v>21000</v>
      </c>
      <c r="I108" s="124"/>
      <c r="J108" s="131"/>
      <c r="K108" s="131"/>
      <c r="L108" s="131">
        <v>3224</v>
      </c>
      <c r="M108" s="131"/>
      <c r="N108" s="132"/>
      <c r="O108" s="12" t="s">
        <v>41</v>
      </c>
      <c r="P108" s="134" t="s">
        <v>178</v>
      </c>
      <c r="Q108" s="133">
        <f t="shared" ref="Q108:AD109" si="106">Q109</f>
        <v>9000</v>
      </c>
      <c r="R108" s="133">
        <f t="shared" si="106"/>
        <v>-6000</v>
      </c>
      <c r="S108" s="133">
        <f t="shared" si="106"/>
        <v>3000</v>
      </c>
      <c r="T108" s="133">
        <v>0</v>
      </c>
      <c r="U108" s="293">
        <f t="shared" si="106"/>
        <v>9000</v>
      </c>
      <c r="V108" s="293">
        <f t="shared" si="106"/>
        <v>9000</v>
      </c>
      <c r="W108" s="342">
        <f t="shared" si="106"/>
        <v>0</v>
      </c>
      <c r="X108" s="133"/>
      <c r="Y108" s="307"/>
      <c r="Z108" s="133">
        <f t="shared" si="106"/>
        <v>0</v>
      </c>
      <c r="AA108" s="133">
        <f t="shared" si="106"/>
        <v>9000</v>
      </c>
      <c r="AB108" s="133">
        <f t="shared" si="106"/>
        <v>4000</v>
      </c>
      <c r="AC108" s="133">
        <f t="shared" si="106"/>
        <v>4000</v>
      </c>
      <c r="AD108" s="133">
        <f t="shared" si="106"/>
        <v>4000</v>
      </c>
    </row>
    <row r="109" spans="1:30" s="114" customFormat="1" ht="25.5" hidden="1" customHeight="1" x14ac:dyDescent="0.25">
      <c r="A109" s="183" t="s">
        <v>335</v>
      </c>
      <c r="B109" s="183"/>
      <c r="C109" s="183"/>
      <c r="D109" s="183"/>
      <c r="E109" s="198" t="s">
        <v>388</v>
      </c>
      <c r="F109" s="200">
        <f t="shared" si="76"/>
        <v>6000</v>
      </c>
      <c r="G109" s="200">
        <f t="shared" si="77"/>
        <v>18000</v>
      </c>
      <c r="H109" s="201">
        <f t="shared" si="78"/>
        <v>21000</v>
      </c>
      <c r="I109" s="124"/>
      <c r="J109" s="131"/>
      <c r="K109" s="131"/>
      <c r="L109" s="131"/>
      <c r="M109" s="194">
        <v>32242</v>
      </c>
      <c r="N109" s="195"/>
      <c r="O109" s="196" t="s">
        <v>41</v>
      </c>
      <c r="P109" s="195" t="s">
        <v>179</v>
      </c>
      <c r="Q109" s="197">
        <f t="shared" si="106"/>
        <v>9000</v>
      </c>
      <c r="R109" s="197">
        <f t="shared" si="106"/>
        <v>-6000</v>
      </c>
      <c r="S109" s="197">
        <f>S110</f>
        <v>3000</v>
      </c>
      <c r="T109" s="197">
        <f t="shared" si="106"/>
        <v>0</v>
      </c>
      <c r="U109" s="294">
        <f t="shared" si="106"/>
        <v>9000</v>
      </c>
      <c r="V109" s="294">
        <f t="shared" si="106"/>
        <v>9000</v>
      </c>
      <c r="W109" s="343">
        <f t="shared" si="106"/>
        <v>0</v>
      </c>
      <c r="X109" s="197"/>
      <c r="Y109" s="308"/>
      <c r="Z109" s="197">
        <f t="shared" si="106"/>
        <v>0</v>
      </c>
      <c r="AA109" s="197">
        <f t="shared" si="106"/>
        <v>9000</v>
      </c>
      <c r="AB109" s="197">
        <f t="shared" si="106"/>
        <v>4000</v>
      </c>
      <c r="AC109" s="197">
        <f t="shared" si="106"/>
        <v>4000</v>
      </c>
      <c r="AD109" s="197">
        <f t="shared" si="106"/>
        <v>4000</v>
      </c>
    </row>
    <row r="110" spans="1:30" s="114" customFormat="1" ht="25.5" hidden="1" customHeight="1" x14ac:dyDescent="0.25">
      <c r="A110" s="183" t="s">
        <v>335</v>
      </c>
      <c r="B110" s="183"/>
      <c r="C110" s="183"/>
      <c r="D110" s="183"/>
      <c r="E110" s="183"/>
      <c r="F110" s="200">
        <f t="shared" si="76"/>
        <v>6000</v>
      </c>
      <c r="G110" s="200">
        <f t="shared" si="77"/>
        <v>18000</v>
      </c>
      <c r="H110" s="201">
        <f t="shared" si="78"/>
        <v>21000</v>
      </c>
      <c r="I110" s="124"/>
      <c r="J110" s="131"/>
      <c r="K110" s="131"/>
      <c r="L110" s="131"/>
      <c r="M110" s="11"/>
      <c r="N110" s="171">
        <v>322420</v>
      </c>
      <c r="O110" s="172" t="s">
        <v>41</v>
      </c>
      <c r="P110" s="173" t="s">
        <v>179</v>
      </c>
      <c r="Q110" s="174">
        <v>9000</v>
      </c>
      <c r="R110" s="174">
        <f>S110-Q110</f>
        <v>-6000</v>
      </c>
      <c r="S110" s="174">
        <f>9000-6000</f>
        <v>3000</v>
      </c>
      <c r="T110" s="174"/>
      <c r="U110" s="295">
        <v>9000</v>
      </c>
      <c r="V110" s="295">
        <v>9000</v>
      </c>
      <c r="W110" s="344">
        <v>0</v>
      </c>
      <c r="X110" s="174"/>
      <c r="Y110" s="309"/>
      <c r="Z110" s="174"/>
      <c r="AA110" s="174">
        <f>+Q110</f>
        <v>9000</v>
      </c>
      <c r="AB110" s="174">
        <v>4000</v>
      </c>
      <c r="AC110" s="174">
        <v>4000</v>
      </c>
      <c r="AD110" s="174">
        <v>4000</v>
      </c>
    </row>
    <row r="111" spans="1:30" s="114" customFormat="1" ht="20.25" customHeight="1" x14ac:dyDescent="0.25">
      <c r="A111" s="183" t="s">
        <v>335</v>
      </c>
      <c r="B111" s="183"/>
      <c r="C111" s="183"/>
      <c r="D111" s="198" t="s">
        <v>387</v>
      </c>
      <c r="E111" s="198" t="s">
        <v>388</v>
      </c>
      <c r="F111" s="200">
        <f t="shared" si="76"/>
        <v>18900</v>
      </c>
      <c r="G111" s="200">
        <f t="shared" si="77"/>
        <v>25501.31</v>
      </c>
      <c r="H111" s="201">
        <f t="shared" si="78"/>
        <v>31796.87</v>
      </c>
      <c r="I111" s="124"/>
      <c r="J111" s="131"/>
      <c r="K111" s="131"/>
      <c r="L111" s="131">
        <v>3225</v>
      </c>
      <c r="M111" s="131"/>
      <c r="N111" s="132"/>
      <c r="O111" s="12" t="s">
        <v>41</v>
      </c>
      <c r="P111" s="134" t="s">
        <v>180</v>
      </c>
      <c r="Q111" s="133">
        <f t="shared" ref="Q111:R111" si="107">Q112+Q114</f>
        <v>7450</v>
      </c>
      <c r="R111" s="133">
        <f t="shared" si="107"/>
        <v>2000</v>
      </c>
      <c r="S111" s="133">
        <f>S112+S114</f>
        <v>9450</v>
      </c>
      <c r="T111" s="133">
        <v>4997</v>
      </c>
      <c r="U111" s="293">
        <f t="shared" ref="U111:AD111" si="108">U112+U114</f>
        <v>9450</v>
      </c>
      <c r="V111" s="293">
        <f t="shared" si="108"/>
        <v>7450</v>
      </c>
      <c r="W111" s="342">
        <f t="shared" si="108"/>
        <v>3604.31</v>
      </c>
      <c r="X111" s="133"/>
      <c r="Y111" s="307"/>
      <c r="Z111" s="133">
        <f t="shared" si="108"/>
        <v>4996.87</v>
      </c>
      <c r="AA111" s="133">
        <f t="shared" si="108"/>
        <v>7450</v>
      </c>
      <c r="AB111" s="133">
        <f t="shared" si="108"/>
        <v>6450</v>
      </c>
      <c r="AC111" s="133">
        <f t="shared" si="108"/>
        <v>6450</v>
      </c>
      <c r="AD111" s="133">
        <f t="shared" si="108"/>
        <v>6450</v>
      </c>
    </row>
    <row r="112" spans="1:30" s="114" customFormat="1" ht="20.25" hidden="1" customHeight="1" x14ac:dyDescent="0.25">
      <c r="A112" s="183" t="s">
        <v>335</v>
      </c>
      <c r="B112" s="183"/>
      <c r="C112" s="183"/>
      <c r="D112" s="183"/>
      <c r="E112" s="198" t="s">
        <v>388</v>
      </c>
      <c r="F112" s="200">
        <f t="shared" si="76"/>
        <v>6900</v>
      </c>
      <c r="G112" s="200">
        <f t="shared" si="77"/>
        <v>9714.6</v>
      </c>
      <c r="H112" s="201">
        <f t="shared" si="78"/>
        <v>17755.57</v>
      </c>
      <c r="I112" s="124"/>
      <c r="J112" s="131"/>
      <c r="K112" s="131"/>
      <c r="L112" s="131"/>
      <c r="M112" s="194">
        <v>32251</v>
      </c>
      <c r="N112" s="195"/>
      <c r="O112" s="196" t="s">
        <v>41</v>
      </c>
      <c r="P112" s="195" t="s">
        <v>181</v>
      </c>
      <c r="Q112" s="197">
        <f t="shared" ref="Q112:R112" si="109">Q113</f>
        <v>3450</v>
      </c>
      <c r="R112" s="197">
        <f t="shared" si="109"/>
        <v>0</v>
      </c>
      <c r="S112" s="197">
        <f>S113</f>
        <v>3450</v>
      </c>
      <c r="T112" s="197">
        <f t="shared" ref="T112:AD112" si="110">T113</f>
        <v>0</v>
      </c>
      <c r="U112" s="294">
        <f t="shared" si="110"/>
        <v>5450</v>
      </c>
      <c r="V112" s="294">
        <f t="shared" si="110"/>
        <v>3450</v>
      </c>
      <c r="W112" s="343">
        <f t="shared" si="110"/>
        <v>814.59999999999991</v>
      </c>
      <c r="X112" s="197"/>
      <c r="Y112" s="308"/>
      <c r="Z112" s="197">
        <f t="shared" si="110"/>
        <v>3955.57</v>
      </c>
      <c r="AA112" s="197">
        <f t="shared" si="110"/>
        <v>3450</v>
      </c>
      <c r="AB112" s="197">
        <f t="shared" si="110"/>
        <v>3450</v>
      </c>
      <c r="AC112" s="197">
        <f t="shared" si="110"/>
        <v>3450</v>
      </c>
      <c r="AD112" s="197">
        <f t="shared" si="110"/>
        <v>3450</v>
      </c>
    </row>
    <row r="113" spans="1:31" s="114" customFormat="1" ht="20.25" hidden="1" customHeight="1" x14ac:dyDescent="0.25">
      <c r="A113" s="183" t="s">
        <v>335</v>
      </c>
      <c r="B113" s="183"/>
      <c r="C113" s="183"/>
      <c r="D113" s="183"/>
      <c r="E113" s="183"/>
      <c r="F113" s="200">
        <f t="shared" si="76"/>
        <v>6900</v>
      </c>
      <c r="G113" s="200">
        <f t="shared" si="77"/>
        <v>9714.6</v>
      </c>
      <c r="H113" s="201">
        <f t="shared" si="78"/>
        <v>17755.57</v>
      </c>
      <c r="I113" s="124"/>
      <c r="J113" s="131"/>
      <c r="K113" s="131"/>
      <c r="L113" s="131"/>
      <c r="M113" s="11"/>
      <c r="N113" s="171">
        <v>322510</v>
      </c>
      <c r="O113" s="172" t="s">
        <v>41</v>
      </c>
      <c r="P113" s="173" t="s">
        <v>181</v>
      </c>
      <c r="Q113" s="174">
        <v>3450</v>
      </c>
      <c r="R113" s="174">
        <f>S113-Q113</f>
        <v>0</v>
      </c>
      <c r="S113" s="174">
        <v>3450</v>
      </c>
      <c r="T113" s="174"/>
      <c r="U113" s="295">
        <v>5450</v>
      </c>
      <c r="V113" s="295">
        <v>3450</v>
      </c>
      <c r="W113" s="344">
        <f>3117.6-W332</f>
        <v>814.59999999999991</v>
      </c>
      <c r="X113" s="174"/>
      <c r="Y113" s="309"/>
      <c r="Z113" s="174">
        <v>3955.57</v>
      </c>
      <c r="AA113" s="174">
        <f>+Q113</f>
        <v>3450</v>
      </c>
      <c r="AB113" s="174">
        <v>3450</v>
      </c>
      <c r="AC113" s="174">
        <v>3450</v>
      </c>
      <c r="AD113" s="174">
        <v>3450</v>
      </c>
    </row>
    <row r="114" spans="1:31" s="114" customFormat="1" ht="20.25" hidden="1" customHeight="1" x14ac:dyDescent="0.25">
      <c r="A114" s="183" t="s">
        <v>335</v>
      </c>
      <c r="B114" s="183"/>
      <c r="C114" s="183"/>
      <c r="D114" s="183"/>
      <c r="E114" s="198" t="s">
        <v>388</v>
      </c>
      <c r="F114" s="200">
        <f t="shared" si="76"/>
        <v>12000</v>
      </c>
      <c r="G114" s="200">
        <f t="shared" si="77"/>
        <v>10789.71</v>
      </c>
      <c r="H114" s="201">
        <f t="shared" si="78"/>
        <v>14041.3</v>
      </c>
      <c r="I114" s="124"/>
      <c r="J114" s="131"/>
      <c r="K114" s="131"/>
      <c r="L114" s="131"/>
      <c r="M114" s="194">
        <v>32252</v>
      </c>
      <c r="N114" s="195"/>
      <c r="O114" s="196" t="s">
        <v>41</v>
      </c>
      <c r="P114" s="195" t="s">
        <v>182</v>
      </c>
      <c r="Q114" s="197">
        <f t="shared" ref="Q114:R114" si="111">Q115</f>
        <v>4000</v>
      </c>
      <c r="R114" s="197">
        <f t="shared" si="111"/>
        <v>2000</v>
      </c>
      <c r="S114" s="197">
        <f>S115</f>
        <v>6000</v>
      </c>
      <c r="T114" s="197">
        <f t="shared" ref="T114:AD114" si="112">T115</f>
        <v>0</v>
      </c>
      <c r="U114" s="294">
        <f t="shared" si="112"/>
        <v>4000</v>
      </c>
      <c r="V114" s="294">
        <f t="shared" si="112"/>
        <v>4000</v>
      </c>
      <c r="W114" s="343">
        <f t="shared" si="112"/>
        <v>2789.71</v>
      </c>
      <c r="X114" s="197"/>
      <c r="Y114" s="308"/>
      <c r="Z114" s="197">
        <f t="shared" si="112"/>
        <v>1041.3</v>
      </c>
      <c r="AA114" s="197">
        <f t="shared" si="112"/>
        <v>4000</v>
      </c>
      <c r="AB114" s="197">
        <f t="shared" si="112"/>
        <v>3000</v>
      </c>
      <c r="AC114" s="197">
        <f t="shared" si="112"/>
        <v>3000</v>
      </c>
      <c r="AD114" s="197">
        <f t="shared" si="112"/>
        <v>3000</v>
      </c>
    </row>
    <row r="115" spans="1:31" s="114" customFormat="1" ht="20.25" hidden="1" customHeight="1" x14ac:dyDescent="0.25">
      <c r="A115" s="183" t="s">
        <v>335</v>
      </c>
      <c r="B115" s="183"/>
      <c r="C115" s="183"/>
      <c r="D115" s="183"/>
      <c r="E115" s="183"/>
      <c r="F115" s="200">
        <f t="shared" si="76"/>
        <v>12000</v>
      </c>
      <c r="G115" s="200">
        <f t="shared" si="77"/>
        <v>10789.71</v>
      </c>
      <c r="H115" s="201">
        <f t="shared" si="78"/>
        <v>14041.3</v>
      </c>
      <c r="I115" s="124"/>
      <c r="J115" s="131"/>
      <c r="K115" s="131"/>
      <c r="L115" s="131"/>
      <c r="M115" s="11"/>
      <c r="N115" s="171">
        <v>322520</v>
      </c>
      <c r="O115" s="172" t="s">
        <v>41</v>
      </c>
      <c r="P115" s="173" t="s">
        <v>182</v>
      </c>
      <c r="Q115" s="174">
        <v>4000</v>
      </c>
      <c r="R115" s="174">
        <f>S115-Q115</f>
        <v>2000</v>
      </c>
      <c r="S115" s="174">
        <f>4000+2000</f>
        <v>6000</v>
      </c>
      <c r="T115" s="174"/>
      <c r="U115" s="295">
        <v>4000</v>
      </c>
      <c r="V115" s="295">
        <v>4000</v>
      </c>
      <c r="W115" s="344">
        <v>2789.71</v>
      </c>
      <c r="X115" s="174"/>
      <c r="Y115" s="309"/>
      <c r="Z115" s="174">
        <v>1041.3</v>
      </c>
      <c r="AA115" s="174">
        <f>+Q115</f>
        <v>4000</v>
      </c>
      <c r="AB115" s="174">
        <v>3000</v>
      </c>
      <c r="AC115" s="174">
        <v>3000</v>
      </c>
      <c r="AD115" s="174">
        <v>3000</v>
      </c>
    </row>
    <row r="116" spans="1:31" s="114" customFormat="1" ht="20.25" customHeight="1" x14ac:dyDescent="0.25">
      <c r="A116" s="183" t="s">
        <v>335</v>
      </c>
      <c r="B116" s="183"/>
      <c r="C116" s="183"/>
      <c r="D116" s="198" t="s">
        <v>387</v>
      </c>
      <c r="E116" s="198" t="s">
        <v>388</v>
      </c>
      <c r="F116" s="200">
        <f t="shared" si="76"/>
        <v>2000</v>
      </c>
      <c r="G116" s="200">
        <f t="shared" si="77"/>
        <v>9108.35</v>
      </c>
      <c r="H116" s="201">
        <f t="shared" si="78"/>
        <v>13917.76</v>
      </c>
      <c r="I116" s="124"/>
      <c r="J116" s="131"/>
      <c r="K116" s="131"/>
      <c r="L116" s="131">
        <v>3227</v>
      </c>
      <c r="M116" s="131"/>
      <c r="N116" s="132"/>
      <c r="O116" s="12" t="s">
        <v>41</v>
      </c>
      <c r="P116" s="127" t="s">
        <v>183</v>
      </c>
      <c r="Q116" s="133">
        <f t="shared" ref="Q116:AD117" si="113">Q117</f>
        <v>1000</v>
      </c>
      <c r="R116" s="133">
        <f t="shared" si="113"/>
        <v>0</v>
      </c>
      <c r="S116" s="133">
        <f t="shared" si="113"/>
        <v>1000</v>
      </c>
      <c r="T116" s="133">
        <v>3918</v>
      </c>
      <c r="U116" s="293">
        <f t="shared" si="113"/>
        <v>4000</v>
      </c>
      <c r="V116" s="293">
        <f t="shared" si="113"/>
        <v>1000</v>
      </c>
      <c r="W116" s="342">
        <f t="shared" si="113"/>
        <v>190.34999999999991</v>
      </c>
      <c r="X116" s="133"/>
      <c r="Y116" s="307"/>
      <c r="Z116" s="133">
        <f t="shared" si="113"/>
        <v>3917.76</v>
      </c>
      <c r="AA116" s="133">
        <f t="shared" si="113"/>
        <v>1000</v>
      </c>
      <c r="AB116" s="133">
        <f t="shared" si="113"/>
        <v>3000</v>
      </c>
      <c r="AC116" s="133">
        <f t="shared" si="113"/>
        <v>3000</v>
      </c>
      <c r="AD116" s="133">
        <f t="shared" si="113"/>
        <v>3000</v>
      </c>
    </row>
    <row r="117" spans="1:31" s="114" customFormat="1" ht="20.25" hidden="1" customHeight="1" x14ac:dyDescent="0.25">
      <c r="A117" s="183" t="s">
        <v>335</v>
      </c>
      <c r="B117" s="183"/>
      <c r="C117" s="183"/>
      <c r="D117" s="183"/>
      <c r="E117" s="198" t="s">
        <v>388</v>
      </c>
      <c r="F117" s="200">
        <f t="shared" si="76"/>
        <v>2000</v>
      </c>
      <c r="G117" s="200">
        <f t="shared" si="77"/>
        <v>5190.3500000000004</v>
      </c>
      <c r="H117" s="201">
        <f t="shared" si="78"/>
        <v>13917.76</v>
      </c>
      <c r="I117" s="124"/>
      <c r="J117" s="131"/>
      <c r="K117" s="131"/>
      <c r="L117" s="131"/>
      <c r="M117" s="194">
        <v>32271</v>
      </c>
      <c r="N117" s="195"/>
      <c r="O117" s="196" t="s">
        <v>41</v>
      </c>
      <c r="P117" s="195" t="s">
        <v>184</v>
      </c>
      <c r="Q117" s="197">
        <f t="shared" si="113"/>
        <v>1000</v>
      </c>
      <c r="R117" s="197">
        <f t="shared" si="113"/>
        <v>0</v>
      </c>
      <c r="S117" s="197">
        <f t="shared" si="113"/>
        <v>1000</v>
      </c>
      <c r="T117" s="197">
        <f t="shared" si="113"/>
        <v>0</v>
      </c>
      <c r="U117" s="294">
        <f t="shared" si="113"/>
        <v>4000</v>
      </c>
      <c r="V117" s="294">
        <f t="shared" si="113"/>
        <v>1000</v>
      </c>
      <c r="W117" s="343">
        <f t="shared" si="113"/>
        <v>190.34999999999991</v>
      </c>
      <c r="X117" s="197"/>
      <c r="Y117" s="308"/>
      <c r="Z117" s="197">
        <f t="shared" si="113"/>
        <v>3917.76</v>
      </c>
      <c r="AA117" s="197">
        <f t="shared" si="113"/>
        <v>1000</v>
      </c>
      <c r="AB117" s="197">
        <f t="shared" si="113"/>
        <v>3000</v>
      </c>
      <c r="AC117" s="197">
        <f t="shared" si="113"/>
        <v>3000</v>
      </c>
      <c r="AD117" s="197">
        <f t="shared" si="113"/>
        <v>3000</v>
      </c>
    </row>
    <row r="118" spans="1:31" s="114" customFormat="1" ht="20.25" hidden="1" customHeight="1" x14ac:dyDescent="0.25">
      <c r="A118" s="183" t="s">
        <v>335</v>
      </c>
      <c r="B118" s="183"/>
      <c r="C118" s="183"/>
      <c r="D118" s="183"/>
      <c r="E118" s="183"/>
      <c r="F118" s="200">
        <f t="shared" si="76"/>
        <v>2000</v>
      </c>
      <c r="G118" s="200">
        <f t="shared" si="77"/>
        <v>5190.3500000000004</v>
      </c>
      <c r="H118" s="201">
        <f t="shared" si="78"/>
        <v>13917.76</v>
      </c>
      <c r="I118" s="124"/>
      <c r="J118" s="131"/>
      <c r="K118" s="131"/>
      <c r="L118" s="131"/>
      <c r="M118" s="11"/>
      <c r="N118" s="171">
        <v>322710</v>
      </c>
      <c r="O118" s="172" t="s">
        <v>41</v>
      </c>
      <c r="P118" s="173" t="s">
        <v>184</v>
      </c>
      <c r="Q118" s="174">
        <v>1000</v>
      </c>
      <c r="R118" s="174">
        <f>S118-Q118</f>
        <v>0</v>
      </c>
      <c r="S118" s="174">
        <v>1000</v>
      </c>
      <c r="T118" s="174"/>
      <c r="U118" s="295">
        <v>4000</v>
      </c>
      <c r="V118" s="295">
        <v>1000</v>
      </c>
      <c r="W118" s="344">
        <f>2090.35-W337</f>
        <v>190.34999999999991</v>
      </c>
      <c r="X118" s="174"/>
      <c r="Y118" s="309"/>
      <c r="Z118" s="174">
        <v>3917.76</v>
      </c>
      <c r="AA118" s="174">
        <f>+Q118</f>
        <v>1000</v>
      </c>
      <c r="AB118" s="174">
        <v>3000</v>
      </c>
      <c r="AC118" s="174">
        <v>3000</v>
      </c>
      <c r="AD118" s="174">
        <v>3000</v>
      </c>
    </row>
    <row r="119" spans="1:31" s="214" customFormat="1" ht="20.25" customHeight="1" x14ac:dyDescent="0.25">
      <c r="A119" s="188" t="s">
        <v>335</v>
      </c>
      <c r="B119" s="188"/>
      <c r="C119" s="215" t="s">
        <v>384</v>
      </c>
      <c r="D119" s="215" t="s">
        <v>387</v>
      </c>
      <c r="E119" s="215" t="s">
        <v>388</v>
      </c>
      <c r="F119" s="207">
        <f t="shared" si="76"/>
        <v>553650</v>
      </c>
      <c r="G119" s="207">
        <f t="shared" si="77"/>
        <v>1166907.6299999999</v>
      </c>
      <c r="H119" s="208">
        <f t="shared" si="78"/>
        <v>1126509.33</v>
      </c>
      <c r="I119" s="124"/>
      <c r="J119" s="131"/>
      <c r="K119" s="131">
        <v>323</v>
      </c>
      <c r="L119" s="131"/>
      <c r="M119" s="131"/>
      <c r="N119" s="132"/>
      <c r="O119" s="12" t="s">
        <v>41</v>
      </c>
      <c r="P119" s="127" t="s">
        <v>185</v>
      </c>
      <c r="Q119" s="133">
        <f>Q120+Q130+Q137+Q140+Q148+Q155+Q160+Q168+Q171</f>
        <v>265915</v>
      </c>
      <c r="R119" s="133">
        <f t="shared" ref="R119" si="114">R120+R130+R137+R140+R148+R155+R160+R168+R171</f>
        <v>10910</v>
      </c>
      <c r="S119" s="133">
        <f>S120+S130+S137+S140+S148+S155+S160+S168+S171</f>
        <v>276825</v>
      </c>
      <c r="T119" s="133">
        <f t="shared" ref="T119:AD119" si="115">T120+T130+T137+T140+T148+T155+T160+T168+T171</f>
        <v>282376</v>
      </c>
      <c r="U119" s="293">
        <f t="shared" si="115"/>
        <v>412160</v>
      </c>
      <c r="V119" s="293">
        <f t="shared" si="115"/>
        <v>265915</v>
      </c>
      <c r="W119" s="342">
        <f t="shared" si="115"/>
        <v>206456.62999999998</v>
      </c>
      <c r="X119" s="133"/>
      <c r="Y119" s="307"/>
      <c r="Z119" s="213">
        <f t="shared" si="115"/>
        <v>282378.33</v>
      </c>
      <c r="AA119" s="213">
        <f t="shared" si="115"/>
        <v>265915</v>
      </c>
      <c r="AB119" s="213">
        <f t="shared" si="115"/>
        <v>268360</v>
      </c>
      <c r="AC119" s="213">
        <f t="shared" si="115"/>
        <v>143743</v>
      </c>
      <c r="AD119" s="213">
        <f t="shared" si="115"/>
        <v>166113</v>
      </c>
      <c r="AE119" s="242"/>
    </row>
    <row r="120" spans="1:31" s="114" customFormat="1" ht="20.25" customHeight="1" x14ac:dyDescent="0.25">
      <c r="A120" s="183" t="s">
        <v>335</v>
      </c>
      <c r="B120" s="183"/>
      <c r="C120" s="183"/>
      <c r="D120" s="198" t="s">
        <v>387</v>
      </c>
      <c r="E120" s="198" t="s">
        <v>388</v>
      </c>
      <c r="F120" s="200">
        <f t="shared" si="76"/>
        <v>26780</v>
      </c>
      <c r="G120" s="200">
        <f t="shared" si="77"/>
        <v>57418.45</v>
      </c>
      <c r="H120" s="201">
        <f t="shared" si="78"/>
        <v>64541.7</v>
      </c>
      <c r="I120" s="124"/>
      <c r="J120" s="131"/>
      <c r="K120" s="131"/>
      <c r="L120" s="131">
        <v>3231</v>
      </c>
      <c r="M120" s="131"/>
      <c r="N120" s="132"/>
      <c r="O120" s="12" t="s">
        <v>41</v>
      </c>
      <c r="P120" s="127" t="s">
        <v>186</v>
      </c>
      <c r="Q120" s="133">
        <f>Q121+Q123+Q125+Q127</f>
        <v>11890</v>
      </c>
      <c r="R120" s="133">
        <f t="shared" ref="R120:AD120" si="116">R121+R123+R125+R127</f>
        <v>1500</v>
      </c>
      <c r="S120" s="133">
        <f t="shared" si="116"/>
        <v>13390</v>
      </c>
      <c r="T120" s="133">
        <v>15682</v>
      </c>
      <c r="U120" s="293">
        <f t="shared" si="116"/>
        <v>20890</v>
      </c>
      <c r="V120" s="293">
        <f t="shared" si="116"/>
        <v>11890</v>
      </c>
      <c r="W120" s="342">
        <f t="shared" si="116"/>
        <v>8956.4500000000007</v>
      </c>
      <c r="X120" s="133"/>
      <c r="Y120" s="307"/>
      <c r="Z120" s="133">
        <f t="shared" si="116"/>
        <v>15681.7</v>
      </c>
      <c r="AA120" s="133">
        <f t="shared" si="116"/>
        <v>11890</v>
      </c>
      <c r="AB120" s="133">
        <f t="shared" si="116"/>
        <v>13090</v>
      </c>
      <c r="AC120" s="133">
        <f t="shared" si="116"/>
        <v>12190</v>
      </c>
      <c r="AD120" s="133">
        <f t="shared" si="116"/>
        <v>11690</v>
      </c>
      <c r="AE120" s="176"/>
    </row>
    <row r="121" spans="1:31" s="114" customFormat="1" ht="20.25" hidden="1" customHeight="1" x14ac:dyDescent="0.25">
      <c r="A121" s="183" t="s">
        <v>335</v>
      </c>
      <c r="B121" s="183"/>
      <c r="C121" s="183"/>
      <c r="D121" s="183"/>
      <c r="E121" s="198" t="s">
        <v>388</v>
      </c>
      <c r="F121" s="200">
        <f t="shared" si="76"/>
        <v>11800</v>
      </c>
      <c r="G121" s="200">
        <f t="shared" si="77"/>
        <v>27725.93</v>
      </c>
      <c r="H121" s="201">
        <f t="shared" si="78"/>
        <v>39893.43</v>
      </c>
      <c r="I121" s="124"/>
      <c r="J121" s="131"/>
      <c r="K121" s="131"/>
      <c r="L121" s="131"/>
      <c r="M121" s="194">
        <v>32311</v>
      </c>
      <c r="N121" s="195"/>
      <c r="O121" s="196" t="s">
        <v>41</v>
      </c>
      <c r="P121" s="195" t="s">
        <v>187</v>
      </c>
      <c r="Q121" s="197">
        <f t="shared" ref="Q121:R121" si="117">Q122</f>
        <v>6900</v>
      </c>
      <c r="R121" s="197">
        <f t="shared" si="117"/>
        <v>-1000</v>
      </c>
      <c r="S121" s="197">
        <f>S122</f>
        <v>5900</v>
      </c>
      <c r="T121" s="197">
        <f t="shared" ref="T121:AD121" si="118">T122</f>
        <v>0</v>
      </c>
      <c r="U121" s="294">
        <f t="shared" si="118"/>
        <v>15900</v>
      </c>
      <c r="V121" s="294">
        <f t="shared" si="118"/>
        <v>6900</v>
      </c>
      <c r="W121" s="343">
        <f t="shared" si="118"/>
        <v>4925.93</v>
      </c>
      <c r="X121" s="197"/>
      <c r="Y121" s="308"/>
      <c r="Z121" s="197">
        <f t="shared" si="118"/>
        <v>11593.43</v>
      </c>
      <c r="AA121" s="197">
        <f t="shared" si="118"/>
        <v>6900</v>
      </c>
      <c r="AB121" s="197">
        <f t="shared" si="118"/>
        <v>7900</v>
      </c>
      <c r="AC121" s="197">
        <f t="shared" si="118"/>
        <v>7000</v>
      </c>
      <c r="AD121" s="197">
        <f t="shared" si="118"/>
        <v>6500</v>
      </c>
    </row>
    <row r="122" spans="1:31" s="114" customFormat="1" ht="20.25" hidden="1" customHeight="1" x14ac:dyDescent="0.25">
      <c r="A122" s="183" t="s">
        <v>335</v>
      </c>
      <c r="B122" s="183"/>
      <c r="C122" s="183"/>
      <c r="D122" s="183"/>
      <c r="E122" s="183"/>
      <c r="F122" s="200">
        <f t="shared" si="76"/>
        <v>11800</v>
      </c>
      <c r="G122" s="200">
        <f t="shared" si="77"/>
        <v>27725.93</v>
      </c>
      <c r="H122" s="201">
        <f t="shared" si="78"/>
        <v>39893.43</v>
      </c>
      <c r="I122" s="124"/>
      <c r="J122" s="131"/>
      <c r="K122" s="131"/>
      <c r="L122" s="131"/>
      <c r="M122" s="11"/>
      <c r="N122" s="171">
        <v>323110</v>
      </c>
      <c r="O122" s="172" t="s">
        <v>41</v>
      </c>
      <c r="P122" s="173" t="s">
        <v>187</v>
      </c>
      <c r="Q122" s="174">
        <f>16900-10000</f>
        <v>6900</v>
      </c>
      <c r="R122" s="174">
        <f>S122-Q122</f>
        <v>-1000</v>
      </c>
      <c r="S122" s="174">
        <v>5900</v>
      </c>
      <c r="T122" s="174"/>
      <c r="U122" s="295">
        <v>15900</v>
      </c>
      <c r="V122" s="295">
        <v>6900</v>
      </c>
      <c r="W122" s="344">
        <f>14615.93-W341-W610-W878-W1016-W1146-W1262</f>
        <v>4925.93</v>
      </c>
      <c r="X122" s="174"/>
      <c r="Y122" s="309"/>
      <c r="Z122" s="174">
        <v>11593.43</v>
      </c>
      <c r="AA122" s="174">
        <f>+Q122</f>
        <v>6900</v>
      </c>
      <c r="AB122" s="174">
        <v>7900</v>
      </c>
      <c r="AC122" s="174">
        <v>7000</v>
      </c>
      <c r="AD122" s="174">
        <v>6500</v>
      </c>
    </row>
    <row r="123" spans="1:31" s="114" customFormat="1" ht="20.25" hidden="1" customHeight="1" x14ac:dyDescent="0.25">
      <c r="A123" s="183" t="s">
        <v>335</v>
      </c>
      <c r="B123" s="183"/>
      <c r="C123" s="183"/>
      <c r="D123" s="183"/>
      <c r="E123" s="198" t="s">
        <v>388</v>
      </c>
      <c r="F123" s="200">
        <f t="shared" si="76"/>
        <v>0</v>
      </c>
      <c r="G123" s="200">
        <f t="shared" si="77"/>
        <v>0</v>
      </c>
      <c r="H123" s="201">
        <f t="shared" si="78"/>
        <v>0</v>
      </c>
      <c r="I123" s="124"/>
      <c r="J123" s="131"/>
      <c r="K123" s="131"/>
      <c r="L123" s="131"/>
      <c r="M123" s="194">
        <v>32312</v>
      </c>
      <c r="N123" s="195"/>
      <c r="O123" s="196" t="s">
        <v>41</v>
      </c>
      <c r="P123" s="195" t="s">
        <v>188</v>
      </c>
      <c r="Q123" s="197">
        <f>Q124</f>
        <v>0</v>
      </c>
      <c r="R123" s="197">
        <f>R124</f>
        <v>0</v>
      </c>
      <c r="S123" s="197">
        <f>S124</f>
        <v>0</v>
      </c>
      <c r="T123" s="197">
        <f t="shared" ref="T123:AD123" si="119">T124</f>
        <v>0</v>
      </c>
      <c r="U123" s="294">
        <f t="shared" si="119"/>
        <v>0</v>
      </c>
      <c r="V123" s="294">
        <f t="shared" si="119"/>
        <v>0</v>
      </c>
      <c r="W123" s="343">
        <f t="shared" si="119"/>
        <v>0</v>
      </c>
      <c r="X123" s="197"/>
      <c r="Y123" s="308"/>
      <c r="Z123" s="197">
        <f t="shared" si="119"/>
        <v>0</v>
      </c>
      <c r="AA123" s="197">
        <f t="shared" si="119"/>
        <v>0</v>
      </c>
      <c r="AB123" s="197">
        <f t="shared" si="119"/>
        <v>0</v>
      </c>
      <c r="AC123" s="197">
        <f t="shared" si="119"/>
        <v>0</v>
      </c>
      <c r="AD123" s="197">
        <f t="shared" si="119"/>
        <v>0</v>
      </c>
    </row>
    <row r="124" spans="1:31" s="114" customFormat="1" ht="20.25" hidden="1" customHeight="1" x14ac:dyDescent="0.25">
      <c r="A124" s="183" t="s">
        <v>335</v>
      </c>
      <c r="B124" s="183"/>
      <c r="C124" s="183"/>
      <c r="D124" s="183"/>
      <c r="E124" s="183"/>
      <c r="F124" s="200">
        <f t="shared" si="76"/>
        <v>0</v>
      </c>
      <c r="G124" s="200">
        <f t="shared" si="77"/>
        <v>0</v>
      </c>
      <c r="H124" s="201">
        <f t="shared" si="78"/>
        <v>0</v>
      </c>
      <c r="I124" s="124"/>
      <c r="J124" s="131"/>
      <c r="K124" s="131"/>
      <c r="L124" s="131"/>
      <c r="M124" s="11"/>
      <c r="N124" s="171">
        <v>323120</v>
      </c>
      <c r="O124" s="172" t="s">
        <v>41</v>
      </c>
      <c r="P124" s="173" t="s">
        <v>188</v>
      </c>
      <c r="Q124" s="174">
        <v>0</v>
      </c>
      <c r="R124" s="174">
        <f>S124-Q124</f>
        <v>0</v>
      </c>
      <c r="S124" s="174">
        <v>0</v>
      </c>
      <c r="T124" s="174"/>
      <c r="U124" s="295">
        <v>0</v>
      </c>
      <c r="V124" s="295">
        <v>0</v>
      </c>
      <c r="W124" s="344">
        <v>0</v>
      </c>
      <c r="X124" s="174"/>
      <c r="Y124" s="309"/>
      <c r="Z124" s="174"/>
      <c r="AA124" s="174">
        <f>+Q124</f>
        <v>0</v>
      </c>
      <c r="AB124" s="174"/>
      <c r="AC124" s="174"/>
      <c r="AD124" s="174"/>
    </row>
    <row r="125" spans="1:31" s="114" customFormat="1" ht="20.25" hidden="1" customHeight="1" x14ac:dyDescent="0.25">
      <c r="A125" s="183" t="s">
        <v>335</v>
      </c>
      <c r="B125" s="183"/>
      <c r="C125" s="183"/>
      <c r="D125" s="183"/>
      <c r="E125" s="198" t="s">
        <v>388</v>
      </c>
      <c r="F125" s="200">
        <f t="shared" si="76"/>
        <v>7780</v>
      </c>
      <c r="G125" s="200">
        <f t="shared" si="77"/>
        <v>8193.07</v>
      </c>
      <c r="H125" s="201">
        <f t="shared" si="78"/>
        <v>14258.73</v>
      </c>
      <c r="I125" s="124"/>
      <c r="J125" s="131"/>
      <c r="K125" s="131"/>
      <c r="L125" s="131"/>
      <c r="M125" s="194">
        <v>32313</v>
      </c>
      <c r="N125" s="195"/>
      <c r="O125" s="196" t="s">
        <v>41</v>
      </c>
      <c r="P125" s="195" t="s">
        <v>189</v>
      </c>
      <c r="Q125" s="197">
        <f>Q126</f>
        <v>2890</v>
      </c>
      <c r="R125" s="197">
        <f>R126</f>
        <v>1000</v>
      </c>
      <c r="S125" s="197">
        <f>S126</f>
        <v>3890</v>
      </c>
      <c r="T125" s="197">
        <f t="shared" ref="T125:AD125" si="120">T126</f>
        <v>0</v>
      </c>
      <c r="U125" s="294">
        <f t="shared" si="120"/>
        <v>2890</v>
      </c>
      <c r="V125" s="294">
        <f t="shared" si="120"/>
        <v>2890</v>
      </c>
      <c r="W125" s="343">
        <f t="shared" si="120"/>
        <v>2413.0699999999997</v>
      </c>
      <c r="X125" s="197"/>
      <c r="Y125" s="308"/>
      <c r="Z125" s="197">
        <f t="shared" si="120"/>
        <v>2698.73</v>
      </c>
      <c r="AA125" s="197">
        <f t="shared" si="120"/>
        <v>2890</v>
      </c>
      <c r="AB125" s="197">
        <f t="shared" si="120"/>
        <v>2890</v>
      </c>
      <c r="AC125" s="197">
        <f t="shared" si="120"/>
        <v>2890</v>
      </c>
      <c r="AD125" s="197">
        <f t="shared" si="120"/>
        <v>2890</v>
      </c>
    </row>
    <row r="126" spans="1:31" s="114" customFormat="1" ht="20.25" hidden="1" customHeight="1" x14ac:dyDescent="0.25">
      <c r="A126" s="183" t="s">
        <v>335</v>
      </c>
      <c r="B126" s="183"/>
      <c r="C126" s="183"/>
      <c r="D126" s="183"/>
      <c r="E126" s="183"/>
      <c r="F126" s="200">
        <f t="shared" si="76"/>
        <v>7780</v>
      </c>
      <c r="G126" s="200">
        <f t="shared" si="77"/>
        <v>8193.07</v>
      </c>
      <c r="H126" s="201">
        <f t="shared" si="78"/>
        <v>14258.73</v>
      </c>
      <c r="I126" s="124"/>
      <c r="J126" s="131"/>
      <c r="K126" s="131"/>
      <c r="L126" s="131"/>
      <c r="M126" s="11"/>
      <c r="N126" s="171">
        <v>323130</v>
      </c>
      <c r="O126" s="172" t="s">
        <v>41</v>
      </c>
      <c r="P126" s="173" t="s">
        <v>189</v>
      </c>
      <c r="Q126" s="174">
        <v>2890</v>
      </c>
      <c r="R126" s="174">
        <f>S126-Q126</f>
        <v>1000</v>
      </c>
      <c r="S126" s="174">
        <v>3890</v>
      </c>
      <c r="T126" s="174"/>
      <c r="U126" s="295">
        <v>2890</v>
      </c>
      <c r="V126" s="295">
        <v>2890</v>
      </c>
      <c r="W126" s="344">
        <f>4153.07-W345-W882-W1020-W1150-W1266</f>
        <v>2413.0699999999997</v>
      </c>
      <c r="X126" s="174"/>
      <c r="Y126" s="309"/>
      <c r="Z126" s="174">
        <v>2698.73</v>
      </c>
      <c r="AA126" s="174">
        <f>+Q126</f>
        <v>2890</v>
      </c>
      <c r="AB126" s="174">
        <v>2890</v>
      </c>
      <c r="AC126" s="174">
        <v>2890</v>
      </c>
      <c r="AD126" s="174">
        <v>2890</v>
      </c>
    </row>
    <row r="127" spans="1:31" s="114" customFormat="1" ht="20.25" hidden="1" customHeight="1" x14ac:dyDescent="0.25">
      <c r="A127" s="183" t="s">
        <v>335</v>
      </c>
      <c r="B127" s="183"/>
      <c r="C127" s="183"/>
      <c r="D127" s="183"/>
      <c r="E127" s="198" t="s">
        <v>388</v>
      </c>
      <c r="F127" s="200">
        <f t="shared" si="76"/>
        <v>7200</v>
      </c>
      <c r="G127" s="200">
        <f t="shared" si="77"/>
        <v>5817.45</v>
      </c>
      <c r="H127" s="201">
        <f t="shared" si="78"/>
        <v>10389.540000000001</v>
      </c>
      <c r="I127" s="124"/>
      <c r="J127" s="131"/>
      <c r="K127" s="131"/>
      <c r="L127" s="131"/>
      <c r="M127" s="194">
        <v>32319</v>
      </c>
      <c r="N127" s="195"/>
      <c r="O127" s="196" t="s">
        <v>41</v>
      </c>
      <c r="P127" s="195" t="s">
        <v>190</v>
      </c>
      <c r="Q127" s="197">
        <f>Q128+Q129</f>
        <v>2100</v>
      </c>
      <c r="R127" s="197">
        <f>R129+R128</f>
        <v>1500</v>
      </c>
      <c r="S127" s="197">
        <f>S128+S129</f>
        <v>3600</v>
      </c>
      <c r="T127" s="197">
        <f t="shared" ref="T127:AD127" si="121">T128+T129</f>
        <v>0</v>
      </c>
      <c r="U127" s="294">
        <f t="shared" si="121"/>
        <v>2100</v>
      </c>
      <c r="V127" s="294">
        <f t="shared" si="121"/>
        <v>2100</v>
      </c>
      <c r="W127" s="343">
        <f t="shared" si="121"/>
        <v>1617.45</v>
      </c>
      <c r="X127" s="197"/>
      <c r="Y127" s="308"/>
      <c r="Z127" s="197">
        <f t="shared" si="121"/>
        <v>1389.54</v>
      </c>
      <c r="AA127" s="197">
        <f t="shared" si="121"/>
        <v>2100</v>
      </c>
      <c r="AB127" s="197">
        <f t="shared" si="121"/>
        <v>2300</v>
      </c>
      <c r="AC127" s="197">
        <f t="shared" si="121"/>
        <v>2300</v>
      </c>
      <c r="AD127" s="197">
        <f t="shared" si="121"/>
        <v>2300</v>
      </c>
    </row>
    <row r="128" spans="1:31" s="114" customFormat="1" ht="20.25" hidden="1" customHeight="1" x14ac:dyDescent="0.25">
      <c r="A128" s="183" t="s">
        <v>335</v>
      </c>
      <c r="B128" s="183"/>
      <c r="C128" s="183"/>
      <c r="D128" s="183"/>
      <c r="E128" s="183"/>
      <c r="F128" s="200">
        <f t="shared" si="76"/>
        <v>2600</v>
      </c>
      <c r="G128" s="200">
        <f t="shared" si="77"/>
        <v>930.44</v>
      </c>
      <c r="H128" s="201">
        <f t="shared" si="78"/>
        <v>1847.46</v>
      </c>
      <c r="I128" s="124"/>
      <c r="J128" s="131"/>
      <c r="K128" s="131"/>
      <c r="L128" s="131"/>
      <c r="M128" s="11"/>
      <c r="N128" s="171">
        <v>323190</v>
      </c>
      <c r="O128" s="172" t="s">
        <v>41</v>
      </c>
      <c r="P128" s="173" t="s">
        <v>190</v>
      </c>
      <c r="Q128" s="174">
        <v>300</v>
      </c>
      <c r="R128" s="174">
        <f>S128-Q128</f>
        <v>1000</v>
      </c>
      <c r="S128" s="174">
        <f>300+1000</f>
        <v>1300</v>
      </c>
      <c r="T128" s="174"/>
      <c r="U128" s="295">
        <v>300</v>
      </c>
      <c r="V128" s="295">
        <v>300</v>
      </c>
      <c r="W128" s="344">
        <v>330.44</v>
      </c>
      <c r="X128" s="174"/>
      <c r="Y128" s="309"/>
      <c r="Z128" s="174">
        <v>47.46</v>
      </c>
      <c r="AA128" s="174">
        <f t="shared" ref="AA128:AA129" si="122">+Q128</f>
        <v>300</v>
      </c>
      <c r="AB128" s="174">
        <v>500</v>
      </c>
      <c r="AC128" s="174">
        <v>500</v>
      </c>
      <c r="AD128" s="174">
        <v>500</v>
      </c>
    </row>
    <row r="129" spans="1:30" s="114" customFormat="1" ht="20.25" hidden="1" customHeight="1" x14ac:dyDescent="0.25">
      <c r="A129" s="183" t="s">
        <v>335</v>
      </c>
      <c r="B129" s="183"/>
      <c r="C129" s="183"/>
      <c r="D129" s="183"/>
      <c r="E129" s="183"/>
      <c r="F129" s="200">
        <f t="shared" si="76"/>
        <v>4600</v>
      </c>
      <c r="G129" s="200">
        <f t="shared" si="77"/>
        <v>4887.01</v>
      </c>
      <c r="H129" s="201">
        <f t="shared" si="78"/>
        <v>8542.08</v>
      </c>
      <c r="I129" s="124"/>
      <c r="J129" s="131"/>
      <c r="K129" s="131"/>
      <c r="L129" s="131"/>
      <c r="M129" s="11"/>
      <c r="N129" s="171">
        <v>323191</v>
      </c>
      <c r="O129" s="172" t="s">
        <v>41</v>
      </c>
      <c r="P129" s="173" t="s">
        <v>191</v>
      </c>
      <c r="Q129" s="174">
        <v>1800</v>
      </c>
      <c r="R129" s="174">
        <f>S129-Q129</f>
        <v>500</v>
      </c>
      <c r="S129" s="174">
        <v>2300</v>
      </c>
      <c r="T129" s="174"/>
      <c r="U129" s="295">
        <v>1800</v>
      </c>
      <c r="V129" s="295">
        <v>1800</v>
      </c>
      <c r="W129" s="344">
        <v>1287.01</v>
      </c>
      <c r="X129" s="174"/>
      <c r="Y129" s="309"/>
      <c r="Z129" s="174">
        <v>1342.08</v>
      </c>
      <c r="AA129" s="174">
        <f t="shared" si="122"/>
        <v>1800</v>
      </c>
      <c r="AB129" s="174">
        <v>1800</v>
      </c>
      <c r="AC129" s="174">
        <v>1800</v>
      </c>
      <c r="AD129" s="174">
        <v>1800</v>
      </c>
    </row>
    <row r="130" spans="1:30" s="114" customFormat="1" ht="20.25" customHeight="1" x14ac:dyDescent="0.25">
      <c r="A130" s="183" t="s">
        <v>335</v>
      </c>
      <c r="B130" s="183"/>
      <c r="C130" s="183"/>
      <c r="D130" s="198" t="s">
        <v>387</v>
      </c>
      <c r="E130" s="198" t="s">
        <v>388</v>
      </c>
      <c r="F130" s="200">
        <f t="shared" si="76"/>
        <v>133180</v>
      </c>
      <c r="G130" s="200">
        <f t="shared" si="77"/>
        <v>309905.88</v>
      </c>
      <c r="H130" s="201">
        <f t="shared" si="78"/>
        <v>247299.29</v>
      </c>
      <c r="I130" s="124"/>
      <c r="J130" s="131"/>
      <c r="K130" s="131"/>
      <c r="L130" s="131">
        <v>3232</v>
      </c>
      <c r="M130" s="131"/>
      <c r="N130" s="132"/>
      <c r="O130" s="12" t="s">
        <v>41</v>
      </c>
      <c r="P130" s="127" t="s">
        <v>192</v>
      </c>
      <c r="Q130" s="133">
        <f>Q133+Q135+Q131</f>
        <v>53740</v>
      </c>
      <c r="R130" s="133">
        <f t="shared" ref="R130:S130" si="123">R133+R135+R131</f>
        <v>12850</v>
      </c>
      <c r="S130" s="133">
        <f t="shared" si="123"/>
        <v>66590</v>
      </c>
      <c r="T130" s="133">
        <v>63558</v>
      </c>
      <c r="U130" s="293">
        <f t="shared" ref="U130:AD130" si="124">U133+U135</f>
        <v>140000</v>
      </c>
      <c r="V130" s="293">
        <f t="shared" si="124"/>
        <v>53740</v>
      </c>
      <c r="W130" s="342">
        <f>W131+W133+W135</f>
        <v>52607.88</v>
      </c>
      <c r="X130" s="133"/>
      <c r="Y130" s="307"/>
      <c r="Z130" s="133">
        <f t="shared" si="124"/>
        <v>63559.29</v>
      </c>
      <c r="AA130" s="133">
        <f t="shared" si="124"/>
        <v>53740</v>
      </c>
      <c r="AB130" s="133">
        <f t="shared" si="124"/>
        <v>70000</v>
      </c>
      <c r="AC130" s="133">
        <f t="shared" si="124"/>
        <v>30000</v>
      </c>
      <c r="AD130" s="133">
        <f t="shared" si="124"/>
        <v>30000</v>
      </c>
    </row>
    <row r="131" spans="1:30" s="114" customFormat="1" ht="24.75" hidden="1" customHeight="1" x14ac:dyDescent="0.25">
      <c r="A131" s="183" t="s">
        <v>335</v>
      </c>
      <c r="B131" s="183"/>
      <c r="C131" s="183"/>
      <c r="D131" s="183"/>
      <c r="E131" s="198" t="s">
        <v>388</v>
      </c>
      <c r="F131" s="200">
        <f t="shared" si="76"/>
        <v>30000</v>
      </c>
      <c r="G131" s="200">
        <f t="shared" si="77"/>
        <v>12554.96</v>
      </c>
      <c r="H131" s="201">
        <f t="shared" si="78"/>
        <v>0</v>
      </c>
      <c r="I131" s="124"/>
      <c r="J131" s="131"/>
      <c r="K131" s="131"/>
      <c r="L131" s="131"/>
      <c r="M131" s="194">
        <v>32321</v>
      </c>
      <c r="N131" s="195"/>
      <c r="O131" s="196" t="s">
        <v>41</v>
      </c>
      <c r="P131" s="195" t="s">
        <v>383</v>
      </c>
      <c r="Q131" s="197">
        <f>+Q132</f>
        <v>0</v>
      </c>
      <c r="R131" s="197">
        <f t="shared" ref="R131:W131" si="125">+R132</f>
        <v>15000</v>
      </c>
      <c r="S131" s="197">
        <f t="shared" si="125"/>
        <v>15000</v>
      </c>
      <c r="T131" s="197">
        <f t="shared" si="125"/>
        <v>0</v>
      </c>
      <c r="U131" s="294">
        <f t="shared" si="125"/>
        <v>0</v>
      </c>
      <c r="V131" s="294">
        <f t="shared" si="125"/>
        <v>0</v>
      </c>
      <c r="W131" s="343">
        <f t="shared" si="125"/>
        <v>12554.96</v>
      </c>
      <c r="X131" s="197"/>
      <c r="Y131" s="308"/>
      <c r="Z131" s="197">
        <f t="shared" ref="Z131:AD131" si="126">+Z132</f>
        <v>0</v>
      </c>
      <c r="AA131" s="197">
        <f t="shared" si="126"/>
        <v>0</v>
      </c>
      <c r="AB131" s="197">
        <f t="shared" si="126"/>
        <v>0</v>
      </c>
      <c r="AC131" s="197">
        <f t="shared" si="126"/>
        <v>0</v>
      </c>
      <c r="AD131" s="197">
        <f t="shared" si="126"/>
        <v>0</v>
      </c>
    </row>
    <row r="132" spans="1:30" s="114" customFormat="1" ht="27" hidden="1" customHeight="1" x14ac:dyDescent="0.25">
      <c r="A132" s="183" t="s">
        <v>335</v>
      </c>
      <c r="B132" s="183"/>
      <c r="C132" s="183"/>
      <c r="D132" s="183"/>
      <c r="E132" s="183"/>
      <c r="F132" s="200">
        <f t="shared" si="76"/>
        <v>30000</v>
      </c>
      <c r="G132" s="200">
        <f t="shared" si="77"/>
        <v>12554.96</v>
      </c>
      <c r="H132" s="201">
        <f t="shared" si="78"/>
        <v>0</v>
      </c>
      <c r="I132" s="124"/>
      <c r="J132" s="131"/>
      <c r="K132" s="131"/>
      <c r="L132" s="131"/>
      <c r="M132" s="11"/>
      <c r="N132" s="171">
        <v>323210</v>
      </c>
      <c r="O132" s="172" t="s">
        <v>41</v>
      </c>
      <c r="P132" s="173" t="s">
        <v>383</v>
      </c>
      <c r="Q132" s="174">
        <v>0</v>
      </c>
      <c r="R132" s="174">
        <f>S132-Q132</f>
        <v>15000</v>
      </c>
      <c r="S132" s="174">
        <v>15000</v>
      </c>
      <c r="T132" s="174"/>
      <c r="U132" s="295">
        <v>0</v>
      </c>
      <c r="V132" s="295">
        <v>0</v>
      </c>
      <c r="W132" s="344">
        <v>12554.96</v>
      </c>
      <c r="X132" s="174"/>
      <c r="Y132" s="309"/>
      <c r="Z132" s="174"/>
      <c r="AA132" s="174">
        <f>+Q132</f>
        <v>0</v>
      </c>
      <c r="AB132" s="174"/>
      <c r="AC132" s="174"/>
      <c r="AD132" s="174"/>
    </row>
    <row r="133" spans="1:30" s="114" customFormat="1" ht="23.25" hidden="1" customHeight="1" x14ac:dyDescent="0.25">
      <c r="A133" s="183" t="s">
        <v>335</v>
      </c>
      <c r="B133" s="183"/>
      <c r="C133" s="183"/>
      <c r="D133" s="183"/>
      <c r="E133" s="198" t="s">
        <v>388</v>
      </c>
      <c r="F133" s="200">
        <f t="shared" si="76"/>
        <v>77180</v>
      </c>
      <c r="G133" s="200">
        <f t="shared" si="77"/>
        <v>208097.61</v>
      </c>
      <c r="H133" s="201">
        <f t="shared" si="78"/>
        <v>203398.93</v>
      </c>
      <c r="I133" s="124"/>
      <c r="J133" s="131"/>
      <c r="K133" s="131"/>
      <c r="L133" s="131"/>
      <c r="M133" s="194">
        <v>32322</v>
      </c>
      <c r="N133" s="195"/>
      <c r="O133" s="196" t="s">
        <v>41</v>
      </c>
      <c r="P133" s="195" t="s">
        <v>193</v>
      </c>
      <c r="Q133" s="197">
        <f>Q134</f>
        <v>40740</v>
      </c>
      <c r="R133" s="197">
        <f t="shared" ref="R133" si="127">R134</f>
        <v>-2150</v>
      </c>
      <c r="S133" s="197">
        <f>S134</f>
        <v>38590</v>
      </c>
      <c r="T133" s="197">
        <f t="shared" ref="T133:AD133" si="128">T134</f>
        <v>0</v>
      </c>
      <c r="U133" s="294">
        <f t="shared" si="128"/>
        <v>130000</v>
      </c>
      <c r="V133" s="294">
        <f t="shared" si="128"/>
        <v>40740</v>
      </c>
      <c r="W133" s="343">
        <f t="shared" si="128"/>
        <v>37357.61</v>
      </c>
      <c r="X133" s="197"/>
      <c r="Y133" s="308"/>
      <c r="Z133" s="197">
        <f t="shared" si="128"/>
        <v>52658.93</v>
      </c>
      <c r="AA133" s="197">
        <f t="shared" si="128"/>
        <v>40740</v>
      </c>
      <c r="AB133" s="197">
        <f t="shared" si="128"/>
        <v>60000</v>
      </c>
      <c r="AC133" s="197">
        <f t="shared" si="128"/>
        <v>25000</v>
      </c>
      <c r="AD133" s="197">
        <f t="shared" si="128"/>
        <v>25000</v>
      </c>
    </row>
    <row r="134" spans="1:30" s="114" customFormat="1" ht="24.75" hidden="1" customHeight="1" x14ac:dyDescent="0.25">
      <c r="A134" s="183" t="s">
        <v>335</v>
      </c>
      <c r="B134" s="183"/>
      <c r="C134" s="183"/>
      <c r="D134" s="183"/>
      <c r="E134" s="183"/>
      <c r="F134" s="200">
        <f t="shared" si="76"/>
        <v>77180</v>
      </c>
      <c r="G134" s="200">
        <f t="shared" si="77"/>
        <v>208097.61</v>
      </c>
      <c r="H134" s="201">
        <f t="shared" si="78"/>
        <v>203398.93</v>
      </c>
      <c r="I134" s="124"/>
      <c r="J134" s="131"/>
      <c r="K134" s="131"/>
      <c r="L134" s="131"/>
      <c r="M134" s="11"/>
      <c r="N134" s="171">
        <v>323220</v>
      </c>
      <c r="O134" s="172" t="s">
        <v>41</v>
      </c>
      <c r="P134" s="173" t="s">
        <v>193</v>
      </c>
      <c r="Q134" s="174">
        <f>107000+23740-80000-10000</f>
        <v>40740</v>
      </c>
      <c r="R134" s="174">
        <f>S134-Q134</f>
        <v>-2150</v>
      </c>
      <c r="S134" s="174">
        <v>38590</v>
      </c>
      <c r="T134" s="174"/>
      <c r="U134" s="295">
        <v>130000</v>
      </c>
      <c r="V134" s="295">
        <v>40740</v>
      </c>
      <c r="W134" s="344">
        <f>52097.61-W352-W615-W766-W887-W1155-W1271</f>
        <v>37357.61</v>
      </c>
      <c r="X134" s="174"/>
      <c r="Y134" s="309"/>
      <c r="Z134" s="174">
        <v>52658.93</v>
      </c>
      <c r="AA134" s="174">
        <f>+Q134</f>
        <v>40740</v>
      </c>
      <c r="AB134" s="174">
        <v>60000</v>
      </c>
      <c r="AC134" s="174">
        <v>25000</v>
      </c>
      <c r="AD134" s="174">
        <v>25000</v>
      </c>
    </row>
    <row r="135" spans="1:30" s="114" customFormat="1" ht="25.5" hidden="1" customHeight="1" x14ac:dyDescent="0.25">
      <c r="A135" s="183" t="s">
        <v>335</v>
      </c>
      <c r="B135" s="183"/>
      <c r="C135" s="183"/>
      <c r="D135" s="183"/>
      <c r="E135" s="198" t="s">
        <v>388</v>
      </c>
      <c r="F135" s="200">
        <f t="shared" si="76"/>
        <v>26000</v>
      </c>
      <c r="G135" s="200">
        <f t="shared" si="77"/>
        <v>25695.309999999998</v>
      </c>
      <c r="H135" s="201">
        <f t="shared" si="78"/>
        <v>43900.36</v>
      </c>
      <c r="I135" s="124"/>
      <c r="J135" s="131"/>
      <c r="K135" s="131"/>
      <c r="L135" s="131"/>
      <c r="M135" s="194">
        <v>32323</v>
      </c>
      <c r="N135" s="195"/>
      <c r="O135" s="196" t="s">
        <v>41</v>
      </c>
      <c r="P135" s="195" t="s">
        <v>194</v>
      </c>
      <c r="Q135" s="197">
        <f>Q136</f>
        <v>13000</v>
      </c>
      <c r="R135" s="197">
        <f>R136</f>
        <v>0</v>
      </c>
      <c r="S135" s="197">
        <f>S136</f>
        <v>13000</v>
      </c>
      <c r="T135" s="197">
        <f t="shared" ref="T135:AD135" si="129">T136</f>
        <v>0</v>
      </c>
      <c r="U135" s="294">
        <f t="shared" si="129"/>
        <v>10000</v>
      </c>
      <c r="V135" s="294">
        <f t="shared" si="129"/>
        <v>13000</v>
      </c>
      <c r="W135" s="343">
        <f t="shared" si="129"/>
        <v>2695.3099999999995</v>
      </c>
      <c r="X135" s="197"/>
      <c r="Y135" s="308"/>
      <c r="Z135" s="197">
        <f t="shared" si="129"/>
        <v>10900.36</v>
      </c>
      <c r="AA135" s="197">
        <f t="shared" si="129"/>
        <v>13000</v>
      </c>
      <c r="AB135" s="197">
        <f t="shared" si="129"/>
        <v>10000</v>
      </c>
      <c r="AC135" s="197">
        <f t="shared" si="129"/>
        <v>5000</v>
      </c>
      <c r="AD135" s="197">
        <f t="shared" si="129"/>
        <v>5000</v>
      </c>
    </row>
    <row r="136" spans="1:30" s="114" customFormat="1" ht="26.25" hidden="1" customHeight="1" x14ac:dyDescent="0.25">
      <c r="A136" s="183" t="s">
        <v>335</v>
      </c>
      <c r="B136" s="183"/>
      <c r="C136" s="183"/>
      <c r="D136" s="183"/>
      <c r="E136" s="183"/>
      <c r="F136" s="200">
        <f t="shared" si="76"/>
        <v>26000</v>
      </c>
      <c r="G136" s="200">
        <f t="shared" si="77"/>
        <v>25695.309999999998</v>
      </c>
      <c r="H136" s="201">
        <f t="shared" si="78"/>
        <v>43900.36</v>
      </c>
      <c r="I136" s="124"/>
      <c r="J136" s="131"/>
      <c r="K136" s="131"/>
      <c r="L136" s="131"/>
      <c r="M136" s="11"/>
      <c r="N136" s="171">
        <v>323230</v>
      </c>
      <c r="O136" s="172" t="s">
        <v>41</v>
      </c>
      <c r="P136" s="173" t="s">
        <v>194</v>
      </c>
      <c r="Q136" s="174">
        <v>13000</v>
      </c>
      <c r="R136" s="174">
        <f>S136-Q136</f>
        <v>0</v>
      </c>
      <c r="S136" s="174">
        <v>13000</v>
      </c>
      <c r="T136" s="174"/>
      <c r="U136" s="295">
        <v>10000</v>
      </c>
      <c r="V136" s="295">
        <v>13000</v>
      </c>
      <c r="W136" s="344">
        <f>8875.31-W354-W1273</f>
        <v>2695.3099999999995</v>
      </c>
      <c r="X136" s="174"/>
      <c r="Y136" s="309"/>
      <c r="Z136" s="174">
        <v>10900.36</v>
      </c>
      <c r="AA136" s="174">
        <f>+Q136</f>
        <v>13000</v>
      </c>
      <c r="AB136" s="174">
        <v>10000</v>
      </c>
      <c r="AC136" s="174">
        <v>5000</v>
      </c>
      <c r="AD136" s="174">
        <v>5000</v>
      </c>
    </row>
    <row r="137" spans="1:30" s="114" customFormat="1" ht="20.25" customHeight="1" x14ac:dyDescent="0.25">
      <c r="A137" s="183" t="s">
        <v>335</v>
      </c>
      <c r="B137" s="183"/>
      <c r="C137" s="183"/>
      <c r="D137" s="198" t="s">
        <v>387</v>
      </c>
      <c r="E137" s="198" t="s">
        <v>388</v>
      </c>
      <c r="F137" s="200">
        <f t="shared" si="76"/>
        <v>7000</v>
      </c>
      <c r="G137" s="200">
        <f t="shared" si="77"/>
        <v>8709.86</v>
      </c>
      <c r="H137" s="201">
        <f t="shared" si="78"/>
        <v>13134.44</v>
      </c>
      <c r="I137" s="124"/>
      <c r="J137" s="131"/>
      <c r="K137" s="131"/>
      <c r="L137" s="131">
        <v>3233</v>
      </c>
      <c r="M137" s="131"/>
      <c r="N137" s="132"/>
      <c r="O137" s="12" t="s">
        <v>41</v>
      </c>
      <c r="P137" s="127" t="s">
        <v>195</v>
      </c>
      <c r="Q137" s="133">
        <f t="shared" ref="Q137:AD138" si="130">Q138</f>
        <v>3500</v>
      </c>
      <c r="R137" s="133">
        <f t="shared" si="130"/>
        <v>0</v>
      </c>
      <c r="S137" s="133">
        <f t="shared" si="130"/>
        <v>3500</v>
      </c>
      <c r="T137" s="133">
        <v>634</v>
      </c>
      <c r="U137" s="293">
        <f t="shared" si="130"/>
        <v>2500</v>
      </c>
      <c r="V137" s="293">
        <f t="shared" si="130"/>
        <v>3500</v>
      </c>
      <c r="W137" s="342">
        <f t="shared" si="130"/>
        <v>2075.86</v>
      </c>
      <c r="X137" s="133"/>
      <c r="Y137" s="307"/>
      <c r="Z137" s="133">
        <f t="shared" si="130"/>
        <v>634.44000000000005</v>
      </c>
      <c r="AA137" s="133">
        <f t="shared" si="130"/>
        <v>3500</v>
      </c>
      <c r="AB137" s="133">
        <f t="shared" si="130"/>
        <v>3000</v>
      </c>
      <c r="AC137" s="133">
        <f t="shared" si="130"/>
        <v>3000</v>
      </c>
      <c r="AD137" s="133">
        <f t="shared" si="130"/>
        <v>3000</v>
      </c>
    </row>
    <row r="138" spans="1:30" s="114" customFormat="1" ht="20.25" hidden="1" customHeight="1" x14ac:dyDescent="0.25">
      <c r="A138" s="183" t="s">
        <v>335</v>
      </c>
      <c r="B138" s="183"/>
      <c r="C138" s="183"/>
      <c r="D138" s="183"/>
      <c r="E138" s="198" t="s">
        <v>388</v>
      </c>
      <c r="F138" s="200">
        <f t="shared" si="76"/>
        <v>7000</v>
      </c>
      <c r="G138" s="200">
        <f t="shared" si="77"/>
        <v>8075.8600000000006</v>
      </c>
      <c r="H138" s="201">
        <f t="shared" si="78"/>
        <v>13134.44</v>
      </c>
      <c r="I138" s="124"/>
      <c r="J138" s="131"/>
      <c r="K138" s="131"/>
      <c r="L138" s="131"/>
      <c r="M138" s="194">
        <v>32339</v>
      </c>
      <c r="N138" s="195"/>
      <c r="O138" s="196" t="s">
        <v>41</v>
      </c>
      <c r="P138" s="195" t="s">
        <v>196</v>
      </c>
      <c r="Q138" s="197">
        <f t="shared" si="130"/>
        <v>3500</v>
      </c>
      <c r="R138" s="197">
        <f t="shared" si="130"/>
        <v>0</v>
      </c>
      <c r="S138" s="197">
        <f t="shared" si="130"/>
        <v>3500</v>
      </c>
      <c r="T138" s="197">
        <f t="shared" si="130"/>
        <v>0</v>
      </c>
      <c r="U138" s="294">
        <f t="shared" si="130"/>
        <v>2500</v>
      </c>
      <c r="V138" s="294">
        <f t="shared" si="130"/>
        <v>3500</v>
      </c>
      <c r="W138" s="343">
        <f t="shared" si="130"/>
        <v>2075.86</v>
      </c>
      <c r="X138" s="197"/>
      <c r="Y138" s="308"/>
      <c r="Z138" s="197">
        <f t="shared" si="130"/>
        <v>634.44000000000005</v>
      </c>
      <c r="AA138" s="197">
        <f t="shared" si="130"/>
        <v>3500</v>
      </c>
      <c r="AB138" s="197">
        <f t="shared" si="130"/>
        <v>3000</v>
      </c>
      <c r="AC138" s="197">
        <f t="shared" si="130"/>
        <v>3000</v>
      </c>
      <c r="AD138" s="197">
        <f t="shared" si="130"/>
        <v>3000</v>
      </c>
    </row>
    <row r="139" spans="1:30" s="114" customFormat="1" ht="20.25" hidden="1" customHeight="1" x14ac:dyDescent="0.25">
      <c r="A139" s="183" t="s">
        <v>335</v>
      </c>
      <c r="B139" s="183"/>
      <c r="C139" s="183"/>
      <c r="D139" s="183"/>
      <c r="E139" s="183"/>
      <c r="F139" s="200">
        <f t="shared" si="76"/>
        <v>7000</v>
      </c>
      <c r="G139" s="200">
        <f t="shared" si="77"/>
        <v>8075.8600000000006</v>
      </c>
      <c r="H139" s="201">
        <f t="shared" si="78"/>
        <v>13134.44</v>
      </c>
      <c r="I139" s="124"/>
      <c r="J139" s="131"/>
      <c r="K139" s="131"/>
      <c r="L139" s="131"/>
      <c r="M139" s="11"/>
      <c r="N139" s="171">
        <v>323390</v>
      </c>
      <c r="O139" s="172" t="s">
        <v>41</v>
      </c>
      <c r="P139" s="173" t="s">
        <v>196</v>
      </c>
      <c r="Q139" s="174">
        <v>3500</v>
      </c>
      <c r="R139" s="174">
        <f>S139-Q139</f>
        <v>0</v>
      </c>
      <c r="S139" s="174">
        <v>3500</v>
      </c>
      <c r="T139" s="174"/>
      <c r="U139" s="295">
        <v>2500</v>
      </c>
      <c r="V139" s="295">
        <v>3500</v>
      </c>
      <c r="W139" s="344">
        <v>2075.86</v>
      </c>
      <c r="X139" s="174"/>
      <c r="Y139" s="309"/>
      <c r="Z139" s="174">
        <v>634.44000000000005</v>
      </c>
      <c r="AA139" s="174">
        <f>+Q139</f>
        <v>3500</v>
      </c>
      <c r="AB139" s="174">
        <v>3000</v>
      </c>
      <c r="AC139" s="174">
        <v>3000</v>
      </c>
      <c r="AD139" s="174">
        <v>3000</v>
      </c>
    </row>
    <row r="140" spans="1:30" s="114" customFormat="1" ht="20.25" customHeight="1" x14ac:dyDescent="0.25">
      <c r="A140" s="183" t="s">
        <v>335</v>
      </c>
      <c r="B140" s="183"/>
      <c r="C140" s="183"/>
      <c r="D140" s="198" t="s">
        <v>387</v>
      </c>
      <c r="E140" s="198" t="s">
        <v>388</v>
      </c>
      <c r="F140" s="200">
        <f t="shared" si="76"/>
        <v>21000</v>
      </c>
      <c r="G140" s="200">
        <f t="shared" si="77"/>
        <v>71138.259999999995</v>
      </c>
      <c r="H140" s="201">
        <f t="shared" si="78"/>
        <v>75108.02</v>
      </c>
      <c r="I140" s="124"/>
      <c r="J140" s="131"/>
      <c r="K140" s="131"/>
      <c r="L140" s="131">
        <v>3234</v>
      </c>
      <c r="M140" s="131"/>
      <c r="N140" s="132"/>
      <c r="O140" s="12" t="s">
        <v>41</v>
      </c>
      <c r="P140" s="127" t="s">
        <v>197</v>
      </c>
      <c r="Q140" s="133">
        <f>Q141+Q143+Q145</f>
        <v>10500</v>
      </c>
      <c r="R140" s="133">
        <f>R141+R143+R145</f>
        <v>0</v>
      </c>
      <c r="S140" s="133">
        <f>S141+S143+S145</f>
        <v>10500</v>
      </c>
      <c r="T140" s="133">
        <v>20608</v>
      </c>
      <c r="U140" s="293">
        <f t="shared" ref="U140:AD140" si="131">U141+U143+U145</f>
        <v>30500</v>
      </c>
      <c r="V140" s="293">
        <f t="shared" si="131"/>
        <v>10500</v>
      </c>
      <c r="W140" s="342">
        <f t="shared" si="131"/>
        <v>9530.2599999999984</v>
      </c>
      <c r="X140" s="133"/>
      <c r="Y140" s="307"/>
      <c r="Z140" s="133">
        <f t="shared" si="131"/>
        <v>20608.02</v>
      </c>
      <c r="AA140" s="133">
        <f t="shared" si="131"/>
        <v>10500</v>
      </c>
      <c r="AB140" s="133">
        <f t="shared" si="131"/>
        <v>20000</v>
      </c>
      <c r="AC140" s="133">
        <f t="shared" si="131"/>
        <v>12000</v>
      </c>
      <c r="AD140" s="133">
        <f t="shared" si="131"/>
        <v>12000</v>
      </c>
    </row>
    <row r="141" spans="1:30" s="114" customFormat="1" ht="20.25" hidden="1" customHeight="1" x14ac:dyDescent="0.25">
      <c r="A141" s="183" t="s">
        <v>335</v>
      </c>
      <c r="B141" s="183"/>
      <c r="C141" s="183"/>
      <c r="D141" s="183"/>
      <c r="E141" s="198" t="s">
        <v>388</v>
      </c>
      <c r="F141" s="200">
        <f t="shared" si="76"/>
        <v>2000</v>
      </c>
      <c r="G141" s="200">
        <f t="shared" si="77"/>
        <v>4195.55</v>
      </c>
      <c r="H141" s="201">
        <f t="shared" si="78"/>
        <v>8452.08</v>
      </c>
      <c r="I141" s="124"/>
      <c r="J141" s="131"/>
      <c r="K141" s="131"/>
      <c r="L141" s="131"/>
      <c r="M141" s="194">
        <v>32341</v>
      </c>
      <c r="N141" s="195"/>
      <c r="O141" s="196" t="s">
        <v>41</v>
      </c>
      <c r="P141" s="195" t="s">
        <v>198</v>
      </c>
      <c r="Q141" s="197">
        <f>Q142</f>
        <v>1000</v>
      </c>
      <c r="R141" s="197">
        <f>R142</f>
        <v>0</v>
      </c>
      <c r="S141" s="197">
        <f>S142</f>
        <v>1000</v>
      </c>
      <c r="T141" s="197">
        <f t="shared" ref="T141:AD141" si="132">T142</f>
        <v>0</v>
      </c>
      <c r="U141" s="294">
        <f t="shared" si="132"/>
        <v>3000</v>
      </c>
      <c r="V141" s="294">
        <f t="shared" si="132"/>
        <v>1000</v>
      </c>
      <c r="W141" s="343">
        <f t="shared" si="132"/>
        <v>195.55000000000018</v>
      </c>
      <c r="X141" s="197"/>
      <c r="Y141" s="308"/>
      <c r="Z141" s="197">
        <f t="shared" si="132"/>
        <v>1452.08</v>
      </c>
      <c r="AA141" s="197">
        <f t="shared" si="132"/>
        <v>1000</v>
      </c>
      <c r="AB141" s="197">
        <f t="shared" si="132"/>
        <v>2000</v>
      </c>
      <c r="AC141" s="197">
        <f t="shared" si="132"/>
        <v>2000</v>
      </c>
      <c r="AD141" s="197">
        <f t="shared" si="132"/>
        <v>2000</v>
      </c>
    </row>
    <row r="142" spans="1:30" s="114" customFormat="1" ht="20.25" hidden="1" customHeight="1" x14ac:dyDescent="0.25">
      <c r="A142" s="183" t="s">
        <v>335</v>
      </c>
      <c r="B142" s="183"/>
      <c r="C142" s="183"/>
      <c r="D142" s="183"/>
      <c r="E142" s="183"/>
      <c r="F142" s="200">
        <f t="shared" si="76"/>
        <v>2000</v>
      </c>
      <c r="G142" s="200">
        <f t="shared" si="77"/>
        <v>4195.55</v>
      </c>
      <c r="H142" s="201">
        <f t="shared" si="78"/>
        <v>8452.08</v>
      </c>
      <c r="I142" s="124"/>
      <c r="J142" s="131"/>
      <c r="K142" s="131"/>
      <c r="L142" s="131"/>
      <c r="M142" s="11"/>
      <c r="N142" s="171">
        <v>323410</v>
      </c>
      <c r="O142" s="172" t="s">
        <v>41</v>
      </c>
      <c r="P142" s="173" t="s">
        <v>198</v>
      </c>
      <c r="Q142" s="174">
        <v>1000</v>
      </c>
      <c r="R142" s="174">
        <f>S142-Q142</f>
        <v>0</v>
      </c>
      <c r="S142" s="174">
        <v>1000</v>
      </c>
      <c r="T142" s="174"/>
      <c r="U142" s="295">
        <v>3000</v>
      </c>
      <c r="V142" s="295">
        <v>1000</v>
      </c>
      <c r="W142" s="344">
        <f>2205.55-W360-W618-W893-W1028</f>
        <v>195.55000000000018</v>
      </c>
      <c r="X142" s="174"/>
      <c r="Y142" s="309"/>
      <c r="Z142" s="174">
        <v>1452.08</v>
      </c>
      <c r="AA142" s="174">
        <f>+Q142</f>
        <v>1000</v>
      </c>
      <c r="AB142" s="174">
        <v>2000</v>
      </c>
      <c r="AC142" s="174">
        <v>2000</v>
      </c>
      <c r="AD142" s="174">
        <v>2000</v>
      </c>
    </row>
    <row r="143" spans="1:30" s="114" customFormat="1" ht="20.25" hidden="1" customHeight="1" x14ac:dyDescent="0.25">
      <c r="A143" s="183" t="s">
        <v>335</v>
      </c>
      <c r="B143" s="183"/>
      <c r="C143" s="183"/>
      <c r="D143" s="183"/>
      <c r="E143" s="198" t="s">
        <v>388</v>
      </c>
      <c r="F143" s="200">
        <f t="shared" si="76"/>
        <v>12000</v>
      </c>
      <c r="G143" s="200">
        <f t="shared" si="77"/>
        <v>25856.39</v>
      </c>
      <c r="H143" s="201">
        <f t="shared" si="78"/>
        <v>33710.42</v>
      </c>
      <c r="I143" s="124"/>
      <c r="J143" s="131"/>
      <c r="K143" s="131"/>
      <c r="L143" s="131"/>
      <c r="M143" s="194">
        <v>32342</v>
      </c>
      <c r="N143" s="195"/>
      <c r="O143" s="196" t="s">
        <v>41</v>
      </c>
      <c r="P143" s="195" t="s">
        <v>199</v>
      </c>
      <c r="Q143" s="197">
        <f>Q144</f>
        <v>6000</v>
      </c>
      <c r="R143" s="197">
        <f>R144</f>
        <v>0</v>
      </c>
      <c r="S143" s="197">
        <f>S144</f>
        <v>6000</v>
      </c>
      <c r="T143" s="197">
        <f t="shared" ref="T143:AB143" si="133">T144</f>
        <v>0</v>
      </c>
      <c r="U143" s="294">
        <f t="shared" si="133"/>
        <v>15000</v>
      </c>
      <c r="V143" s="294">
        <f t="shared" si="133"/>
        <v>6000</v>
      </c>
      <c r="W143" s="343">
        <f t="shared" si="133"/>
        <v>4856.3899999999994</v>
      </c>
      <c r="X143" s="197"/>
      <c r="Y143" s="308"/>
      <c r="Z143" s="197">
        <f t="shared" si="133"/>
        <v>8710.42</v>
      </c>
      <c r="AA143" s="197">
        <f t="shared" si="133"/>
        <v>6000</v>
      </c>
      <c r="AB143" s="197">
        <f t="shared" si="133"/>
        <v>9000</v>
      </c>
      <c r="AC143" s="197">
        <v>5000</v>
      </c>
      <c r="AD143" s="197">
        <v>5000</v>
      </c>
    </row>
    <row r="144" spans="1:30" s="114" customFormat="1" ht="20.25" hidden="1" customHeight="1" x14ac:dyDescent="0.25">
      <c r="A144" s="183" t="s">
        <v>335</v>
      </c>
      <c r="B144" s="183"/>
      <c r="C144" s="183"/>
      <c r="D144" s="183"/>
      <c r="E144" s="183"/>
      <c r="F144" s="200">
        <f t="shared" si="76"/>
        <v>12000</v>
      </c>
      <c r="G144" s="200">
        <f t="shared" si="77"/>
        <v>25856.39</v>
      </c>
      <c r="H144" s="201">
        <f t="shared" si="78"/>
        <v>41710.42</v>
      </c>
      <c r="I144" s="124"/>
      <c r="J144" s="131"/>
      <c r="K144" s="131"/>
      <c r="L144" s="131"/>
      <c r="M144" s="11"/>
      <c r="N144" s="171">
        <v>323420</v>
      </c>
      <c r="O144" s="172" t="s">
        <v>41</v>
      </c>
      <c r="P144" s="173" t="s">
        <v>199</v>
      </c>
      <c r="Q144" s="174">
        <f>16000-10000</f>
        <v>6000</v>
      </c>
      <c r="R144" s="174">
        <f>S144-Q144</f>
        <v>0</v>
      </c>
      <c r="S144" s="174">
        <f>16000-10000</f>
        <v>6000</v>
      </c>
      <c r="T144" s="174"/>
      <c r="U144" s="295">
        <v>15000</v>
      </c>
      <c r="V144" s="295">
        <v>6000</v>
      </c>
      <c r="W144" s="344">
        <f>11046.39-W362-W895-W1030</f>
        <v>4856.3899999999994</v>
      </c>
      <c r="X144" s="174"/>
      <c r="Y144" s="309"/>
      <c r="Z144" s="174">
        <v>8710.42</v>
      </c>
      <c r="AA144" s="174">
        <f>+Q144</f>
        <v>6000</v>
      </c>
      <c r="AB144" s="174">
        <v>9000</v>
      </c>
      <c r="AC144" s="174">
        <v>9000</v>
      </c>
      <c r="AD144" s="174">
        <v>9000</v>
      </c>
    </row>
    <row r="145" spans="1:30" s="114" customFormat="1" ht="20.25" hidden="1" customHeight="1" x14ac:dyDescent="0.25">
      <c r="A145" s="183" t="s">
        <v>335</v>
      </c>
      <c r="B145" s="183"/>
      <c r="C145" s="183"/>
      <c r="D145" s="183"/>
      <c r="E145" s="198" t="s">
        <v>388</v>
      </c>
      <c r="F145" s="200">
        <f t="shared" si="76"/>
        <v>7000</v>
      </c>
      <c r="G145" s="200">
        <f t="shared" si="77"/>
        <v>20478.32</v>
      </c>
      <c r="H145" s="201">
        <f t="shared" si="78"/>
        <v>32945.520000000004</v>
      </c>
      <c r="I145" s="124"/>
      <c r="J145" s="131"/>
      <c r="K145" s="131"/>
      <c r="L145" s="131"/>
      <c r="M145" s="194">
        <v>32349</v>
      </c>
      <c r="N145" s="195"/>
      <c r="O145" s="196" t="s">
        <v>41</v>
      </c>
      <c r="P145" s="195" t="s">
        <v>200</v>
      </c>
      <c r="Q145" s="197">
        <f>Q146+Q147</f>
        <v>3500</v>
      </c>
      <c r="R145" s="197">
        <f>R146+R147</f>
        <v>0</v>
      </c>
      <c r="S145" s="197">
        <f>S146+S147</f>
        <v>3500</v>
      </c>
      <c r="T145" s="197">
        <f t="shared" ref="T145:AD145" si="134">T146+T147</f>
        <v>0</v>
      </c>
      <c r="U145" s="294">
        <f t="shared" si="134"/>
        <v>12500</v>
      </c>
      <c r="V145" s="294">
        <f t="shared" si="134"/>
        <v>3500</v>
      </c>
      <c r="W145" s="343">
        <f t="shared" si="134"/>
        <v>4478.32</v>
      </c>
      <c r="X145" s="197"/>
      <c r="Y145" s="308"/>
      <c r="Z145" s="197">
        <f t="shared" si="134"/>
        <v>10445.52</v>
      </c>
      <c r="AA145" s="197">
        <f t="shared" si="134"/>
        <v>3500</v>
      </c>
      <c r="AB145" s="197">
        <f t="shared" si="134"/>
        <v>9000</v>
      </c>
      <c r="AC145" s="197">
        <f t="shared" si="134"/>
        <v>5000</v>
      </c>
      <c r="AD145" s="197">
        <f t="shared" si="134"/>
        <v>5000</v>
      </c>
    </row>
    <row r="146" spans="1:30" s="114" customFormat="1" ht="20.25" hidden="1" customHeight="1" x14ac:dyDescent="0.25">
      <c r="A146" s="183" t="s">
        <v>335</v>
      </c>
      <c r="B146" s="183"/>
      <c r="C146" s="183"/>
      <c r="D146" s="183"/>
      <c r="E146" s="183"/>
      <c r="F146" s="200">
        <f t="shared" ref="F146:F209" si="135">+Q146+R146+S146</f>
        <v>3000</v>
      </c>
      <c r="G146" s="200">
        <f t="shared" ref="G146:G209" si="136">+T146+U146+V146+W146+X146+Y146</f>
        <v>4000.66</v>
      </c>
      <c r="H146" s="201">
        <f t="shared" ref="H146:H209" si="137">+Z146+AA146+AB146+AC146+AD146</f>
        <v>5170.18</v>
      </c>
      <c r="I146" s="124"/>
      <c r="J146" s="131"/>
      <c r="K146" s="131"/>
      <c r="L146" s="131"/>
      <c r="M146" s="11"/>
      <c r="N146" s="171">
        <v>323490</v>
      </c>
      <c r="O146" s="172" t="s">
        <v>41</v>
      </c>
      <c r="P146" s="173" t="s">
        <v>200</v>
      </c>
      <c r="Q146" s="174">
        <v>1500</v>
      </c>
      <c r="R146" s="174">
        <f>S146-Q146</f>
        <v>0</v>
      </c>
      <c r="S146" s="174">
        <v>1500</v>
      </c>
      <c r="T146" s="174"/>
      <c r="U146" s="295">
        <v>1500</v>
      </c>
      <c r="V146" s="295">
        <v>1500</v>
      </c>
      <c r="W146" s="344">
        <f>1015.66-W1032</f>
        <v>1000.66</v>
      </c>
      <c r="X146" s="174"/>
      <c r="Y146" s="309"/>
      <c r="Z146" s="174">
        <v>670.18</v>
      </c>
      <c r="AA146" s="174">
        <f t="shared" ref="AA146:AA147" si="138">+Q146</f>
        <v>1500</v>
      </c>
      <c r="AB146" s="174">
        <v>1000</v>
      </c>
      <c r="AC146" s="174">
        <v>1000</v>
      </c>
      <c r="AD146" s="174">
        <v>1000</v>
      </c>
    </row>
    <row r="147" spans="1:30" s="114" customFormat="1" ht="20.25" hidden="1" customHeight="1" x14ac:dyDescent="0.25">
      <c r="A147" s="183" t="s">
        <v>335</v>
      </c>
      <c r="B147" s="183"/>
      <c r="C147" s="183"/>
      <c r="D147" s="183"/>
      <c r="E147" s="183"/>
      <c r="F147" s="200">
        <f t="shared" si="135"/>
        <v>4000</v>
      </c>
      <c r="G147" s="200">
        <f t="shared" si="136"/>
        <v>16477.66</v>
      </c>
      <c r="H147" s="201">
        <f t="shared" si="137"/>
        <v>27775.34</v>
      </c>
      <c r="I147" s="124"/>
      <c r="J147" s="131"/>
      <c r="K147" s="131"/>
      <c r="L147" s="131"/>
      <c r="M147" s="11"/>
      <c r="N147" s="171">
        <v>323491</v>
      </c>
      <c r="O147" s="172" t="s">
        <v>41</v>
      </c>
      <c r="P147" s="173" t="s">
        <v>201</v>
      </c>
      <c r="Q147" s="174">
        <v>2000</v>
      </c>
      <c r="R147" s="174">
        <f>S147-Q147</f>
        <v>0</v>
      </c>
      <c r="S147" s="174">
        <v>2000</v>
      </c>
      <c r="T147" s="174"/>
      <c r="U147" s="295">
        <v>11000</v>
      </c>
      <c r="V147" s="295">
        <v>2000</v>
      </c>
      <c r="W147" s="344">
        <f>10655.16-W365-W621-W898-W1033</f>
        <v>3477.66</v>
      </c>
      <c r="X147" s="174"/>
      <c r="Y147" s="309"/>
      <c r="Z147" s="174">
        <v>9775.34</v>
      </c>
      <c r="AA147" s="174">
        <f t="shared" si="138"/>
        <v>2000</v>
      </c>
      <c r="AB147" s="174">
        <v>8000</v>
      </c>
      <c r="AC147" s="174">
        <v>4000</v>
      </c>
      <c r="AD147" s="174">
        <v>4000</v>
      </c>
    </row>
    <row r="148" spans="1:30" s="114" customFormat="1" ht="20.25" customHeight="1" x14ac:dyDescent="0.25">
      <c r="A148" s="183" t="s">
        <v>335</v>
      </c>
      <c r="B148" s="183"/>
      <c r="C148" s="183"/>
      <c r="D148" s="198" t="s">
        <v>387</v>
      </c>
      <c r="E148" s="198" t="s">
        <v>388</v>
      </c>
      <c r="F148" s="200">
        <f t="shared" si="135"/>
        <v>5390</v>
      </c>
      <c r="G148" s="200">
        <f t="shared" si="136"/>
        <v>8488.99</v>
      </c>
      <c r="H148" s="201">
        <f t="shared" si="137"/>
        <v>14585.74</v>
      </c>
      <c r="I148" s="124"/>
      <c r="J148" s="131"/>
      <c r="K148" s="131"/>
      <c r="L148" s="131">
        <v>3235</v>
      </c>
      <c r="M148" s="131"/>
      <c r="N148" s="132"/>
      <c r="O148" s="12" t="s">
        <v>41</v>
      </c>
      <c r="P148" s="127" t="s">
        <v>202</v>
      </c>
      <c r="Q148" s="133">
        <f>Q149+Q151+Q153</f>
        <v>1670</v>
      </c>
      <c r="R148" s="133">
        <f>R149+R151+R153</f>
        <v>1025</v>
      </c>
      <c r="S148" s="133">
        <f>S149+S151+S153</f>
        <v>2695</v>
      </c>
      <c r="T148" s="133">
        <v>1906</v>
      </c>
      <c r="U148" s="293">
        <f t="shared" ref="U148:AD148" si="139">U149+U151+U153</f>
        <v>3670</v>
      </c>
      <c r="V148" s="293">
        <f t="shared" si="139"/>
        <v>1670</v>
      </c>
      <c r="W148" s="342">
        <f t="shared" si="139"/>
        <v>1242.99</v>
      </c>
      <c r="X148" s="133"/>
      <c r="Y148" s="307"/>
      <c r="Z148" s="133">
        <f t="shared" si="139"/>
        <v>1905.74</v>
      </c>
      <c r="AA148" s="133">
        <f t="shared" si="139"/>
        <v>1670</v>
      </c>
      <c r="AB148" s="133">
        <f t="shared" si="139"/>
        <v>3670</v>
      </c>
      <c r="AC148" s="133">
        <f t="shared" si="139"/>
        <v>3670</v>
      </c>
      <c r="AD148" s="133">
        <f t="shared" si="139"/>
        <v>3670</v>
      </c>
    </row>
    <row r="149" spans="1:30" s="114" customFormat="1" ht="20.25" hidden="1" customHeight="1" x14ac:dyDescent="0.25">
      <c r="A149" s="183" t="s">
        <v>335</v>
      </c>
      <c r="B149" s="183"/>
      <c r="C149" s="183"/>
      <c r="D149" s="183"/>
      <c r="E149" s="198" t="s">
        <v>388</v>
      </c>
      <c r="F149" s="200">
        <f t="shared" si="135"/>
        <v>1190</v>
      </c>
      <c r="G149" s="200">
        <f t="shared" si="136"/>
        <v>241.84</v>
      </c>
      <c r="H149" s="201">
        <f t="shared" si="137"/>
        <v>283.84000000000003</v>
      </c>
      <c r="I149" s="124"/>
      <c r="J149" s="131"/>
      <c r="K149" s="131"/>
      <c r="L149" s="131"/>
      <c r="M149" s="194">
        <v>32352</v>
      </c>
      <c r="N149" s="195"/>
      <c r="O149" s="196" t="s">
        <v>41</v>
      </c>
      <c r="P149" s="195" t="s">
        <v>203</v>
      </c>
      <c r="Q149" s="197">
        <f>Q150</f>
        <v>70</v>
      </c>
      <c r="R149" s="197">
        <f>R150</f>
        <v>525</v>
      </c>
      <c r="S149" s="197">
        <f>S150</f>
        <v>595</v>
      </c>
      <c r="T149" s="197">
        <f t="shared" ref="T149:AD149" si="140">T150</f>
        <v>0</v>
      </c>
      <c r="U149" s="294">
        <f t="shared" si="140"/>
        <v>70</v>
      </c>
      <c r="V149" s="294">
        <f t="shared" si="140"/>
        <v>70</v>
      </c>
      <c r="W149" s="343">
        <f t="shared" si="140"/>
        <v>101.84</v>
      </c>
      <c r="X149" s="197"/>
      <c r="Y149" s="308"/>
      <c r="Z149" s="197">
        <f t="shared" si="140"/>
        <v>3.84</v>
      </c>
      <c r="AA149" s="197">
        <f t="shared" si="140"/>
        <v>70</v>
      </c>
      <c r="AB149" s="197">
        <f t="shared" si="140"/>
        <v>70</v>
      </c>
      <c r="AC149" s="197">
        <f t="shared" si="140"/>
        <v>70</v>
      </c>
      <c r="AD149" s="197">
        <f t="shared" si="140"/>
        <v>70</v>
      </c>
    </row>
    <row r="150" spans="1:30" s="114" customFormat="1" ht="20.25" hidden="1" customHeight="1" x14ac:dyDescent="0.25">
      <c r="A150" s="183" t="s">
        <v>335</v>
      </c>
      <c r="B150" s="183"/>
      <c r="C150" s="183"/>
      <c r="D150" s="183"/>
      <c r="E150" s="183"/>
      <c r="F150" s="200">
        <f t="shared" si="135"/>
        <v>1190</v>
      </c>
      <c r="G150" s="200">
        <f t="shared" si="136"/>
        <v>241.84</v>
      </c>
      <c r="H150" s="201">
        <f t="shared" si="137"/>
        <v>283.84000000000003</v>
      </c>
      <c r="I150" s="124"/>
      <c r="J150" s="131"/>
      <c r="K150" s="131"/>
      <c r="L150" s="131"/>
      <c r="M150" s="11"/>
      <c r="N150" s="171">
        <v>323520</v>
      </c>
      <c r="O150" s="172" t="s">
        <v>41</v>
      </c>
      <c r="P150" s="173" t="s">
        <v>203</v>
      </c>
      <c r="Q150" s="174">
        <v>70</v>
      </c>
      <c r="R150" s="174">
        <f>S150-Q150</f>
        <v>525</v>
      </c>
      <c r="S150" s="174">
        <v>595</v>
      </c>
      <c r="T150" s="174"/>
      <c r="U150" s="295">
        <v>70</v>
      </c>
      <c r="V150" s="295">
        <v>70</v>
      </c>
      <c r="W150" s="344">
        <f>226.84-W368-W901</f>
        <v>101.84</v>
      </c>
      <c r="X150" s="174"/>
      <c r="Y150" s="309"/>
      <c r="Z150" s="174">
        <v>3.84</v>
      </c>
      <c r="AA150" s="174">
        <f>+Q150</f>
        <v>70</v>
      </c>
      <c r="AB150" s="174">
        <v>70</v>
      </c>
      <c r="AC150" s="174">
        <v>70</v>
      </c>
      <c r="AD150" s="174">
        <v>70</v>
      </c>
    </row>
    <row r="151" spans="1:30" s="114" customFormat="1" ht="20.25" hidden="1" customHeight="1" x14ac:dyDescent="0.25">
      <c r="A151" s="183" t="s">
        <v>335</v>
      </c>
      <c r="B151" s="183"/>
      <c r="C151" s="183"/>
      <c r="D151" s="183"/>
      <c r="E151" s="198" t="s">
        <v>388</v>
      </c>
      <c r="F151" s="200">
        <f t="shared" si="135"/>
        <v>2000</v>
      </c>
      <c r="G151" s="200">
        <f t="shared" si="136"/>
        <v>4244.2299999999996</v>
      </c>
      <c r="H151" s="201">
        <f t="shared" si="137"/>
        <v>11651.9</v>
      </c>
      <c r="I151" s="124"/>
      <c r="J151" s="131"/>
      <c r="K151" s="131"/>
      <c r="L151" s="131"/>
      <c r="M151" s="194">
        <v>32354</v>
      </c>
      <c r="N151" s="195"/>
      <c r="O151" s="196" t="s">
        <v>41</v>
      </c>
      <c r="P151" s="195" t="s">
        <v>204</v>
      </c>
      <c r="Q151" s="197">
        <f>Q152</f>
        <v>1000</v>
      </c>
      <c r="R151" s="197">
        <f>R152</f>
        <v>0</v>
      </c>
      <c r="S151" s="197">
        <f>S152</f>
        <v>1000</v>
      </c>
      <c r="T151" s="197">
        <f t="shared" ref="T151:AD151" si="141">T152</f>
        <v>0</v>
      </c>
      <c r="U151" s="294">
        <f t="shared" si="141"/>
        <v>3000</v>
      </c>
      <c r="V151" s="294">
        <f t="shared" si="141"/>
        <v>1000</v>
      </c>
      <c r="W151" s="343">
        <f t="shared" si="141"/>
        <v>244.23000000000002</v>
      </c>
      <c r="X151" s="197"/>
      <c r="Y151" s="308"/>
      <c r="Z151" s="197">
        <f t="shared" si="141"/>
        <v>1651.9</v>
      </c>
      <c r="AA151" s="197">
        <f t="shared" si="141"/>
        <v>1000</v>
      </c>
      <c r="AB151" s="197">
        <f t="shared" si="141"/>
        <v>3000</v>
      </c>
      <c r="AC151" s="197">
        <f t="shared" si="141"/>
        <v>3000</v>
      </c>
      <c r="AD151" s="197">
        <f t="shared" si="141"/>
        <v>3000</v>
      </c>
    </row>
    <row r="152" spans="1:30" s="114" customFormat="1" ht="20.25" hidden="1" customHeight="1" x14ac:dyDescent="0.25">
      <c r="A152" s="183" t="s">
        <v>335</v>
      </c>
      <c r="B152" s="183"/>
      <c r="C152" s="183"/>
      <c r="D152" s="183"/>
      <c r="E152" s="183"/>
      <c r="F152" s="200">
        <f t="shared" si="135"/>
        <v>2000</v>
      </c>
      <c r="G152" s="200">
        <f t="shared" si="136"/>
        <v>4244.2299999999996</v>
      </c>
      <c r="H152" s="201">
        <f t="shared" si="137"/>
        <v>11651.9</v>
      </c>
      <c r="I152" s="124"/>
      <c r="J152" s="131"/>
      <c r="K152" s="131"/>
      <c r="L152" s="131"/>
      <c r="M152" s="11"/>
      <c r="N152" s="171">
        <v>323540</v>
      </c>
      <c r="O152" s="172" t="s">
        <v>41</v>
      </c>
      <c r="P152" s="173" t="s">
        <v>204</v>
      </c>
      <c r="Q152" s="174">
        <v>1000</v>
      </c>
      <c r="R152" s="174">
        <f>S152-Q152</f>
        <v>0</v>
      </c>
      <c r="S152" s="174">
        <v>1000</v>
      </c>
      <c r="T152" s="174"/>
      <c r="U152" s="295">
        <v>3000</v>
      </c>
      <c r="V152" s="295">
        <v>1000</v>
      </c>
      <c r="W152" s="344">
        <f>1944.23-W370</f>
        <v>244.23000000000002</v>
      </c>
      <c r="X152" s="174"/>
      <c r="Y152" s="309"/>
      <c r="Z152" s="174">
        <v>1651.9</v>
      </c>
      <c r="AA152" s="174">
        <f>+Q152</f>
        <v>1000</v>
      </c>
      <c r="AB152" s="174">
        <v>3000</v>
      </c>
      <c r="AC152" s="174">
        <v>3000</v>
      </c>
      <c r="AD152" s="174">
        <v>3000</v>
      </c>
    </row>
    <row r="153" spans="1:30" s="114" customFormat="1" ht="20.25" hidden="1" customHeight="1" x14ac:dyDescent="0.25">
      <c r="A153" s="183" t="s">
        <v>335</v>
      </c>
      <c r="B153" s="183"/>
      <c r="C153" s="183"/>
      <c r="D153" s="183"/>
      <c r="E153" s="198" t="s">
        <v>388</v>
      </c>
      <c r="F153" s="200">
        <f t="shared" si="135"/>
        <v>2200</v>
      </c>
      <c r="G153" s="200">
        <f t="shared" si="136"/>
        <v>2096.92</v>
      </c>
      <c r="H153" s="201">
        <f t="shared" si="137"/>
        <v>2650</v>
      </c>
      <c r="I153" s="124"/>
      <c r="J153" s="131"/>
      <c r="K153" s="131"/>
      <c r="L153" s="131"/>
      <c r="M153" s="194">
        <v>32359</v>
      </c>
      <c r="N153" s="195"/>
      <c r="O153" s="196" t="s">
        <v>41</v>
      </c>
      <c r="P153" s="195" t="s">
        <v>205</v>
      </c>
      <c r="Q153" s="197">
        <f>Q154</f>
        <v>600</v>
      </c>
      <c r="R153" s="197">
        <f>R154</f>
        <v>500</v>
      </c>
      <c r="S153" s="197">
        <f>S154</f>
        <v>1100</v>
      </c>
      <c r="T153" s="197">
        <f t="shared" ref="T153:AD153" si="142">T154</f>
        <v>0</v>
      </c>
      <c r="U153" s="294">
        <f t="shared" si="142"/>
        <v>600</v>
      </c>
      <c r="V153" s="294">
        <f t="shared" si="142"/>
        <v>600</v>
      </c>
      <c r="W153" s="343">
        <f t="shared" si="142"/>
        <v>896.92</v>
      </c>
      <c r="X153" s="197"/>
      <c r="Y153" s="308"/>
      <c r="Z153" s="197">
        <f t="shared" si="142"/>
        <v>250</v>
      </c>
      <c r="AA153" s="197">
        <f t="shared" si="142"/>
        <v>600</v>
      </c>
      <c r="AB153" s="197">
        <f t="shared" si="142"/>
        <v>600</v>
      </c>
      <c r="AC153" s="197">
        <f t="shared" si="142"/>
        <v>600</v>
      </c>
      <c r="AD153" s="197">
        <f t="shared" si="142"/>
        <v>600</v>
      </c>
    </row>
    <row r="154" spans="1:30" s="114" customFormat="1" ht="20.25" hidden="1" customHeight="1" x14ac:dyDescent="0.25">
      <c r="A154" s="183" t="s">
        <v>335</v>
      </c>
      <c r="B154" s="183"/>
      <c r="C154" s="183"/>
      <c r="D154" s="183"/>
      <c r="E154" s="183"/>
      <c r="F154" s="200">
        <f t="shared" si="135"/>
        <v>2200</v>
      </c>
      <c r="G154" s="200">
        <f t="shared" si="136"/>
        <v>2096.92</v>
      </c>
      <c r="H154" s="201">
        <f t="shared" si="137"/>
        <v>2650</v>
      </c>
      <c r="I154" s="124"/>
      <c r="J154" s="131"/>
      <c r="K154" s="131"/>
      <c r="L154" s="131"/>
      <c r="M154" s="11"/>
      <c r="N154" s="171">
        <v>323590</v>
      </c>
      <c r="O154" s="172" t="s">
        <v>41</v>
      </c>
      <c r="P154" s="173" t="s">
        <v>205</v>
      </c>
      <c r="Q154" s="174">
        <v>600</v>
      </c>
      <c r="R154" s="174">
        <f>S154-Q154</f>
        <v>500</v>
      </c>
      <c r="S154" s="174">
        <v>1100</v>
      </c>
      <c r="T154" s="174"/>
      <c r="U154" s="295">
        <v>600</v>
      </c>
      <c r="V154" s="295">
        <v>600</v>
      </c>
      <c r="W154" s="344">
        <v>896.92</v>
      </c>
      <c r="X154" s="174"/>
      <c r="Y154" s="309"/>
      <c r="Z154" s="174">
        <v>250</v>
      </c>
      <c r="AA154" s="174">
        <f>+Q154</f>
        <v>600</v>
      </c>
      <c r="AB154" s="174">
        <v>600</v>
      </c>
      <c r="AC154" s="174">
        <v>600</v>
      </c>
      <c r="AD154" s="174">
        <v>600</v>
      </c>
    </row>
    <row r="155" spans="1:30" s="114" customFormat="1" ht="20.25" customHeight="1" x14ac:dyDescent="0.25">
      <c r="A155" s="183" t="s">
        <v>335</v>
      </c>
      <c r="B155" s="183"/>
      <c r="C155" s="183"/>
      <c r="D155" s="198" t="s">
        <v>387</v>
      </c>
      <c r="E155" s="198" t="s">
        <v>388</v>
      </c>
      <c r="F155" s="200">
        <f t="shared" si="135"/>
        <v>53800</v>
      </c>
      <c r="G155" s="200">
        <f t="shared" si="136"/>
        <v>89827.01</v>
      </c>
      <c r="H155" s="201">
        <f t="shared" si="137"/>
        <v>99168.34</v>
      </c>
      <c r="I155" s="124"/>
      <c r="J155" s="131"/>
      <c r="K155" s="131"/>
      <c r="L155" s="131">
        <v>3236</v>
      </c>
      <c r="M155" s="131"/>
      <c r="N155" s="132"/>
      <c r="O155" s="12" t="s">
        <v>41</v>
      </c>
      <c r="P155" s="127" t="s">
        <v>206</v>
      </c>
      <c r="Q155" s="133">
        <f>Q156+Q158</f>
        <v>21900</v>
      </c>
      <c r="R155" s="133">
        <f>R156+R158</f>
        <v>5000</v>
      </c>
      <c r="S155" s="133">
        <f>S156+S158</f>
        <v>26900</v>
      </c>
      <c r="T155" s="133">
        <v>27068</v>
      </c>
      <c r="U155" s="293">
        <f t="shared" ref="U155:AD155" si="143">U156+U158</f>
        <v>22400</v>
      </c>
      <c r="V155" s="293">
        <f t="shared" si="143"/>
        <v>21400</v>
      </c>
      <c r="W155" s="342">
        <f t="shared" si="143"/>
        <v>18959.009999999998</v>
      </c>
      <c r="X155" s="133"/>
      <c r="Y155" s="307"/>
      <c r="Z155" s="133">
        <f t="shared" si="143"/>
        <v>27068.34</v>
      </c>
      <c r="AA155" s="133">
        <f t="shared" si="143"/>
        <v>21900</v>
      </c>
      <c r="AB155" s="133">
        <f t="shared" si="143"/>
        <v>24400</v>
      </c>
      <c r="AC155" s="133">
        <f t="shared" si="143"/>
        <v>12400</v>
      </c>
      <c r="AD155" s="133">
        <f t="shared" si="143"/>
        <v>13400</v>
      </c>
    </row>
    <row r="156" spans="1:30" s="114" customFormat="1" ht="20.25" hidden="1" customHeight="1" x14ac:dyDescent="0.25">
      <c r="A156" s="183" t="s">
        <v>335</v>
      </c>
      <c r="B156" s="183"/>
      <c r="C156" s="183"/>
      <c r="D156" s="183"/>
      <c r="E156" s="198" t="s">
        <v>388</v>
      </c>
      <c r="F156" s="200">
        <f t="shared" si="135"/>
        <v>52000</v>
      </c>
      <c r="G156" s="200">
        <f t="shared" si="136"/>
        <v>60760.94</v>
      </c>
      <c r="H156" s="201">
        <f t="shared" si="137"/>
        <v>79752.59</v>
      </c>
      <c r="I156" s="124"/>
      <c r="J156" s="131"/>
      <c r="K156" s="131"/>
      <c r="L156" s="131"/>
      <c r="M156" s="194">
        <v>32363</v>
      </c>
      <c r="N156" s="195"/>
      <c r="O156" s="196" t="s">
        <v>41</v>
      </c>
      <c r="P156" s="195" t="s">
        <v>207</v>
      </c>
      <c r="Q156" s="197">
        <f>Q157</f>
        <v>21000</v>
      </c>
      <c r="R156" s="197">
        <f>R157</f>
        <v>5000</v>
      </c>
      <c r="S156" s="197">
        <f>S157</f>
        <v>26000</v>
      </c>
      <c r="T156" s="197">
        <f t="shared" ref="T156:AD156" si="144">T157</f>
        <v>0</v>
      </c>
      <c r="U156" s="294">
        <f t="shared" si="144"/>
        <v>21000</v>
      </c>
      <c r="V156" s="294">
        <f t="shared" si="144"/>
        <v>21000</v>
      </c>
      <c r="W156" s="343">
        <f t="shared" si="144"/>
        <v>18760.939999999999</v>
      </c>
      <c r="X156" s="197"/>
      <c r="Y156" s="308"/>
      <c r="Z156" s="197">
        <f t="shared" si="144"/>
        <v>18752.59</v>
      </c>
      <c r="AA156" s="197">
        <f t="shared" si="144"/>
        <v>21000</v>
      </c>
      <c r="AB156" s="197">
        <f t="shared" si="144"/>
        <v>21000</v>
      </c>
      <c r="AC156" s="197">
        <f t="shared" si="144"/>
        <v>9000</v>
      </c>
      <c r="AD156" s="197">
        <f t="shared" si="144"/>
        <v>10000</v>
      </c>
    </row>
    <row r="157" spans="1:30" s="114" customFormat="1" ht="20.25" hidden="1" customHeight="1" x14ac:dyDescent="0.25">
      <c r="A157" s="183" t="s">
        <v>335</v>
      </c>
      <c r="B157" s="183"/>
      <c r="C157" s="183"/>
      <c r="D157" s="183"/>
      <c r="E157" s="183"/>
      <c r="F157" s="200">
        <f t="shared" si="135"/>
        <v>52000</v>
      </c>
      <c r="G157" s="200">
        <f t="shared" si="136"/>
        <v>60760.94</v>
      </c>
      <c r="H157" s="201">
        <f t="shared" si="137"/>
        <v>79752.59</v>
      </c>
      <c r="I157" s="124"/>
      <c r="J157" s="131"/>
      <c r="K157" s="131"/>
      <c r="L157" s="131"/>
      <c r="M157" s="11"/>
      <c r="N157" s="171">
        <v>323630</v>
      </c>
      <c r="O157" s="172" t="s">
        <v>41</v>
      </c>
      <c r="P157" s="173" t="s">
        <v>207</v>
      </c>
      <c r="Q157" s="174">
        <v>21000</v>
      </c>
      <c r="R157" s="174">
        <f>S157-Q157</f>
        <v>5000</v>
      </c>
      <c r="S157" s="174">
        <v>26000</v>
      </c>
      <c r="T157" s="174"/>
      <c r="U157" s="295">
        <v>21000</v>
      </c>
      <c r="V157" s="295">
        <v>21000</v>
      </c>
      <c r="W157" s="344">
        <f>27760.94-W375-W772-W1036-W1279</f>
        <v>18760.939999999999</v>
      </c>
      <c r="X157" s="174"/>
      <c r="Y157" s="309"/>
      <c r="Z157" s="174">
        <v>18752.59</v>
      </c>
      <c r="AA157" s="174">
        <f>+Q157</f>
        <v>21000</v>
      </c>
      <c r="AB157" s="174">
        <v>21000</v>
      </c>
      <c r="AC157" s="174">
        <v>9000</v>
      </c>
      <c r="AD157" s="174">
        <v>10000</v>
      </c>
    </row>
    <row r="158" spans="1:30" s="114" customFormat="1" ht="20.25" hidden="1" customHeight="1" x14ac:dyDescent="0.25">
      <c r="A158" s="183" t="s">
        <v>335</v>
      </c>
      <c r="B158" s="183"/>
      <c r="C158" s="183"/>
      <c r="D158" s="183"/>
      <c r="E158" s="198" t="s">
        <v>388</v>
      </c>
      <c r="F158" s="200">
        <f t="shared" si="135"/>
        <v>1800</v>
      </c>
      <c r="G158" s="200">
        <f t="shared" si="136"/>
        <v>1998.07</v>
      </c>
      <c r="H158" s="201">
        <f t="shared" si="137"/>
        <v>19415.75</v>
      </c>
      <c r="I158" s="124"/>
      <c r="J158" s="131"/>
      <c r="K158" s="131"/>
      <c r="L158" s="131"/>
      <c r="M158" s="194">
        <v>32369</v>
      </c>
      <c r="N158" s="195"/>
      <c r="O158" s="196" t="s">
        <v>41</v>
      </c>
      <c r="P158" s="195" t="s">
        <v>208</v>
      </c>
      <c r="Q158" s="197">
        <f>Q159</f>
        <v>900</v>
      </c>
      <c r="R158" s="197">
        <f>R159</f>
        <v>0</v>
      </c>
      <c r="S158" s="197">
        <f>S159</f>
        <v>900</v>
      </c>
      <c r="T158" s="197">
        <f t="shared" ref="T158:AD158" si="145">T159</f>
        <v>0</v>
      </c>
      <c r="U158" s="294">
        <f t="shared" si="145"/>
        <v>1400</v>
      </c>
      <c r="V158" s="294">
        <f t="shared" si="145"/>
        <v>400</v>
      </c>
      <c r="W158" s="343">
        <f t="shared" si="145"/>
        <v>198.07</v>
      </c>
      <c r="X158" s="197"/>
      <c r="Y158" s="308"/>
      <c r="Z158" s="197">
        <f t="shared" si="145"/>
        <v>8315.75</v>
      </c>
      <c r="AA158" s="197">
        <f t="shared" si="145"/>
        <v>900</v>
      </c>
      <c r="AB158" s="197">
        <f t="shared" si="145"/>
        <v>3400</v>
      </c>
      <c r="AC158" s="197">
        <f t="shared" si="145"/>
        <v>3400</v>
      </c>
      <c r="AD158" s="197">
        <f t="shared" si="145"/>
        <v>3400</v>
      </c>
    </row>
    <row r="159" spans="1:30" s="114" customFormat="1" ht="20.25" hidden="1" customHeight="1" x14ac:dyDescent="0.25">
      <c r="A159" s="183" t="s">
        <v>335</v>
      </c>
      <c r="B159" s="183"/>
      <c r="C159" s="183"/>
      <c r="D159" s="183"/>
      <c r="E159" s="183"/>
      <c r="F159" s="200">
        <f t="shared" si="135"/>
        <v>1800</v>
      </c>
      <c r="G159" s="200">
        <f t="shared" si="136"/>
        <v>1998.07</v>
      </c>
      <c r="H159" s="201">
        <f t="shared" si="137"/>
        <v>19415.75</v>
      </c>
      <c r="I159" s="124"/>
      <c r="J159" s="131"/>
      <c r="K159" s="131"/>
      <c r="L159" s="131"/>
      <c r="M159" s="11"/>
      <c r="N159" s="171">
        <v>323690</v>
      </c>
      <c r="O159" s="172" t="s">
        <v>41</v>
      </c>
      <c r="P159" s="173" t="s">
        <v>208</v>
      </c>
      <c r="Q159" s="174">
        <v>900</v>
      </c>
      <c r="R159" s="174">
        <f>S159-Q159</f>
        <v>0</v>
      </c>
      <c r="S159" s="174">
        <v>900</v>
      </c>
      <c r="T159" s="174"/>
      <c r="U159" s="295">
        <v>1400</v>
      </c>
      <c r="V159" s="295">
        <v>400</v>
      </c>
      <c r="W159" s="344">
        <f>398.07-W377</f>
        <v>198.07</v>
      </c>
      <c r="X159" s="174"/>
      <c r="Y159" s="309"/>
      <c r="Z159" s="174">
        <v>8315.75</v>
      </c>
      <c r="AA159" s="174">
        <f>+Q159</f>
        <v>900</v>
      </c>
      <c r="AB159" s="174">
        <v>3400</v>
      </c>
      <c r="AC159" s="174">
        <v>3400</v>
      </c>
      <c r="AD159" s="174">
        <v>3400</v>
      </c>
    </row>
    <row r="160" spans="1:30" s="114" customFormat="1" ht="20.25" customHeight="1" x14ac:dyDescent="0.25">
      <c r="A160" s="183" t="s">
        <v>335</v>
      </c>
      <c r="B160" s="183"/>
      <c r="C160" s="183"/>
      <c r="D160" s="198" t="s">
        <v>387</v>
      </c>
      <c r="E160" s="198" t="s">
        <v>388</v>
      </c>
      <c r="F160" s="200">
        <f t="shared" si="135"/>
        <v>227190</v>
      </c>
      <c r="G160" s="200">
        <f t="shared" si="136"/>
        <v>429620.11</v>
      </c>
      <c r="H160" s="201">
        <f t="shared" si="137"/>
        <v>432328.11</v>
      </c>
      <c r="I160" s="124"/>
      <c r="J160" s="131"/>
      <c r="K160" s="131"/>
      <c r="L160" s="131">
        <v>3237</v>
      </c>
      <c r="M160" s="131"/>
      <c r="N160" s="132"/>
      <c r="O160" s="12" t="s">
        <v>41</v>
      </c>
      <c r="P160" s="127" t="s">
        <v>209</v>
      </c>
      <c r="Q160" s="133">
        <f>Q161+Q163+Q165</f>
        <v>124545</v>
      </c>
      <c r="R160" s="133">
        <f>R161+R163+R165</f>
        <v>-10950</v>
      </c>
      <c r="S160" s="133">
        <f>S161+S163+S165</f>
        <v>113595</v>
      </c>
      <c r="T160" s="133">
        <v>93647</v>
      </c>
      <c r="U160" s="293">
        <f t="shared" ref="U160:AD160" si="146">U161+U163+U165</f>
        <v>118500</v>
      </c>
      <c r="V160" s="293">
        <f t="shared" si="146"/>
        <v>125045</v>
      </c>
      <c r="W160" s="342">
        <f t="shared" si="146"/>
        <v>92428.11</v>
      </c>
      <c r="X160" s="133"/>
      <c r="Y160" s="307"/>
      <c r="Z160" s="133">
        <f t="shared" si="146"/>
        <v>93647.110000000015</v>
      </c>
      <c r="AA160" s="133">
        <f t="shared" si="146"/>
        <v>124545</v>
      </c>
      <c r="AB160" s="133">
        <f t="shared" si="146"/>
        <v>104500</v>
      </c>
      <c r="AC160" s="133">
        <f t="shared" si="146"/>
        <v>46983</v>
      </c>
      <c r="AD160" s="133">
        <f t="shared" si="146"/>
        <v>62653</v>
      </c>
    </row>
    <row r="161" spans="1:30" s="114" customFormat="1" ht="20.25" hidden="1" customHeight="1" x14ac:dyDescent="0.25">
      <c r="A161" s="183" t="s">
        <v>335</v>
      </c>
      <c r="B161" s="183"/>
      <c r="C161" s="183"/>
      <c r="D161" s="183"/>
      <c r="E161" s="198" t="s">
        <v>388</v>
      </c>
      <c r="F161" s="200">
        <f t="shared" si="135"/>
        <v>55370</v>
      </c>
      <c r="G161" s="200">
        <f t="shared" si="136"/>
        <v>84508.709999999992</v>
      </c>
      <c r="H161" s="201">
        <f t="shared" si="137"/>
        <v>99919.38</v>
      </c>
      <c r="I161" s="124"/>
      <c r="J161" s="131"/>
      <c r="K161" s="131"/>
      <c r="L161" s="131"/>
      <c r="M161" s="194">
        <v>32372</v>
      </c>
      <c r="N161" s="195"/>
      <c r="O161" s="196" t="s">
        <v>41</v>
      </c>
      <c r="P161" s="195" t="s">
        <v>210</v>
      </c>
      <c r="Q161" s="197">
        <f>Q162</f>
        <v>34545</v>
      </c>
      <c r="R161" s="197">
        <f>R162</f>
        <v>-6860</v>
      </c>
      <c r="S161" s="197">
        <f>S162</f>
        <v>27685</v>
      </c>
      <c r="T161" s="197">
        <f t="shared" ref="T161:AD161" si="147">T162</f>
        <v>0</v>
      </c>
      <c r="U161" s="294">
        <f t="shared" si="147"/>
        <v>31500</v>
      </c>
      <c r="V161" s="294">
        <f t="shared" si="147"/>
        <v>35045</v>
      </c>
      <c r="W161" s="343">
        <f t="shared" si="147"/>
        <v>17963.71</v>
      </c>
      <c r="X161" s="197"/>
      <c r="Y161" s="308"/>
      <c r="Z161" s="197">
        <f t="shared" si="147"/>
        <v>20874.38</v>
      </c>
      <c r="AA161" s="197">
        <f t="shared" si="147"/>
        <v>34545</v>
      </c>
      <c r="AB161" s="197">
        <f t="shared" si="147"/>
        <v>15500</v>
      </c>
      <c r="AC161" s="197">
        <f t="shared" si="147"/>
        <v>14000</v>
      </c>
      <c r="AD161" s="197">
        <f t="shared" si="147"/>
        <v>15000</v>
      </c>
    </row>
    <row r="162" spans="1:30" s="114" customFormat="1" ht="20.25" hidden="1" customHeight="1" x14ac:dyDescent="0.25">
      <c r="A162" s="183" t="s">
        <v>335</v>
      </c>
      <c r="B162" s="183"/>
      <c r="C162" s="183"/>
      <c r="D162" s="183"/>
      <c r="E162" s="183"/>
      <c r="F162" s="200">
        <f t="shared" si="135"/>
        <v>55370</v>
      </c>
      <c r="G162" s="200">
        <f t="shared" si="136"/>
        <v>84508.709999999992</v>
      </c>
      <c r="H162" s="201">
        <f t="shared" si="137"/>
        <v>99919.38</v>
      </c>
      <c r="I162" s="124"/>
      <c r="J162" s="131"/>
      <c r="K162" s="131"/>
      <c r="L162" s="131"/>
      <c r="M162" s="11"/>
      <c r="N162" s="171">
        <v>323720</v>
      </c>
      <c r="O162" s="172" t="s">
        <v>41</v>
      </c>
      <c r="P162" s="173" t="s">
        <v>210</v>
      </c>
      <c r="Q162" s="174">
        <f>34000+545</f>
        <v>34545</v>
      </c>
      <c r="R162" s="174">
        <f>S162-Q162</f>
        <v>-6860</v>
      </c>
      <c r="S162" s="174">
        <v>27685</v>
      </c>
      <c r="T162" s="174"/>
      <c r="U162" s="295">
        <v>31500</v>
      </c>
      <c r="V162" s="295">
        <v>35045</v>
      </c>
      <c r="W162" s="344">
        <f>22634.54-W380-W624-W906-W1041-W1161</f>
        <v>17963.71</v>
      </c>
      <c r="X162" s="174"/>
      <c r="Y162" s="309"/>
      <c r="Z162" s="174">
        <v>20874.38</v>
      </c>
      <c r="AA162" s="174">
        <f>+Q162</f>
        <v>34545</v>
      </c>
      <c r="AB162" s="174">
        <v>15500</v>
      </c>
      <c r="AC162" s="174">
        <v>14000</v>
      </c>
      <c r="AD162" s="174">
        <v>15000</v>
      </c>
    </row>
    <row r="163" spans="1:30" s="114" customFormat="1" ht="20.25" hidden="1" customHeight="1" x14ac:dyDescent="0.25">
      <c r="A163" s="183" t="s">
        <v>335</v>
      </c>
      <c r="B163" s="183"/>
      <c r="C163" s="183"/>
      <c r="D163" s="183"/>
      <c r="E163" s="198" t="s">
        <v>388</v>
      </c>
      <c r="F163" s="200">
        <f t="shared" si="135"/>
        <v>19880</v>
      </c>
      <c r="G163" s="200">
        <f t="shared" si="136"/>
        <v>23901.56</v>
      </c>
      <c r="H163" s="201">
        <f t="shared" si="137"/>
        <v>37898.160000000003</v>
      </c>
      <c r="I163" s="124"/>
      <c r="J163" s="131"/>
      <c r="K163" s="131"/>
      <c r="L163" s="131"/>
      <c r="M163" s="194">
        <v>32373</v>
      </c>
      <c r="N163" s="195"/>
      <c r="O163" s="196" t="s">
        <v>41</v>
      </c>
      <c r="P163" s="195" t="s">
        <v>211</v>
      </c>
      <c r="Q163" s="197">
        <f>Q164</f>
        <v>10000</v>
      </c>
      <c r="R163" s="197">
        <f>R164</f>
        <v>-60</v>
      </c>
      <c r="S163" s="197">
        <f>S164</f>
        <v>9940</v>
      </c>
      <c r="T163" s="197">
        <f t="shared" ref="T163:AD163" si="148">T164</f>
        <v>0</v>
      </c>
      <c r="U163" s="294">
        <f t="shared" si="148"/>
        <v>7000</v>
      </c>
      <c r="V163" s="294">
        <f t="shared" si="148"/>
        <v>10000</v>
      </c>
      <c r="W163" s="343">
        <f t="shared" si="148"/>
        <v>6901.56</v>
      </c>
      <c r="X163" s="197"/>
      <c r="Y163" s="308"/>
      <c r="Z163" s="197">
        <f t="shared" si="148"/>
        <v>3898.16</v>
      </c>
      <c r="AA163" s="197">
        <f t="shared" si="148"/>
        <v>10000</v>
      </c>
      <c r="AB163" s="197">
        <f t="shared" si="148"/>
        <v>9000</v>
      </c>
      <c r="AC163" s="197">
        <f t="shared" si="148"/>
        <v>6000</v>
      </c>
      <c r="AD163" s="197">
        <f t="shared" si="148"/>
        <v>9000</v>
      </c>
    </row>
    <row r="164" spans="1:30" s="114" customFormat="1" ht="20.25" hidden="1" customHeight="1" x14ac:dyDescent="0.25">
      <c r="A164" s="183" t="s">
        <v>335</v>
      </c>
      <c r="B164" s="183"/>
      <c r="C164" s="183"/>
      <c r="D164" s="183"/>
      <c r="E164" s="183"/>
      <c r="F164" s="200">
        <f t="shared" si="135"/>
        <v>19880</v>
      </c>
      <c r="G164" s="200">
        <f t="shared" si="136"/>
        <v>23901.56</v>
      </c>
      <c r="H164" s="201">
        <f t="shared" si="137"/>
        <v>37898.160000000003</v>
      </c>
      <c r="I164" s="124"/>
      <c r="J164" s="131"/>
      <c r="K164" s="131"/>
      <c r="L164" s="131"/>
      <c r="M164" s="11"/>
      <c r="N164" s="171">
        <v>323730</v>
      </c>
      <c r="O164" s="172" t="s">
        <v>41</v>
      </c>
      <c r="P164" s="173" t="s">
        <v>211</v>
      </c>
      <c r="Q164" s="174">
        <v>10000</v>
      </c>
      <c r="R164" s="174">
        <f>S164-Q164</f>
        <v>-60</v>
      </c>
      <c r="S164" s="174">
        <v>9940</v>
      </c>
      <c r="T164" s="174"/>
      <c r="U164" s="295">
        <v>7000</v>
      </c>
      <c r="V164" s="295">
        <v>10000</v>
      </c>
      <c r="W164" s="344">
        <f>6961.56-W382-W626-W907-W910-W1043</f>
        <v>6901.56</v>
      </c>
      <c r="X164" s="174"/>
      <c r="Y164" s="309"/>
      <c r="Z164" s="174">
        <v>3898.16</v>
      </c>
      <c r="AA164" s="174">
        <f>+Q164</f>
        <v>10000</v>
      </c>
      <c r="AB164" s="174">
        <v>9000</v>
      </c>
      <c r="AC164" s="174">
        <v>6000</v>
      </c>
      <c r="AD164" s="174">
        <v>9000</v>
      </c>
    </row>
    <row r="165" spans="1:30" s="114" customFormat="1" ht="20.25" hidden="1" customHeight="1" x14ac:dyDescent="0.25">
      <c r="A165" s="183" t="s">
        <v>335</v>
      </c>
      <c r="B165" s="183"/>
      <c r="C165" s="183"/>
      <c r="D165" s="183"/>
      <c r="E165" s="198" t="s">
        <v>388</v>
      </c>
      <c r="F165" s="200">
        <f t="shared" si="135"/>
        <v>151940</v>
      </c>
      <c r="G165" s="200">
        <f t="shared" si="136"/>
        <v>227562.84</v>
      </c>
      <c r="H165" s="201">
        <f t="shared" si="137"/>
        <v>294510.57</v>
      </c>
      <c r="I165" s="124"/>
      <c r="J165" s="131"/>
      <c r="K165" s="131"/>
      <c r="L165" s="131"/>
      <c r="M165" s="194">
        <v>32379</v>
      </c>
      <c r="N165" s="195"/>
      <c r="O165" s="196" t="s">
        <v>41</v>
      </c>
      <c r="P165" s="195" t="s">
        <v>212</v>
      </c>
      <c r="Q165" s="197">
        <f>Q166+Q167</f>
        <v>80000</v>
      </c>
      <c r="R165" s="197">
        <f>R166+R167</f>
        <v>-4030</v>
      </c>
      <c r="S165" s="197">
        <f>S166+S167</f>
        <v>75970</v>
      </c>
      <c r="T165" s="197">
        <f t="shared" ref="T165:AD165" si="149">T166+T167</f>
        <v>0</v>
      </c>
      <c r="U165" s="294">
        <f t="shared" si="149"/>
        <v>80000</v>
      </c>
      <c r="V165" s="294">
        <f t="shared" si="149"/>
        <v>80000</v>
      </c>
      <c r="W165" s="343">
        <f t="shared" si="149"/>
        <v>67562.84</v>
      </c>
      <c r="X165" s="197"/>
      <c r="Y165" s="308"/>
      <c r="Z165" s="197">
        <f t="shared" si="149"/>
        <v>68874.570000000007</v>
      </c>
      <c r="AA165" s="197">
        <f t="shared" si="149"/>
        <v>80000</v>
      </c>
      <c r="AB165" s="197">
        <f t="shared" si="149"/>
        <v>80000</v>
      </c>
      <c r="AC165" s="197">
        <f t="shared" si="149"/>
        <v>26983</v>
      </c>
      <c r="AD165" s="197">
        <f t="shared" si="149"/>
        <v>38653</v>
      </c>
    </row>
    <row r="166" spans="1:30" s="114" customFormat="1" ht="20.25" hidden="1" customHeight="1" x14ac:dyDescent="0.25">
      <c r="A166" s="183" t="s">
        <v>335</v>
      </c>
      <c r="B166" s="183"/>
      <c r="C166" s="183"/>
      <c r="D166" s="183"/>
      <c r="E166" s="183"/>
      <c r="F166" s="200">
        <f t="shared" si="135"/>
        <v>151940</v>
      </c>
      <c r="G166" s="200">
        <f t="shared" si="136"/>
        <v>227562.84</v>
      </c>
      <c r="H166" s="201">
        <f t="shared" si="137"/>
        <v>294510.57</v>
      </c>
      <c r="I166" s="124"/>
      <c r="J166" s="131"/>
      <c r="K166" s="131"/>
      <c r="L166" s="131"/>
      <c r="M166" s="11"/>
      <c r="N166" s="171">
        <v>323790</v>
      </c>
      <c r="O166" s="172" t="s">
        <v>41</v>
      </c>
      <c r="P166" s="173" t="s">
        <v>212</v>
      </c>
      <c r="Q166" s="174">
        <v>80000</v>
      </c>
      <c r="R166" s="174">
        <f>S166-Q166</f>
        <v>-4030</v>
      </c>
      <c r="S166" s="174">
        <v>75970</v>
      </c>
      <c r="T166" s="174"/>
      <c r="U166" s="295">
        <v>80000</v>
      </c>
      <c r="V166" s="295">
        <v>80000</v>
      </c>
      <c r="W166" s="344">
        <f>70592.84-W384-W908-W1045-W1347</f>
        <v>67562.84</v>
      </c>
      <c r="X166" s="174"/>
      <c r="Y166" s="309"/>
      <c r="Z166" s="174">
        <v>68874.570000000007</v>
      </c>
      <c r="AA166" s="174">
        <f t="shared" ref="AA166:AA167" si="150">+Q166</f>
        <v>80000</v>
      </c>
      <c r="AB166" s="174">
        <v>80000</v>
      </c>
      <c r="AC166" s="174">
        <f>30000-3017</f>
        <v>26983</v>
      </c>
      <c r="AD166" s="174">
        <f>50000-11347</f>
        <v>38653</v>
      </c>
    </row>
    <row r="167" spans="1:30" s="114" customFormat="1" ht="20.25" hidden="1" customHeight="1" x14ac:dyDescent="0.25">
      <c r="A167" s="183" t="s">
        <v>335</v>
      </c>
      <c r="B167" s="183"/>
      <c r="C167" s="183"/>
      <c r="D167" s="183"/>
      <c r="E167" s="183"/>
      <c r="F167" s="200">
        <f t="shared" si="135"/>
        <v>0</v>
      </c>
      <c r="G167" s="200">
        <f t="shared" si="136"/>
        <v>0</v>
      </c>
      <c r="H167" s="201">
        <f t="shared" si="137"/>
        <v>0</v>
      </c>
      <c r="I167" s="124"/>
      <c r="J167" s="131"/>
      <c r="K167" s="131"/>
      <c r="L167" s="131"/>
      <c r="M167" s="11"/>
      <c r="N167" s="171">
        <v>323791</v>
      </c>
      <c r="O167" s="172" t="s">
        <v>41</v>
      </c>
      <c r="P167" s="173" t="s">
        <v>212</v>
      </c>
      <c r="Q167" s="174">
        <v>0</v>
      </c>
      <c r="R167" s="174">
        <f>S167-Q167</f>
        <v>0</v>
      </c>
      <c r="S167" s="174">
        <v>0</v>
      </c>
      <c r="T167" s="174"/>
      <c r="U167" s="295">
        <v>0</v>
      </c>
      <c r="V167" s="295">
        <v>0</v>
      </c>
      <c r="W167" s="345">
        <v>0</v>
      </c>
      <c r="X167" s="174"/>
      <c r="Y167" s="309"/>
      <c r="Z167" s="174"/>
      <c r="AA167" s="174">
        <f t="shared" si="150"/>
        <v>0</v>
      </c>
      <c r="AB167" s="174"/>
      <c r="AC167" s="174"/>
      <c r="AD167" s="174"/>
    </row>
    <row r="168" spans="1:30" s="114" customFormat="1" ht="20.25" customHeight="1" x14ac:dyDescent="0.25">
      <c r="A168" s="183" t="s">
        <v>335</v>
      </c>
      <c r="B168" s="183"/>
      <c r="C168" s="183"/>
      <c r="D168" s="198" t="s">
        <v>387</v>
      </c>
      <c r="E168" s="198" t="s">
        <v>388</v>
      </c>
      <c r="F168" s="200">
        <f t="shared" si="135"/>
        <v>17940</v>
      </c>
      <c r="G168" s="200">
        <f t="shared" si="136"/>
        <v>31776.33</v>
      </c>
      <c r="H168" s="201">
        <f t="shared" si="137"/>
        <v>33337.51</v>
      </c>
      <c r="I168" s="124"/>
      <c r="J168" s="131"/>
      <c r="K168" s="131"/>
      <c r="L168" s="131">
        <v>3238</v>
      </c>
      <c r="M168" s="131"/>
      <c r="N168" s="132"/>
      <c r="O168" s="12" t="s">
        <v>41</v>
      </c>
      <c r="P168" s="127" t="s">
        <v>213</v>
      </c>
      <c r="Q168" s="133">
        <f t="shared" ref="Q168:AD169" si="151">Q169</f>
        <v>8970</v>
      </c>
      <c r="R168" s="133">
        <f t="shared" si="151"/>
        <v>0</v>
      </c>
      <c r="S168" s="133">
        <f t="shared" si="151"/>
        <v>8970</v>
      </c>
      <c r="T168" s="133">
        <v>6367</v>
      </c>
      <c r="U168" s="293">
        <f t="shared" si="151"/>
        <v>11000</v>
      </c>
      <c r="V168" s="293">
        <f t="shared" si="151"/>
        <v>8970</v>
      </c>
      <c r="W168" s="342">
        <f t="shared" si="151"/>
        <v>5439.33</v>
      </c>
      <c r="X168" s="133"/>
      <c r="Y168" s="307"/>
      <c r="Z168" s="133">
        <f t="shared" si="151"/>
        <v>6367.51</v>
      </c>
      <c r="AA168" s="133">
        <f t="shared" si="151"/>
        <v>8970</v>
      </c>
      <c r="AB168" s="133">
        <f t="shared" si="151"/>
        <v>7000</v>
      </c>
      <c r="AC168" s="133">
        <f t="shared" si="151"/>
        <v>4000</v>
      </c>
      <c r="AD168" s="133">
        <f t="shared" si="151"/>
        <v>7000</v>
      </c>
    </row>
    <row r="169" spans="1:30" s="114" customFormat="1" ht="20.25" hidden="1" customHeight="1" x14ac:dyDescent="0.25">
      <c r="A169" s="183" t="s">
        <v>335</v>
      </c>
      <c r="B169" s="183"/>
      <c r="C169" s="183"/>
      <c r="D169" s="183"/>
      <c r="E169" s="198" t="s">
        <v>388</v>
      </c>
      <c r="F169" s="200">
        <f t="shared" si="135"/>
        <v>17940</v>
      </c>
      <c r="G169" s="200">
        <f t="shared" si="136"/>
        <v>25409.33</v>
      </c>
      <c r="H169" s="201">
        <f t="shared" si="137"/>
        <v>33337.51</v>
      </c>
      <c r="I169" s="124"/>
      <c r="J169" s="131"/>
      <c r="K169" s="131"/>
      <c r="L169" s="131"/>
      <c r="M169" s="194">
        <v>32389</v>
      </c>
      <c r="N169" s="195"/>
      <c r="O169" s="196" t="s">
        <v>41</v>
      </c>
      <c r="P169" s="195" t="s">
        <v>214</v>
      </c>
      <c r="Q169" s="197">
        <f t="shared" si="151"/>
        <v>8970</v>
      </c>
      <c r="R169" s="197">
        <f t="shared" si="151"/>
        <v>0</v>
      </c>
      <c r="S169" s="197">
        <f t="shared" si="151"/>
        <v>8970</v>
      </c>
      <c r="T169" s="197">
        <f t="shared" si="151"/>
        <v>0</v>
      </c>
      <c r="U169" s="294">
        <f t="shared" si="151"/>
        <v>11000</v>
      </c>
      <c r="V169" s="294">
        <f t="shared" si="151"/>
        <v>8970</v>
      </c>
      <c r="W169" s="343">
        <f t="shared" si="151"/>
        <v>5439.33</v>
      </c>
      <c r="X169" s="197"/>
      <c r="Y169" s="308"/>
      <c r="Z169" s="197">
        <f t="shared" si="151"/>
        <v>6367.51</v>
      </c>
      <c r="AA169" s="197">
        <f t="shared" si="151"/>
        <v>8970</v>
      </c>
      <c r="AB169" s="197">
        <f t="shared" si="151"/>
        <v>7000</v>
      </c>
      <c r="AC169" s="197">
        <f t="shared" si="151"/>
        <v>4000</v>
      </c>
      <c r="AD169" s="197">
        <f t="shared" si="151"/>
        <v>7000</v>
      </c>
    </row>
    <row r="170" spans="1:30" s="114" customFormat="1" ht="20.25" hidden="1" customHeight="1" x14ac:dyDescent="0.25">
      <c r="A170" s="183" t="s">
        <v>335</v>
      </c>
      <c r="B170" s="183"/>
      <c r="C170" s="183"/>
      <c r="D170" s="183"/>
      <c r="E170" s="183"/>
      <c r="F170" s="200">
        <f t="shared" si="135"/>
        <v>17940</v>
      </c>
      <c r="G170" s="200">
        <f t="shared" si="136"/>
        <v>25409.33</v>
      </c>
      <c r="H170" s="201">
        <f t="shared" si="137"/>
        <v>33337.51</v>
      </c>
      <c r="I170" s="124"/>
      <c r="J170" s="131"/>
      <c r="K170" s="131"/>
      <c r="L170" s="131"/>
      <c r="M170" s="11"/>
      <c r="N170" s="171">
        <v>323890</v>
      </c>
      <c r="O170" s="172" t="s">
        <v>41</v>
      </c>
      <c r="P170" s="173" t="s">
        <v>214</v>
      </c>
      <c r="Q170" s="174">
        <f>8000+970</f>
        <v>8970</v>
      </c>
      <c r="R170" s="174">
        <f>S170-Q170</f>
        <v>0</v>
      </c>
      <c r="S170" s="174">
        <f>8000+970</f>
        <v>8970</v>
      </c>
      <c r="T170" s="174"/>
      <c r="U170" s="295">
        <v>11000</v>
      </c>
      <c r="V170" s="295">
        <v>8970</v>
      </c>
      <c r="W170" s="344">
        <f>15563.68-W388-W629-W777-W913-W1049-W1284</f>
        <v>5439.33</v>
      </c>
      <c r="X170" s="174"/>
      <c r="Y170" s="309"/>
      <c r="Z170" s="174">
        <v>6367.51</v>
      </c>
      <c r="AA170" s="174">
        <f>+Q170</f>
        <v>8970</v>
      </c>
      <c r="AB170" s="174">
        <v>7000</v>
      </c>
      <c r="AC170" s="174">
        <v>4000</v>
      </c>
      <c r="AD170" s="174">
        <v>7000</v>
      </c>
    </row>
    <row r="171" spans="1:30" s="114" customFormat="1" ht="21" customHeight="1" x14ac:dyDescent="0.25">
      <c r="A171" s="183" t="s">
        <v>335</v>
      </c>
      <c r="B171" s="183"/>
      <c r="C171" s="183"/>
      <c r="D171" s="198" t="s">
        <v>387</v>
      </c>
      <c r="E171" s="198" t="s">
        <v>388</v>
      </c>
      <c r="F171" s="200">
        <f t="shared" si="135"/>
        <v>61370</v>
      </c>
      <c r="G171" s="200">
        <f t="shared" si="136"/>
        <v>160022.74</v>
      </c>
      <c r="H171" s="201">
        <f t="shared" si="137"/>
        <v>147006.18</v>
      </c>
      <c r="I171" s="124"/>
      <c r="J171" s="131"/>
      <c r="K171" s="131"/>
      <c r="L171" s="131">
        <v>3239</v>
      </c>
      <c r="M171" s="131"/>
      <c r="N171" s="132"/>
      <c r="O171" s="12" t="s">
        <v>41</v>
      </c>
      <c r="P171" s="127" t="s">
        <v>215</v>
      </c>
      <c r="Q171" s="133">
        <f>Q172+Q175+Q177+Q179</f>
        <v>29200</v>
      </c>
      <c r="R171" s="133">
        <f>R172+R175+R177+R179</f>
        <v>1485</v>
      </c>
      <c r="S171" s="133">
        <f>S172+S175+S177+S179</f>
        <v>30685</v>
      </c>
      <c r="T171" s="133">
        <v>52906</v>
      </c>
      <c r="U171" s="293">
        <f t="shared" ref="U171:AD171" si="152">U172+U175+U177+U179</f>
        <v>62700</v>
      </c>
      <c r="V171" s="293">
        <f t="shared" si="152"/>
        <v>29200</v>
      </c>
      <c r="W171" s="342">
        <f t="shared" si="152"/>
        <v>15216.739999999998</v>
      </c>
      <c r="X171" s="133"/>
      <c r="Y171" s="307"/>
      <c r="Z171" s="133">
        <f t="shared" si="152"/>
        <v>52906.179999999993</v>
      </c>
      <c r="AA171" s="133">
        <f t="shared" si="152"/>
        <v>29200</v>
      </c>
      <c r="AB171" s="133">
        <f t="shared" si="152"/>
        <v>22700</v>
      </c>
      <c r="AC171" s="133">
        <f t="shared" si="152"/>
        <v>19500</v>
      </c>
      <c r="AD171" s="133">
        <f t="shared" si="152"/>
        <v>22700</v>
      </c>
    </row>
    <row r="172" spans="1:30" s="114" customFormat="1" ht="20.25" hidden="1" customHeight="1" x14ac:dyDescent="0.25">
      <c r="A172" s="183" t="s">
        <v>335</v>
      </c>
      <c r="B172" s="183"/>
      <c r="C172" s="183"/>
      <c r="D172" s="183"/>
      <c r="E172" s="198" t="s">
        <v>388</v>
      </c>
      <c r="F172" s="200">
        <f t="shared" si="135"/>
        <v>13970</v>
      </c>
      <c r="G172" s="200">
        <f t="shared" si="136"/>
        <v>15747.449999999999</v>
      </c>
      <c r="H172" s="201">
        <f t="shared" si="137"/>
        <v>23052.93</v>
      </c>
      <c r="I172" s="124"/>
      <c r="J172" s="131"/>
      <c r="K172" s="131"/>
      <c r="L172" s="131"/>
      <c r="M172" s="194">
        <v>32391</v>
      </c>
      <c r="N172" s="195"/>
      <c r="O172" s="196" t="s">
        <v>41</v>
      </c>
      <c r="P172" s="195" t="s">
        <v>216</v>
      </c>
      <c r="Q172" s="197">
        <f>Q173+Q174</f>
        <v>7500</v>
      </c>
      <c r="R172" s="197">
        <f>R173+R174</f>
        <v>-515</v>
      </c>
      <c r="S172" s="197">
        <f>S173+S174</f>
        <v>6985</v>
      </c>
      <c r="T172" s="197">
        <f t="shared" ref="T172:AD172" si="153">T173+T174</f>
        <v>0</v>
      </c>
      <c r="U172" s="294">
        <f t="shared" si="153"/>
        <v>3500</v>
      </c>
      <c r="V172" s="294">
        <f t="shared" si="153"/>
        <v>7500</v>
      </c>
      <c r="W172" s="343">
        <f t="shared" si="153"/>
        <v>4747.4499999999989</v>
      </c>
      <c r="X172" s="197"/>
      <c r="Y172" s="308"/>
      <c r="Z172" s="197">
        <f t="shared" si="153"/>
        <v>5552.93</v>
      </c>
      <c r="AA172" s="197">
        <f t="shared" si="153"/>
        <v>7500</v>
      </c>
      <c r="AB172" s="197">
        <f t="shared" si="153"/>
        <v>4000</v>
      </c>
      <c r="AC172" s="197">
        <f t="shared" si="153"/>
        <v>2000</v>
      </c>
      <c r="AD172" s="197">
        <f t="shared" si="153"/>
        <v>4000</v>
      </c>
    </row>
    <row r="173" spans="1:30" s="114" customFormat="1" ht="20.25" hidden="1" customHeight="1" x14ac:dyDescent="0.25">
      <c r="A173" s="183" t="s">
        <v>335</v>
      </c>
      <c r="B173" s="183"/>
      <c r="C173" s="183"/>
      <c r="D173" s="183"/>
      <c r="E173" s="183"/>
      <c r="F173" s="200">
        <f t="shared" si="135"/>
        <v>13970</v>
      </c>
      <c r="G173" s="200">
        <f t="shared" si="136"/>
        <v>15747.449999999999</v>
      </c>
      <c r="H173" s="201">
        <f t="shared" si="137"/>
        <v>23052.93</v>
      </c>
      <c r="I173" s="124"/>
      <c r="J173" s="131"/>
      <c r="K173" s="131"/>
      <c r="L173" s="131"/>
      <c r="M173" s="11"/>
      <c r="N173" s="171">
        <v>323910</v>
      </c>
      <c r="O173" s="172" t="s">
        <v>41</v>
      </c>
      <c r="P173" s="173" t="s">
        <v>216</v>
      </c>
      <c r="Q173" s="174">
        <v>7500</v>
      </c>
      <c r="R173" s="174">
        <f>S173-Q173</f>
        <v>-515</v>
      </c>
      <c r="S173" s="174">
        <v>6985</v>
      </c>
      <c r="T173" s="174"/>
      <c r="U173" s="295">
        <v>3500</v>
      </c>
      <c r="V173" s="295">
        <v>7500</v>
      </c>
      <c r="W173" s="344">
        <f>13262.56-W391-W632-W780-W916-W1052</f>
        <v>4747.4499999999989</v>
      </c>
      <c r="X173" s="174"/>
      <c r="Y173" s="309"/>
      <c r="Z173" s="174">
        <v>5552.93</v>
      </c>
      <c r="AA173" s="174">
        <f t="shared" ref="AA173:AA174" si="154">+Q173</f>
        <v>7500</v>
      </c>
      <c r="AB173" s="174">
        <v>4000</v>
      </c>
      <c r="AC173" s="174">
        <v>2000</v>
      </c>
      <c r="AD173" s="174">
        <v>4000</v>
      </c>
    </row>
    <row r="174" spans="1:30" s="114" customFormat="1" ht="20.25" hidden="1" customHeight="1" x14ac:dyDescent="0.25">
      <c r="A174" s="183" t="s">
        <v>335</v>
      </c>
      <c r="B174" s="183"/>
      <c r="C174" s="183"/>
      <c r="D174" s="183"/>
      <c r="E174" s="183"/>
      <c r="F174" s="200">
        <f t="shared" si="135"/>
        <v>0</v>
      </c>
      <c r="G174" s="200">
        <f t="shared" si="136"/>
        <v>0</v>
      </c>
      <c r="H174" s="201">
        <f t="shared" si="137"/>
        <v>0</v>
      </c>
      <c r="I174" s="124"/>
      <c r="J174" s="131"/>
      <c r="K174" s="131"/>
      <c r="L174" s="131"/>
      <c r="M174" s="11"/>
      <c r="N174" s="171">
        <v>323911</v>
      </c>
      <c r="O174" s="172" t="s">
        <v>41</v>
      </c>
      <c r="P174" s="173" t="s">
        <v>217</v>
      </c>
      <c r="Q174" s="174">
        <v>0</v>
      </c>
      <c r="R174" s="174">
        <f>S174-Q174</f>
        <v>0</v>
      </c>
      <c r="S174" s="174">
        <v>0</v>
      </c>
      <c r="T174" s="174"/>
      <c r="U174" s="295">
        <v>0</v>
      </c>
      <c r="V174" s="295">
        <v>0</v>
      </c>
      <c r="W174" s="344">
        <v>0</v>
      </c>
      <c r="X174" s="174"/>
      <c r="Y174" s="309"/>
      <c r="Z174" s="174"/>
      <c r="AA174" s="174">
        <f t="shared" si="154"/>
        <v>0</v>
      </c>
      <c r="AB174" s="174"/>
      <c r="AC174" s="174"/>
      <c r="AD174" s="174"/>
    </row>
    <row r="175" spans="1:30" s="114" customFormat="1" ht="20.25" hidden="1" customHeight="1" x14ac:dyDescent="0.25">
      <c r="A175" s="183" t="s">
        <v>335</v>
      </c>
      <c r="B175" s="183"/>
      <c r="C175" s="183"/>
      <c r="D175" s="183"/>
      <c r="E175" s="198" t="s">
        <v>388</v>
      </c>
      <c r="F175" s="200">
        <f t="shared" si="135"/>
        <v>4400</v>
      </c>
      <c r="G175" s="200">
        <f t="shared" si="136"/>
        <v>5698.57</v>
      </c>
      <c r="H175" s="201">
        <f t="shared" si="137"/>
        <v>7434.4</v>
      </c>
      <c r="I175" s="124"/>
      <c r="J175" s="131"/>
      <c r="K175" s="131"/>
      <c r="L175" s="131"/>
      <c r="M175" s="194">
        <v>32394</v>
      </c>
      <c r="N175" s="195"/>
      <c r="O175" s="196" t="s">
        <v>41</v>
      </c>
      <c r="P175" s="195" t="s">
        <v>218</v>
      </c>
      <c r="Q175" s="197">
        <f>Q176</f>
        <v>2200</v>
      </c>
      <c r="R175" s="197">
        <f>R176</f>
        <v>0</v>
      </c>
      <c r="S175" s="197">
        <f>S176</f>
        <v>2200</v>
      </c>
      <c r="T175" s="197">
        <f t="shared" ref="T175:AD175" si="155">T176</f>
        <v>0</v>
      </c>
      <c r="U175" s="294">
        <f t="shared" si="155"/>
        <v>3000</v>
      </c>
      <c r="V175" s="294">
        <f t="shared" si="155"/>
        <v>2200</v>
      </c>
      <c r="W175" s="343">
        <f t="shared" si="155"/>
        <v>498.56999999999994</v>
      </c>
      <c r="X175" s="197"/>
      <c r="Y175" s="308"/>
      <c r="Z175" s="197">
        <f t="shared" si="155"/>
        <v>1234.4000000000001</v>
      </c>
      <c r="AA175" s="197">
        <f t="shared" si="155"/>
        <v>2200</v>
      </c>
      <c r="AB175" s="197">
        <f t="shared" si="155"/>
        <v>1500</v>
      </c>
      <c r="AC175" s="197">
        <f t="shared" si="155"/>
        <v>1000</v>
      </c>
      <c r="AD175" s="197">
        <f t="shared" si="155"/>
        <v>1500</v>
      </c>
    </row>
    <row r="176" spans="1:30" s="114" customFormat="1" ht="20.25" hidden="1" customHeight="1" x14ac:dyDescent="0.25">
      <c r="A176" s="183" t="s">
        <v>335</v>
      </c>
      <c r="B176" s="183"/>
      <c r="C176" s="183"/>
      <c r="D176" s="183"/>
      <c r="E176" s="183"/>
      <c r="F176" s="200">
        <f t="shared" si="135"/>
        <v>4400</v>
      </c>
      <c r="G176" s="200">
        <f t="shared" si="136"/>
        <v>5698.57</v>
      </c>
      <c r="H176" s="201">
        <f t="shared" si="137"/>
        <v>7434.4</v>
      </c>
      <c r="I176" s="124"/>
      <c r="J176" s="131"/>
      <c r="K176" s="131"/>
      <c r="L176" s="131"/>
      <c r="M176" s="11"/>
      <c r="N176" s="171">
        <v>323940</v>
      </c>
      <c r="O176" s="172" t="s">
        <v>41</v>
      </c>
      <c r="P176" s="173" t="s">
        <v>218</v>
      </c>
      <c r="Q176" s="174">
        <v>2200</v>
      </c>
      <c r="R176" s="174">
        <f>S176-Q176</f>
        <v>0</v>
      </c>
      <c r="S176" s="174">
        <v>2200</v>
      </c>
      <c r="T176" s="174"/>
      <c r="U176" s="295">
        <v>3000</v>
      </c>
      <c r="V176" s="295">
        <v>2200</v>
      </c>
      <c r="W176" s="344">
        <f>1428.57-W393-W782-W1054-W1287</f>
        <v>498.56999999999994</v>
      </c>
      <c r="X176" s="174"/>
      <c r="Y176" s="309"/>
      <c r="Z176" s="174">
        <v>1234.4000000000001</v>
      </c>
      <c r="AA176" s="174">
        <f>+Q176</f>
        <v>2200</v>
      </c>
      <c r="AB176" s="174">
        <v>1500</v>
      </c>
      <c r="AC176" s="174">
        <v>1000</v>
      </c>
      <c r="AD176" s="174">
        <v>1500</v>
      </c>
    </row>
    <row r="177" spans="1:31" s="114" customFormat="1" ht="20.25" hidden="1" customHeight="1" x14ac:dyDescent="0.25">
      <c r="A177" s="183" t="s">
        <v>335</v>
      </c>
      <c r="B177" s="183"/>
      <c r="C177" s="183"/>
      <c r="D177" s="183"/>
      <c r="E177" s="198" t="s">
        <v>388</v>
      </c>
      <c r="F177" s="200">
        <f t="shared" si="135"/>
        <v>6400</v>
      </c>
      <c r="G177" s="200">
        <f t="shared" si="136"/>
        <v>21257.48</v>
      </c>
      <c r="H177" s="201">
        <f t="shared" si="137"/>
        <v>30495.309999999998</v>
      </c>
      <c r="I177" s="124"/>
      <c r="J177" s="131"/>
      <c r="K177" s="131"/>
      <c r="L177" s="131"/>
      <c r="M177" s="194">
        <v>32395</v>
      </c>
      <c r="N177" s="195"/>
      <c r="O177" s="196" t="s">
        <v>41</v>
      </c>
      <c r="P177" s="195" t="s">
        <v>219</v>
      </c>
      <c r="Q177" s="197">
        <f>Q178</f>
        <v>3200</v>
      </c>
      <c r="R177" s="197">
        <f>R178</f>
        <v>0</v>
      </c>
      <c r="S177" s="197">
        <f>S178</f>
        <v>3200</v>
      </c>
      <c r="T177" s="197">
        <f t="shared" ref="T177:AD177" si="156">T178</f>
        <v>0</v>
      </c>
      <c r="U177" s="294">
        <f t="shared" si="156"/>
        <v>16200</v>
      </c>
      <c r="V177" s="294">
        <f t="shared" si="156"/>
        <v>3200</v>
      </c>
      <c r="W177" s="343">
        <f t="shared" si="156"/>
        <v>1857.4799999999996</v>
      </c>
      <c r="X177" s="197"/>
      <c r="Y177" s="308"/>
      <c r="Z177" s="197">
        <f t="shared" si="156"/>
        <v>15395.31</v>
      </c>
      <c r="AA177" s="197">
        <f t="shared" si="156"/>
        <v>3200</v>
      </c>
      <c r="AB177" s="197">
        <f t="shared" si="156"/>
        <v>4200</v>
      </c>
      <c r="AC177" s="197">
        <f t="shared" si="156"/>
        <v>3500</v>
      </c>
      <c r="AD177" s="197">
        <f t="shared" si="156"/>
        <v>4200</v>
      </c>
    </row>
    <row r="178" spans="1:31" s="114" customFormat="1" ht="20.25" hidden="1" customHeight="1" x14ac:dyDescent="0.25">
      <c r="A178" s="183" t="s">
        <v>335</v>
      </c>
      <c r="B178" s="183"/>
      <c r="C178" s="183"/>
      <c r="D178" s="183"/>
      <c r="E178" s="183"/>
      <c r="F178" s="200">
        <f t="shared" si="135"/>
        <v>6400</v>
      </c>
      <c r="G178" s="200">
        <f t="shared" si="136"/>
        <v>21257.48</v>
      </c>
      <c r="H178" s="201">
        <f t="shared" si="137"/>
        <v>30495.309999999998</v>
      </c>
      <c r="I178" s="124"/>
      <c r="J178" s="131"/>
      <c r="K178" s="131"/>
      <c r="L178" s="131"/>
      <c r="M178" s="11"/>
      <c r="N178" s="171">
        <v>323950</v>
      </c>
      <c r="O178" s="172" t="s">
        <v>41</v>
      </c>
      <c r="P178" s="173" t="s">
        <v>219</v>
      </c>
      <c r="Q178" s="174">
        <f>13200-10000</f>
        <v>3200</v>
      </c>
      <c r="R178" s="174">
        <f>S178-Q178</f>
        <v>0</v>
      </c>
      <c r="S178" s="174">
        <v>3200</v>
      </c>
      <c r="T178" s="174"/>
      <c r="U178" s="295">
        <v>16200</v>
      </c>
      <c r="V178" s="295">
        <v>3200</v>
      </c>
      <c r="W178" s="344">
        <f>9322.48-W395-W784-W918-W1056</f>
        <v>1857.4799999999996</v>
      </c>
      <c r="X178" s="174"/>
      <c r="Y178" s="309"/>
      <c r="Z178" s="174">
        <v>15395.31</v>
      </c>
      <c r="AA178" s="174">
        <f>+Q178</f>
        <v>3200</v>
      </c>
      <c r="AB178" s="174">
        <v>4200</v>
      </c>
      <c r="AC178" s="174">
        <v>3500</v>
      </c>
      <c r="AD178" s="174">
        <v>4200</v>
      </c>
    </row>
    <row r="179" spans="1:31" s="114" customFormat="1" ht="20.25" hidden="1" customHeight="1" x14ac:dyDescent="0.25">
      <c r="A179" s="183" t="s">
        <v>335</v>
      </c>
      <c r="B179" s="183"/>
      <c r="C179" s="183"/>
      <c r="D179" s="183"/>
      <c r="E179" s="198" t="s">
        <v>388</v>
      </c>
      <c r="F179" s="200">
        <f t="shared" si="135"/>
        <v>36600</v>
      </c>
      <c r="G179" s="200">
        <f t="shared" si="136"/>
        <v>64413.24</v>
      </c>
      <c r="H179" s="201">
        <f t="shared" si="137"/>
        <v>86023.54</v>
      </c>
      <c r="I179" s="124"/>
      <c r="J179" s="131"/>
      <c r="K179" s="131"/>
      <c r="L179" s="131"/>
      <c r="M179" s="194">
        <v>32399</v>
      </c>
      <c r="N179" s="195"/>
      <c r="O179" s="196" t="s">
        <v>41</v>
      </c>
      <c r="P179" s="195" t="s">
        <v>220</v>
      </c>
      <c r="Q179" s="197">
        <f>Q180+Q181+Q182+Q183+Q184</f>
        <v>16300</v>
      </c>
      <c r="R179" s="197">
        <f>R180+R181+R182+R183+R184</f>
        <v>2000</v>
      </c>
      <c r="S179" s="197">
        <f>S180+S181+S182+S183+S184</f>
        <v>18300</v>
      </c>
      <c r="T179" s="197">
        <f t="shared" ref="T179:AD179" si="157">T180+T181+T182+T183+T184</f>
        <v>0</v>
      </c>
      <c r="U179" s="294">
        <f t="shared" si="157"/>
        <v>40000</v>
      </c>
      <c r="V179" s="294">
        <f t="shared" si="157"/>
        <v>16300</v>
      </c>
      <c r="W179" s="343">
        <f t="shared" si="157"/>
        <v>8113.24</v>
      </c>
      <c r="X179" s="197"/>
      <c r="Y179" s="308"/>
      <c r="Z179" s="197">
        <f t="shared" si="157"/>
        <v>30723.539999999997</v>
      </c>
      <c r="AA179" s="197">
        <f t="shared" si="157"/>
        <v>16300</v>
      </c>
      <c r="AB179" s="197">
        <f t="shared" si="157"/>
        <v>13000</v>
      </c>
      <c r="AC179" s="197">
        <f t="shared" si="157"/>
        <v>13000</v>
      </c>
      <c r="AD179" s="197">
        <f t="shared" si="157"/>
        <v>13000</v>
      </c>
    </row>
    <row r="180" spans="1:31" s="114" customFormat="1" ht="20.25" hidden="1" customHeight="1" x14ac:dyDescent="0.25">
      <c r="A180" s="183" t="s">
        <v>335</v>
      </c>
      <c r="B180" s="183"/>
      <c r="C180" s="183"/>
      <c r="D180" s="183"/>
      <c r="E180" s="183"/>
      <c r="F180" s="200">
        <f t="shared" si="135"/>
        <v>12000</v>
      </c>
      <c r="G180" s="200">
        <f t="shared" si="136"/>
        <v>21064.65</v>
      </c>
      <c r="H180" s="201">
        <f t="shared" si="137"/>
        <v>26552.66</v>
      </c>
      <c r="I180" s="124"/>
      <c r="J180" s="131"/>
      <c r="K180" s="131"/>
      <c r="L180" s="131"/>
      <c r="M180" s="11"/>
      <c r="N180" s="171">
        <v>323990</v>
      </c>
      <c r="O180" s="172" t="s">
        <v>41</v>
      </c>
      <c r="P180" s="173" t="s">
        <v>221</v>
      </c>
      <c r="Q180" s="174">
        <f>12000-6000</f>
        <v>6000</v>
      </c>
      <c r="R180" s="174">
        <f>S180-Q180</f>
        <v>0</v>
      </c>
      <c r="S180" s="174">
        <f>12000-6000</f>
        <v>6000</v>
      </c>
      <c r="T180" s="174"/>
      <c r="U180" s="295">
        <v>12000</v>
      </c>
      <c r="V180" s="295">
        <v>6000</v>
      </c>
      <c r="W180" s="344">
        <f>9064.65-W397-W786-W1058</f>
        <v>3064.6499999999996</v>
      </c>
      <c r="X180" s="174"/>
      <c r="Y180" s="309"/>
      <c r="Z180" s="174">
        <v>8552.66</v>
      </c>
      <c r="AA180" s="174">
        <f t="shared" ref="AA180:AA184" si="158">+Q180</f>
        <v>6000</v>
      </c>
      <c r="AB180" s="174">
        <v>4000</v>
      </c>
      <c r="AC180" s="174">
        <v>4000</v>
      </c>
      <c r="AD180" s="174">
        <v>4000</v>
      </c>
    </row>
    <row r="181" spans="1:31" s="114" customFormat="1" ht="20.25" hidden="1" customHeight="1" x14ac:dyDescent="0.25">
      <c r="A181" s="183" t="s">
        <v>335</v>
      </c>
      <c r="B181" s="183"/>
      <c r="C181" s="183"/>
      <c r="D181" s="183"/>
      <c r="E181" s="183"/>
      <c r="F181" s="200">
        <f t="shared" si="135"/>
        <v>6800</v>
      </c>
      <c r="G181" s="200">
        <f t="shared" si="136"/>
        <v>10418.39</v>
      </c>
      <c r="H181" s="201">
        <f t="shared" si="137"/>
        <v>10268.029999999999</v>
      </c>
      <c r="I181" s="124"/>
      <c r="J181" s="131"/>
      <c r="K181" s="131"/>
      <c r="L181" s="131"/>
      <c r="M181" s="11"/>
      <c r="N181" s="171">
        <v>323991</v>
      </c>
      <c r="O181" s="172" t="s">
        <v>41</v>
      </c>
      <c r="P181" s="173" t="s">
        <v>222</v>
      </c>
      <c r="Q181" s="174">
        <f>7400-6000</f>
        <v>1400</v>
      </c>
      <c r="R181" s="174">
        <f>S181-Q181</f>
        <v>2000</v>
      </c>
      <c r="S181" s="174">
        <v>3400</v>
      </c>
      <c r="T181" s="174"/>
      <c r="U181" s="295">
        <v>7400</v>
      </c>
      <c r="V181" s="295">
        <v>1400</v>
      </c>
      <c r="W181" s="344">
        <f>7618.39-W398-W787-W1059</f>
        <v>1618.3900000000003</v>
      </c>
      <c r="X181" s="174"/>
      <c r="Y181" s="309"/>
      <c r="Z181" s="174">
        <v>4668.03</v>
      </c>
      <c r="AA181" s="174">
        <f t="shared" si="158"/>
        <v>1400</v>
      </c>
      <c r="AB181" s="174">
        <v>1400</v>
      </c>
      <c r="AC181" s="174">
        <v>1400</v>
      </c>
      <c r="AD181" s="174">
        <v>1400</v>
      </c>
    </row>
    <row r="182" spans="1:31" s="114" customFormat="1" ht="20.25" hidden="1" customHeight="1" x14ac:dyDescent="0.25">
      <c r="A182" s="183" t="s">
        <v>335</v>
      </c>
      <c r="B182" s="183"/>
      <c r="C182" s="183"/>
      <c r="D182" s="183"/>
      <c r="E182" s="183"/>
      <c r="F182" s="200">
        <f t="shared" si="135"/>
        <v>9800</v>
      </c>
      <c r="G182" s="200">
        <f t="shared" si="136"/>
        <v>15142.630000000001</v>
      </c>
      <c r="H182" s="201">
        <f t="shared" si="137"/>
        <v>23482.37</v>
      </c>
      <c r="I182" s="124"/>
      <c r="J182" s="131"/>
      <c r="K182" s="131"/>
      <c r="L182" s="131"/>
      <c r="M182" s="11"/>
      <c r="N182" s="171">
        <v>323992</v>
      </c>
      <c r="O182" s="172" t="s">
        <v>41</v>
      </c>
      <c r="P182" s="173" t="s">
        <v>223</v>
      </c>
      <c r="Q182" s="174">
        <f>8900-4000</f>
        <v>4900</v>
      </c>
      <c r="R182" s="174">
        <f>S182-Q182</f>
        <v>0</v>
      </c>
      <c r="S182" s="174">
        <f>8900-4000</f>
        <v>4900</v>
      </c>
      <c r="T182" s="174"/>
      <c r="U182" s="295">
        <v>7900</v>
      </c>
      <c r="V182" s="295">
        <v>4900</v>
      </c>
      <c r="W182" s="344">
        <f>6342.63-W399-W788-W1060</f>
        <v>2342.63</v>
      </c>
      <c r="X182" s="174"/>
      <c r="Y182" s="309"/>
      <c r="Z182" s="174">
        <v>6882.37</v>
      </c>
      <c r="AA182" s="174">
        <f t="shared" si="158"/>
        <v>4900</v>
      </c>
      <c r="AB182" s="174">
        <v>3900</v>
      </c>
      <c r="AC182" s="174">
        <v>3900</v>
      </c>
      <c r="AD182" s="174">
        <v>3900</v>
      </c>
    </row>
    <row r="183" spans="1:31" s="114" customFormat="1" ht="20.25" hidden="1" customHeight="1" x14ac:dyDescent="0.25">
      <c r="A183" s="183" t="s">
        <v>335</v>
      </c>
      <c r="B183" s="183"/>
      <c r="C183" s="183"/>
      <c r="D183" s="183"/>
      <c r="E183" s="183"/>
      <c r="F183" s="200">
        <f t="shared" si="135"/>
        <v>6000</v>
      </c>
      <c r="G183" s="200">
        <f t="shared" si="136"/>
        <v>14693.4</v>
      </c>
      <c r="H183" s="201">
        <f t="shared" si="137"/>
        <v>20616.09</v>
      </c>
      <c r="I183" s="124"/>
      <c r="J183" s="131"/>
      <c r="K183" s="131"/>
      <c r="L183" s="131"/>
      <c r="M183" s="11"/>
      <c r="N183" s="171">
        <v>323993</v>
      </c>
      <c r="O183" s="172" t="s">
        <v>41</v>
      </c>
      <c r="P183" s="173" t="s">
        <v>224</v>
      </c>
      <c r="Q183" s="174">
        <f>12700-9700</f>
        <v>3000</v>
      </c>
      <c r="R183" s="174">
        <f>S183-Q183</f>
        <v>0</v>
      </c>
      <c r="S183" s="174">
        <f>12700-9700</f>
        <v>3000</v>
      </c>
      <c r="T183" s="174"/>
      <c r="U183" s="295">
        <v>10700</v>
      </c>
      <c r="V183" s="295">
        <v>3000</v>
      </c>
      <c r="W183" s="344">
        <f>9993.4-W400-W789-W1061</f>
        <v>993.39999999999964</v>
      </c>
      <c r="X183" s="174"/>
      <c r="Y183" s="309"/>
      <c r="Z183" s="174">
        <v>9516.09</v>
      </c>
      <c r="AA183" s="174">
        <f t="shared" si="158"/>
        <v>3000</v>
      </c>
      <c r="AB183" s="174">
        <v>2700</v>
      </c>
      <c r="AC183" s="174">
        <v>2700</v>
      </c>
      <c r="AD183" s="174">
        <v>2700</v>
      </c>
    </row>
    <row r="184" spans="1:31" s="114" customFormat="1" ht="20.25" hidden="1" customHeight="1" x14ac:dyDescent="0.25">
      <c r="A184" s="183" t="s">
        <v>335</v>
      </c>
      <c r="B184" s="183"/>
      <c r="C184" s="183"/>
      <c r="D184" s="183"/>
      <c r="E184" s="183"/>
      <c r="F184" s="200">
        <f t="shared" si="135"/>
        <v>2000</v>
      </c>
      <c r="G184" s="200">
        <f t="shared" si="136"/>
        <v>3094.17</v>
      </c>
      <c r="H184" s="201">
        <f t="shared" si="137"/>
        <v>5104.3900000000003</v>
      </c>
      <c r="I184" s="124"/>
      <c r="J184" s="131"/>
      <c r="K184" s="131"/>
      <c r="L184" s="131"/>
      <c r="M184" s="11"/>
      <c r="N184" s="171">
        <v>323994</v>
      </c>
      <c r="O184" s="172" t="s">
        <v>41</v>
      </c>
      <c r="P184" s="173" t="s">
        <v>225</v>
      </c>
      <c r="Q184" s="174">
        <f>2000-1000</f>
        <v>1000</v>
      </c>
      <c r="R184" s="174">
        <f>S184-Q184</f>
        <v>0</v>
      </c>
      <c r="S184" s="174">
        <f>2000-1000</f>
        <v>1000</v>
      </c>
      <c r="T184" s="174"/>
      <c r="U184" s="295">
        <v>2000</v>
      </c>
      <c r="V184" s="295">
        <v>1000</v>
      </c>
      <c r="W184" s="344">
        <f>1244.17-W401-W790-W1062</f>
        <v>94.170000000000073</v>
      </c>
      <c r="X184" s="174"/>
      <c r="Y184" s="309"/>
      <c r="Z184" s="174">
        <v>1104.3900000000001</v>
      </c>
      <c r="AA184" s="174">
        <f t="shared" si="158"/>
        <v>1000</v>
      </c>
      <c r="AB184" s="174">
        <v>1000</v>
      </c>
      <c r="AC184" s="174">
        <v>1000</v>
      </c>
      <c r="AD184" s="174">
        <v>1000</v>
      </c>
    </row>
    <row r="185" spans="1:31" s="214" customFormat="1" ht="20.25" hidden="1" customHeight="1" x14ac:dyDescent="0.25">
      <c r="A185" s="188" t="s">
        <v>335</v>
      </c>
      <c r="B185" s="188"/>
      <c r="C185" s="215" t="s">
        <v>384</v>
      </c>
      <c r="D185" s="215" t="s">
        <v>387</v>
      </c>
      <c r="E185" s="215" t="s">
        <v>388</v>
      </c>
      <c r="F185" s="207">
        <f t="shared" si="135"/>
        <v>0</v>
      </c>
      <c r="G185" s="207">
        <f t="shared" si="136"/>
        <v>0</v>
      </c>
      <c r="H185" s="208">
        <f t="shared" si="137"/>
        <v>0</v>
      </c>
      <c r="I185" s="124"/>
      <c r="J185" s="131"/>
      <c r="K185" s="131">
        <v>324</v>
      </c>
      <c r="L185" s="131"/>
      <c r="M185" s="131"/>
      <c r="N185" s="132"/>
      <c r="O185" s="12" t="s">
        <v>41</v>
      </c>
      <c r="P185" s="127" t="s">
        <v>226</v>
      </c>
      <c r="Q185" s="133">
        <f t="shared" ref="Q185:AD187" si="159">Q186</f>
        <v>0</v>
      </c>
      <c r="R185" s="133">
        <f t="shared" si="159"/>
        <v>0</v>
      </c>
      <c r="S185" s="133">
        <f t="shared" si="159"/>
        <v>0</v>
      </c>
      <c r="T185" s="133">
        <f t="shared" si="159"/>
        <v>0</v>
      </c>
      <c r="U185" s="293">
        <f t="shared" si="159"/>
        <v>0</v>
      </c>
      <c r="V185" s="293">
        <f t="shared" si="159"/>
        <v>0</v>
      </c>
      <c r="W185" s="342">
        <f t="shared" si="159"/>
        <v>0</v>
      </c>
      <c r="X185" s="133"/>
      <c r="Y185" s="307"/>
      <c r="Z185" s="213">
        <f t="shared" si="159"/>
        <v>0</v>
      </c>
      <c r="AA185" s="213">
        <f t="shared" si="159"/>
        <v>0</v>
      </c>
      <c r="AB185" s="213">
        <f t="shared" si="159"/>
        <v>0</v>
      </c>
      <c r="AC185" s="213">
        <f t="shared" si="159"/>
        <v>0</v>
      </c>
      <c r="AD185" s="213">
        <f t="shared" si="159"/>
        <v>0</v>
      </c>
    </row>
    <row r="186" spans="1:31" s="114" customFormat="1" ht="20.25" hidden="1" customHeight="1" x14ac:dyDescent="0.25">
      <c r="A186" s="183" t="s">
        <v>335</v>
      </c>
      <c r="B186" s="183"/>
      <c r="C186" s="183"/>
      <c r="D186" s="198" t="s">
        <v>387</v>
      </c>
      <c r="E186" s="198" t="s">
        <v>388</v>
      </c>
      <c r="F186" s="200">
        <f t="shared" si="135"/>
        <v>0</v>
      </c>
      <c r="G186" s="200">
        <f t="shared" si="136"/>
        <v>0</v>
      </c>
      <c r="H186" s="201">
        <f t="shared" si="137"/>
        <v>0</v>
      </c>
      <c r="I186" s="124"/>
      <c r="J186" s="131"/>
      <c r="K186" s="131"/>
      <c r="L186" s="131">
        <v>3241</v>
      </c>
      <c r="M186" s="11"/>
      <c r="N186" s="127"/>
      <c r="O186" s="12" t="s">
        <v>41</v>
      </c>
      <c r="P186" s="127" t="s">
        <v>226</v>
      </c>
      <c r="Q186" s="133">
        <f t="shared" si="159"/>
        <v>0</v>
      </c>
      <c r="R186" s="133">
        <f t="shared" si="159"/>
        <v>0</v>
      </c>
      <c r="S186" s="133">
        <f t="shared" si="159"/>
        <v>0</v>
      </c>
      <c r="T186" s="133">
        <f t="shared" si="159"/>
        <v>0</v>
      </c>
      <c r="U186" s="293">
        <f t="shared" si="159"/>
        <v>0</v>
      </c>
      <c r="V186" s="293">
        <f t="shared" si="159"/>
        <v>0</v>
      </c>
      <c r="W186" s="342">
        <f t="shared" si="159"/>
        <v>0</v>
      </c>
      <c r="X186" s="133"/>
      <c r="Y186" s="307"/>
      <c r="Z186" s="133">
        <f t="shared" si="159"/>
        <v>0</v>
      </c>
      <c r="AA186" s="133">
        <f t="shared" si="159"/>
        <v>0</v>
      </c>
      <c r="AB186" s="133">
        <f t="shared" si="159"/>
        <v>0</v>
      </c>
      <c r="AC186" s="133">
        <f t="shared" si="159"/>
        <v>0</v>
      </c>
      <c r="AD186" s="133">
        <f t="shared" si="159"/>
        <v>0</v>
      </c>
    </row>
    <row r="187" spans="1:31" s="114" customFormat="1" ht="20.25" hidden="1" customHeight="1" x14ac:dyDescent="0.25">
      <c r="A187" s="183" t="s">
        <v>335</v>
      </c>
      <c r="B187" s="183"/>
      <c r="C187" s="183"/>
      <c r="D187" s="183"/>
      <c r="E187" s="198" t="s">
        <v>388</v>
      </c>
      <c r="F187" s="200">
        <f t="shared" si="135"/>
        <v>0</v>
      </c>
      <c r="G187" s="200">
        <f t="shared" si="136"/>
        <v>0</v>
      </c>
      <c r="H187" s="201">
        <f t="shared" si="137"/>
        <v>0</v>
      </c>
      <c r="I187" s="124"/>
      <c r="J187" s="131"/>
      <c r="K187" s="131"/>
      <c r="L187" s="131"/>
      <c r="M187" s="194">
        <v>32412</v>
      </c>
      <c r="N187" s="195"/>
      <c r="O187" s="196" t="s">
        <v>41</v>
      </c>
      <c r="P187" s="195" t="s">
        <v>227</v>
      </c>
      <c r="Q187" s="197">
        <f t="shared" si="159"/>
        <v>0</v>
      </c>
      <c r="R187" s="197">
        <f t="shared" si="159"/>
        <v>0</v>
      </c>
      <c r="S187" s="197">
        <f t="shared" si="159"/>
        <v>0</v>
      </c>
      <c r="T187" s="197">
        <f t="shared" si="159"/>
        <v>0</v>
      </c>
      <c r="U187" s="294">
        <f t="shared" si="159"/>
        <v>0</v>
      </c>
      <c r="V187" s="294">
        <f t="shared" si="159"/>
        <v>0</v>
      </c>
      <c r="W187" s="343">
        <f t="shared" si="159"/>
        <v>0</v>
      </c>
      <c r="X187" s="197"/>
      <c r="Y187" s="308"/>
      <c r="Z187" s="197">
        <f t="shared" si="159"/>
        <v>0</v>
      </c>
      <c r="AA187" s="197">
        <f t="shared" si="159"/>
        <v>0</v>
      </c>
      <c r="AB187" s="197">
        <f t="shared" si="159"/>
        <v>0</v>
      </c>
      <c r="AC187" s="197">
        <f t="shared" si="159"/>
        <v>0</v>
      </c>
      <c r="AD187" s="197">
        <f t="shared" si="159"/>
        <v>0</v>
      </c>
    </row>
    <row r="188" spans="1:31" s="114" customFormat="1" ht="20.25" hidden="1" customHeight="1" x14ac:dyDescent="0.25">
      <c r="A188" s="183" t="s">
        <v>335</v>
      </c>
      <c r="B188" s="183"/>
      <c r="C188" s="183"/>
      <c r="D188" s="183"/>
      <c r="E188" s="183"/>
      <c r="F188" s="200">
        <f t="shared" si="135"/>
        <v>0</v>
      </c>
      <c r="G188" s="200">
        <f t="shared" si="136"/>
        <v>0</v>
      </c>
      <c r="H188" s="201">
        <f t="shared" si="137"/>
        <v>0</v>
      </c>
      <c r="I188" s="124"/>
      <c r="J188" s="131"/>
      <c r="K188" s="131"/>
      <c r="L188" s="131"/>
      <c r="M188" s="11"/>
      <c r="N188" s="171">
        <v>324120</v>
      </c>
      <c r="O188" s="172" t="s">
        <v>41</v>
      </c>
      <c r="P188" s="173" t="s">
        <v>227</v>
      </c>
      <c r="Q188" s="174">
        <v>0</v>
      </c>
      <c r="R188" s="174">
        <f>S188-Q188</f>
        <v>0</v>
      </c>
      <c r="S188" s="174">
        <v>0</v>
      </c>
      <c r="T188" s="174"/>
      <c r="U188" s="295">
        <v>0</v>
      </c>
      <c r="V188" s="295">
        <v>0</v>
      </c>
      <c r="W188" s="345">
        <v>0</v>
      </c>
      <c r="X188" s="174"/>
      <c r="Y188" s="309"/>
      <c r="Z188" s="174"/>
      <c r="AA188" s="174">
        <f>+Q188</f>
        <v>0</v>
      </c>
      <c r="AB188" s="174"/>
      <c r="AC188" s="174"/>
      <c r="AD188" s="174"/>
    </row>
    <row r="189" spans="1:31" s="214" customFormat="1" ht="20.25" customHeight="1" x14ac:dyDescent="0.25">
      <c r="A189" s="188" t="s">
        <v>335</v>
      </c>
      <c r="B189" s="188"/>
      <c r="C189" s="215" t="s">
        <v>384</v>
      </c>
      <c r="D189" s="215" t="s">
        <v>387</v>
      </c>
      <c r="E189" s="215" t="s">
        <v>388</v>
      </c>
      <c r="F189" s="207">
        <f t="shared" si="135"/>
        <v>109580</v>
      </c>
      <c r="G189" s="207">
        <f t="shared" si="136"/>
        <v>190163.03</v>
      </c>
      <c r="H189" s="208">
        <f t="shared" si="137"/>
        <v>238939.26</v>
      </c>
      <c r="I189" s="124"/>
      <c r="J189" s="131"/>
      <c r="K189" s="131">
        <v>329</v>
      </c>
      <c r="L189" s="131"/>
      <c r="M189" s="131"/>
      <c r="N189" s="132"/>
      <c r="O189" s="12" t="s">
        <v>41</v>
      </c>
      <c r="P189" s="127" t="s">
        <v>228</v>
      </c>
      <c r="Q189" s="133">
        <f>Q190+Q193+Q200+Q203+Q206+Q217+Q214</f>
        <v>55740</v>
      </c>
      <c r="R189" s="133">
        <f t="shared" ref="R189:S189" si="160">R190+R193+R200+R203+R206+R217+R214</f>
        <v>-950</v>
      </c>
      <c r="S189" s="133">
        <f t="shared" si="160"/>
        <v>54790</v>
      </c>
      <c r="T189" s="133">
        <v>38899</v>
      </c>
      <c r="U189" s="293">
        <f t="shared" ref="U189:AD189" si="161">U190+U193+U200+U203+U206+U217+U214</f>
        <v>55740</v>
      </c>
      <c r="V189" s="293">
        <f t="shared" si="161"/>
        <v>55740</v>
      </c>
      <c r="W189" s="342">
        <f t="shared" si="161"/>
        <v>39784.03</v>
      </c>
      <c r="X189" s="133"/>
      <c r="Y189" s="307"/>
      <c r="Z189" s="213">
        <f t="shared" si="161"/>
        <v>38899.26</v>
      </c>
      <c r="AA189" s="213">
        <f t="shared" si="161"/>
        <v>55740</v>
      </c>
      <c r="AB189" s="213">
        <f t="shared" si="161"/>
        <v>53100</v>
      </c>
      <c r="AC189" s="213">
        <f t="shared" si="161"/>
        <v>44100</v>
      </c>
      <c r="AD189" s="213">
        <f t="shared" si="161"/>
        <v>47100</v>
      </c>
      <c r="AE189" s="242"/>
    </row>
    <row r="190" spans="1:31" s="114" customFormat="1" ht="20.25" customHeight="1" x14ac:dyDescent="0.25">
      <c r="A190" s="183" t="s">
        <v>335</v>
      </c>
      <c r="B190" s="183"/>
      <c r="C190" s="183"/>
      <c r="D190" s="198" t="s">
        <v>387</v>
      </c>
      <c r="E190" s="198" t="s">
        <v>388</v>
      </c>
      <c r="F190" s="200">
        <f t="shared" si="135"/>
        <v>28000</v>
      </c>
      <c r="G190" s="200">
        <f t="shared" si="136"/>
        <v>51426.26</v>
      </c>
      <c r="H190" s="201">
        <f t="shared" si="137"/>
        <v>69510.350000000006</v>
      </c>
      <c r="I190" s="124"/>
      <c r="J190" s="131"/>
      <c r="K190" s="131"/>
      <c r="L190" s="131">
        <v>3291</v>
      </c>
      <c r="M190" s="131"/>
      <c r="N190" s="132"/>
      <c r="O190" s="12" t="s">
        <v>41</v>
      </c>
      <c r="P190" s="127" t="s">
        <v>229</v>
      </c>
      <c r="Q190" s="133">
        <f t="shared" ref="Q190:AD191" si="162">Q191</f>
        <v>15000</v>
      </c>
      <c r="R190" s="133">
        <f t="shared" si="162"/>
        <v>-1000</v>
      </c>
      <c r="S190" s="133">
        <f t="shared" si="162"/>
        <v>14000</v>
      </c>
      <c r="T190" s="133">
        <v>9510</v>
      </c>
      <c r="U190" s="293">
        <f t="shared" si="162"/>
        <v>15000</v>
      </c>
      <c r="V190" s="293">
        <f t="shared" si="162"/>
        <v>15000</v>
      </c>
      <c r="W190" s="342">
        <f t="shared" si="162"/>
        <v>11916.26</v>
      </c>
      <c r="X190" s="133"/>
      <c r="Y190" s="307"/>
      <c r="Z190" s="133">
        <f t="shared" si="162"/>
        <v>9510.35</v>
      </c>
      <c r="AA190" s="133">
        <f t="shared" si="162"/>
        <v>15000</v>
      </c>
      <c r="AB190" s="133">
        <f t="shared" si="162"/>
        <v>15000</v>
      </c>
      <c r="AC190" s="133">
        <f t="shared" si="162"/>
        <v>15000</v>
      </c>
      <c r="AD190" s="133">
        <f t="shared" si="162"/>
        <v>15000</v>
      </c>
    </row>
    <row r="191" spans="1:31" s="114" customFormat="1" ht="20.25" hidden="1" customHeight="1" x14ac:dyDescent="0.25">
      <c r="A191" s="183" t="s">
        <v>335</v>
      </c>
      <c r="B191" s="183"/>
      <c r="C191" s="183"/>
      <c r="D191" s="183"/>
      <c r="E191" s="198" t="s">
        <v>388</v>
      </c>
      <c r="F191" s="200">
        <f t="shared" si="135"/>
        <v>28000</v>
      </c>
      <c r="G191" s="200">
        <f t="shared" si="136"/>
        <v>41916.26</v>
      </c>
      <c r="H191" s="201">
        <f t="shared" si="137"/>
        <v>69510.350000000006</v>
      </c>
      <c r="I191" s="124"/>
      <c r="J191" s="131"/>
      <c r="K191" s="131"/>
      <c r="L191" s="131"/>
      <c r="M191" s="194">
        <v>32911</v>
      </c>
      <c r="N191" s="195"/>
      <c r="O191" s="196" t="s">
        <v>41</v>
      </c>
      <c r="P191" s="195" t="s">
        <v>230</v>
      </c>
      <c r="Q191" s="197">
        <f t="shared" si="162"/>
        <v>15000</v>
      </c>
      <c r="R191" s="197">
        <f t="shared" si="162"/>
        <v>-1000</v>
      </c>
      <c r="S191" s="197">
        <f t="shared" si="162"/>
        <v>14000</v>
      </c>
      <c r="T191" s="197">
        <f t="shared" si="162"/>
        <v>0</v>
      </c>
      <c r="U191" s="294">
        <f t="shared" si="162"/>
        <v>15000</v>
      </c>
      <c r="V191" s="294">
        <f t="shared" si="162"/>
        <v>15000</v>
      </c>
      <c r="W191" s="343">
        <f t="shared" si="162"/>
        <v>11916.26</v>
      </c>
      <c r="X191" s="197"/>
      <c r="Y191" s="308"/>
      <c r="Z191" s="197">
        <f t="shared" si="162"/>
        <v>9510.35</v>
      </c>
      <c r="AA191" s="197">
        <f t="shared" si="162"/>
        <v>15000</v>
      </c>
      <c r="AB191" s="197">
        <f t="shared" si="162"/>
        <v>15000</v>
      </c>
      <c r="AC191" s="197">
        <f t="shared" si="162"/>
        <v>15000</v>
      </c>
      <c r="AD191" s="197">
        <f t="shared" si="162"/>
        <v>15000</v>
      </c>
    </row>
    <row r="192" spans="1:31" s="114" customFormat="1" ht="20.25" hidden="1" customHeight="1" x14ac:dyDescent="0.25">
      <c r="A192" s="183" t="s">
        <v>335</v>
      </c>
      <c r="B192" s="183"/>
      <c r="C192" s="183"/>
      <c r="D192" s="183"/>
      <c r="E192" s="183"/>
      <c r="F192" s="200">
        <f t="shared" si="135"/>
        <v>28000</v>
      </c>
      <c r="G192" s="200">
        <f t="shared" si="136"/>
        <v>41916.26</v>
      </c>
      <c r="H192" s="201">
        <f t="shared" si="137"/>
        <v>69510.350000000006</v>
      </c>
      <c r="I192" s="124"/>
      <c r="J192" s="131"/>
      <c r="K192" s="131"/>
      <c r="L192" s="131"/>
      <c r="M192" s="11"/>
      <c r="N192" s="171">
        <v>329110</v>
      </c>
      <c r="O192" s="172" t="s">
        <v>41</v>
      </c>
      <c r="P192" s="173" t="s">
        <v>230</v>
      </c>
      <c r="Q192" s="174">
        <v>15000</v>
      </c>
      <c r="R192" s="174">
        <f>S192-Q192</f>
        <v>-1000</v>
      </c>
      <c r="S192" s="174">
        <v>14000</v>
      </c>
      <c r="T192" s="174"/>
      <c r="U192" s="295">
        <v>15000</v>
      </c>
      <c r="V192" s="295">
        <v>15000</v>
      </c>
      <c r="W192" s="344">
        <f>11916.26-W409</f>
        <v>11916.26</v>
      </c>
      <c r="X192" s="174"/>
      <c r="Y192" s="309"/>
      <c r="Z192" s="174">
        <v>9510.35</v>
      </c>
      <c r="AA192" s="174">
        <f>+Q192</f>
        <v>15000</v>
      </c>
      <c r="AB192" s="174">
        <v>15000</v>
      </c>
      <c r="AC192" s="174">
        <v>15000</v>
      </c>
      <c r="AD192" s="174">
        <v>15000</v>
      </c>
    </row>
    <row r="193" spans="1:30" s="114" customFormat="1" ht="20.25" customHeight="1" x14ac:dyDescent="0.25">
      <c r="A193" s="183" t="s">
        <v>335</v>
      </c>
      <c r="B193" s="183"/>
      <c r="C193" s="183"/>
      <c r="D193" s="198" t="s">
        <v>387</v>
      </c>
      <c r="E193" s="198" t="s">
        <v>388</v>
      </c>
      <c r="F193" s="200">
        <f t="shared" si="135"/>
        <v>18800</v>
      </c>
      <c r="G193" s="200">
        <f t="shared" si="136"/>
        <v>30281.63</v>
      </c>
      <c r="H193" s="201">
        <f t="shared" si="137"/>
        <v>38720.61</v>
      </c>
      <c r="I193" s="124"/>
      <c r="J193" s="131"/>
      <c r="K193" s="131"/>
      <c r="L193" s="131">
        <v>3292</v>
      </c>
      <c r="M193" s="131"/>
      <c r="N193" s="132"/>
      <c r="O193" s="12" t="s">
        <v>41</v>
      </c>
      <c r="P193" s="127" t="s">
        <v>231</v>
      </c>
      <c r="Q193" s="133">
        <f>Q194+Q198+Q196</f>
        <v>9400</v>
      </c>
      <c r="R193" s="133">
        <f>R194+R198+R196</f>
        <v>0</v>
      </c>
      <c r="S193" s="133">
        <f>S194+S198+S196</f>
        <v>9400</v>
      </c>
      <c r="T193" s="133">
        <v>6521</v>
      </c>
      <c r="U193" s="293">
        <f t="shared" ref="U193:AD193" si="163">U194+U198+U196</f>
        <v>10400</v>
      </c>
      <c r="V193" s="293">
        <f t="shared" si="163"/>
        <v>9400</v>
      </c>
      <c r="W193" s="342">
        <f t="shared" si="163"/>
        <v>3960.63</v>
      </c>
      <c r="X193" s="133"/>
      <c r="Y193" s="307"/>
      <c r="Z193" s="133">
        <f t="shared" si="163"/>
        <v>6520.6100000000006</v>
      </c>
      <c r="AA193" s="133">
        <f t="shared" si="163"/>
        <v>9400</v>
      </c>
      <c r="AB193" s="133">
        <f t="shared" si="163"/>
        <v>7600</v>
      </c>
      <c r="AC193" s="133">
        <f t="shared" si="163"/>
        <v>7600</v>
      </c>
      <c r="AD193" s="133">
        <f t="shared" si="163"/>
        <v>7600</v>
      </c>
    </row>
    <row r="194" spans="1:30" s="114" customFormat="1" ht="20.25" hidden="1" customHeight="1" x14ac:dyDescent="0.25">
      <c r="A194" s="183" t="s">
        <v>335</v>
      </c>
      <c r="B194" s="183"/>
      <c r="C194" s="183"/>
      <c r="D194" s="183"/>
      <c r="E194" s="198" t="s">
        <v>388</v>
      </c>
      <c r="F194" s="200">
        <f t="shared" si="135"/>
        <v>7400</v>
      </c>
      <c r="G194" s="200">
        <f t="shared" si="136"/>
        <v>7904.51</v>
      </c>
      <c r="H194" s="201">
        <f t="shared" si="137"/>
        <v>11850.630000000001</v>
      </c>
      <c r="I194" s="124"/>
      <c r="J194" s="131"/>
      <c r="K194" s="131"/>
      <c r="L194" s="131"/>
      <c r="M194" s="194">
        <v>32921</v>
      </c>
      <c r="N194" s="195"/>
      <c r="O194" s="196" t="s">
        <v>41</v>
      </c>
      <c r="P194" s="195" t="s">
        <v>232</v>
      </c>
      <c r="Q194" s="197">
        <f>Q195</f>
        <v>3700</v>
      </c>
      <c r="R194" s="197">
        <f>R195</f>
        <v>0</v>
      </c>
      <c r="S194" s="197">
        <f>S195</f>
        <v>3700</v>
      </c>
      <c r="T194" s="197">
        <f t="shared" ref="T194:AD194" si="164">T195</f>
        <v>0</v>
      </c>
      <c r="U194" s="294">
        <f t="shared" si="164"/>
        <v>2700</v>
      </c>
      <c r="V194" s="294">
        <f t="shared" si="164"/>
        <v>3700</v>
      </c>
      <c r="W194" s="343">
        <f t="shared" si="164"/>
        <v>1504.5100000000002</v>
      </c>
      <c r="X194" s="197"/>
      <c r="Y194" s="308"/>
      <c r="Z194" s="197">
        <f t="shared" si="164"/>
        <v>2450.63</v>
      </c>
      <c r="AA194" s="197">
        <f t="shared" si="164"/>
        <v>3700</v>
      </c>
      <c r="AB194" s="197">
        <f t="shared" si="164"/>
        <v>1900</v>
      </c>
      <c r="AC194" s="197">
        <f t="shared" si="164"/>
        <v>1900</v>
      </c>
      <c r="AD194" s="197">
        <f t="shared" si="164"/>
        <v>1900</v>
      </c>
    </row>
    <row r="195" spans="1:30" s="114" customFormat="1" ht="20.25" hidden="1" customHeight="1" x14ac:dyDescent="0.25">
      <c r="A195" s="183" t="s">
        <v>335</v>
      </c>
      <c r="B195" s="183"/>
      <c r="C195" s="183"/>
      <c r="D195" s="183"/>
      <c r="E195" s="183"/>
      <c r="F195" s="200">
        <f t="shared" si="135"/>
        <v>7400</v>
      </c>
      <c r="G195" s="200">
        <f t="shared" si="136"/>
        <v>7904.51</v>
      </c>
      <c r="H195" s="201">
        <f t="shared" si="137"/>
        <v>11850.630000000001</v>
      </c>
      <c r="I195" s="124"/>
      <c r="J195" s="131"/>
      <c r="K195" s="131"/>
      <c r="L195" s="131"/>
      <c r="M195" s="11"/>
      <c r="N195" s="171">
        <v>329210</v>
      </c>
      <c r="O195" s="172" t="s">
        <v>41</v>
      </c>
      <c r="P195" s="173" t="s">
        <v>232</v>
      </c>
      <c r="Q195" s="174">
        <f>5700-2000</f>
        <v>3700</v>
      </c>
      <c r="R195" s="174">
        <f>S195-Q195</f>
        <v>0</v>
      </c>
      <c r="S195" s="174">
        <f>5700-2000</f>
        <v>3700</v>
      </c>
      <c r="T195" s="174"/>
      <c r="U195" s="295">
        <v>2700</v>
      </c>
      <c r="V195" s="295">
        <v>3700</v>
      </c>
      <c r="W195" s="344">
        <f>2634.51-W412-W1291</f>
        <v>1504.5100000000002</v>
      </c>
      <c r="X195" s="174"/>
      <c r="Y195" s="309"/>
      <c r="Z195" s="174">
        <v>2450.63</v>
      </c>
      <c r="AA195" s="174">
        <f>+Q195</f>
        <v>3700</v>
      </c>
      <c r="AB195" s="174">
        <v>1900</v>
      </c>
      <c r="AC195" s="174">
        <v>1900</v>
      </c>
      <c r="AD195" s="174">
        <v>1900</v>
      </c>
    </row>
    <row r="196" spans="1:30" s="114" customFormat="1" ht="20.25" hidden="1" customHeight="1" x14ac:dyDescent="0.25">
      <c r="A196" s="183" t="s">
        <v>335</v>
      </c>
      <c r="B196" s="183"/>
      <c r="C196" s="183"/>
      <c r="D196" s="183"/>
      <c r="E196" s="198" t="s">
        <v>388</v>
      </c>
      <c r="F196" s="200">
        <f t="shared" si="135"/>
        <v>5400</v>
      </c>
      <c r="G196" s="200">
        <f t="shared" si="136"/>
        <v>6765.23</v>
      </c>
      <c r="H196" s="201">
        <f t="shared" si="137"/>
        <v>12164.83</v>
      </c>
      <c r="I196" s="124"/>
      <c r="J196" s="131"/>
      <c r="K196" s="131"/>
      <c r="L196" s="131"/>
      <c r="M196" s="194">
        <v>32922</v>
      </c>
      <c r="N196" s="195"/>
      <c r="O196" s="196" t="s">
        <v>41</v>
      </c>
      <c r="P196" s="195" t="s">
        <v>233</v>
      </c>
      <c r="Q196" s="197">
        <f>Q197</f>
        <v>2700</v>
      </c>
      <c r="R196" s="197">
        <f>R197</f>
        <v>0</v>
      </c>
      <c r="S196" s="197">
        <f>S197</f>
        <v>2700</v>
      </c>
      <c r="T196" s="197">
        <f t="shared" ref="T196:AD196" si="165">T197</f>
        <v>0</v>
      </c>
      <c r="U196" s="294">
        <f t="shared" si="165"/>
        <v>2700</v>
      </c>
      <c r="V196" s="294">
        <f t="shared" si="165"/>
        <v>2700</v>
      </c>
      <c r="W196" s="343">
        <f t="shared" si="165"/>
        <v>1365.23</v>
      </c>
      <c r="X196" s="197"/>
      <c r="Y196" s="308"/>
      <c r="Z196" s="197">
        <f t="shared" si="165"/>
        <v>1364.83</v>
      </c>
      <c r="AA196" s="197">
        <f t="shared" si="165"/>
        <v>2700</v>
      </c>
      <c r="AB196" s="197">
        <f t="shared" si="165"/>
        <v>2700</v>
      </c>
      <c r="AC196" s="197">
        <f t="shared" si="165"/>
        <v>2700</v>
      </c>
      <c r="AD196" s="197">
        <f t="shared" si="165"/>
        <v>2700</v>
      </c>
    </row>
    <row r="197" spans="1:30" s="114" customFormat="1" ht="20.25" hidden="1" customHeight="1" x14ac:dyDescent="0.25">
      <c r="A197" s="183" t="s">
        <v>335</v>
      </c>
      <c r="B197" s="183"/>
      <c r="C197" s="183"/>
      <c r="D197" s="183"/>
      <c r="E197" s="183"/>
      <c r="F197" s="200">
        <f t="shared" si="135"/>
        <v>5400</v>
      </c>
      <c r="G197" s="200">
        <f t="shared" si="136"/>
        <v>6765.23</v>
      </c>
      <c r="H197" s="201">
        <f t="shared" si="137"/>
        <v>12164.83</v>
      </c>
      <c r="I197" s="124"/>
      <c r="J197" s="131"/>
      <c r="K197" s="131"/>
      <c r="L197" s="131"/>
      <c r="M197" s="11"/>
      <c r="N197" s="171">
        <v>329220</v>
      </c>
      <c r="O197" s="172" t="s">
        <v>41</v>
      </c>
      <c r="P197" s="173" t="s">
        <v>233</v>
      </c>
      <c r="Q197" s="174">
        <v>2700</v>
      </c>
      <c r="R197" s="174">
        <f>S197-Q197</f>
        <v>0</v>
      </c>
      <c r="S197" s="174">
        <v>2700</v>
      </c>
      <c r="T197" s="174"/>
      <c r="U197" s="295">
        <v>2700</v>
      </c>
      <c r="V197" s="295">
        <v>2700</v>
      </c>
      <c r="W197" s="344">
        <v>1365.23</v>
      </c>
      <c r="X197" s="174"/>
      <c r="Y197" s="309"/>
      <c r="Z197" s="174">
        <v>1364.83</v>
      </c>
      <c r="AA197" s="174">
        <f>+Q197</f>
        <v>2700</v>
      </c>
      <c r="AB197" s="174">
        <v>2700</v>
      </c>
      <c r="AC197" s="174">
        <v>2700</v>
      </c>
      <c r="AD197" s="174">
        <v>2700</v>
      </c>
    </row>
    <row r="198" spans="1:30" s="114" customFormat="1" ht="20.25" hidden="1" customHeight="1" x14ac:dyDescent="0.25">
      <c r="A198" s="183" t="s">
        <v>335</v>
      </c>
      <c r="B198" s="183"/>
      <c r="C198" s="183"/>
      <c r="D198" s="183"/>
      <c r="E198" s="198" t="s">
        <v>388</v>
      </c>
      <c r="F198" s="200">
        <f t="shared" si="135"/>
        <v>6000</v>
      </c>
      <c r="G198" s="200">
        <f t="shared" si="136"/>
        <v>9090.89</v>
      </c>
      <c r="H198" s="201">
        <f t="shared" si="137"/>
        <v>14705.15</v>
      </c>
      <c r="I198" s="124"/>
      <c r="J198" s="131"/>
      <c r="K198" s="131"/>
      <c r="L198" s="131"/>
      <c r="M198" s="194">
        <v>32923</v>
      </c>
      <c r="N198" s="195"/>
      <c r="O198" s="196" t="s">
        <v>41</v>
      </c>
      <c r="P198" s="195" t="s">
        <v>234</v>
      </c>
      <c r="Q198" s="197">
        <f>Q199</f>
        <v>3000</v>
      </c>
      <c r="R198" s="197">
        <f>R199</f>
        <v>0</v>
      </c>
      <c r="S198" s="197">
        <f>S199</f>
        <v>3000</v>
      </c>
      <c r="T198" s="197">
        <f t="shared" ref="T198:AD198" si="166">T199</f>
        <v>0</v>
      </c>
      <c r="U198" s="294">
        <f t="shared" si="166"/>
        <v>5000</v>
      </c>
      <c r="V198" s="294">
        <f t="shared" si="166"/>
        <v>3000</v>
      </c>
      <c r="W198" s="343">
        <f t="shared" si="166"/>
        <v>1090.8899999999999</v>
      </c>
      <c r="X198" s="197"/>
      <c r="Y198" s="308"/>
      <c r="Z198" s="197">
        <f t="shared" si="166"/>
        <v>2705.15</v>
      </c>
      <c r="AA198" s="197">
        <f t="shared" si="166"/>
        <v>3000</v>
      </c>
      <c r="AB198" s="197">
        <f t="shared" si="166"/>
        <v>3000</v>
      </c>
      <c r="AC198" s="197">
        <f t="shared" si="166"/>
        <v>3000</v>
      </c>
      <c r="AD198" s="197">
        <f t="shared" si="166"/>
        <v>3000</v>
      </c>
    </row>
    <row r="199" spans="1:30" s="114" customFormat="1" ht="20.25" hidden="1" customHeight="1" x14ac:dyDescent="0.25">
      <c r="A199" s="183" t="s">
        <v>335</v>
      </c>
      <c r="B199" s="183"/>
      <c r="C199" s="183"/>
      <c r="D199" s="183"/>
      <c r="E199" s="183"/>
      <c r="F199" s="200">
        <f t="shared" si="135"/>
        <v>6000</v>
      </c>
      <c r="G199" s="200">
        <f t="shared" si="136"/>
        <v>9090.89</v>
      </c>
      <c r="H199" s="201">
        <f t="shared" si="137"/>
        <v>14705.15</v>
      </c>
      <c r="I199" s="124"/>
      <c r="J199" s="131"/>
      <c r="K199" s="131"/>
      <c r="L199" s="131"/>
      <c r="M199" s="11"/>
      <c r="N199" s="171">
        <v>329230</v>
      </c>
      <c r="O199" s="172" t="s">
        <v>41</v>
      </c>
      <c r="P199" s="173" t="s">
        <v>234</v>
      </c>
      <c r="Q199" s="174">
        <v>3000</v>
      </c>
      <c r="R199" s="174">
        <f>S199-Q199</f>
        <v>0</v>
      </c>
      <c r="S199" s="174">
        <v>3000</v>
      </c>
      <c r="T199" s="174"/>
      <c r="U199" s="295">
        <v>5000</v>
      </c>
      <c r="V199" s="295">
        <v>3000</v>
      </c>
      <c r="W199" s="345">
        <f>3090.89-W414</f>
        <v>1090.8899999999999</v>
      </c>
      <c r="X199" s="174"/>
      <c r="Y199" s="309"/>
      <c r="Z199" s="174">
        <v>2705.15</v>
      </c>
      <c r="AA199" s="174">
        <f>+Q199</f>
        <v>3000</v>
      </c>
      <c r="AB199" s="174">
        <v>3000</v>
      </c>
      <c r="AC199" s="174">
        <v>3000</v>
      </c>
      <c r="AD199" s="174">
        <v>3000</v>
      </c>
    </row>
    <row r="200" spans="1:30" s="114" customFormat="1" ht="20.25" customHeight="1" x14ac:dyDescent="0.25">
      <c r="A200" s="183" t="s">
        <v>335</v>
      </c>
      <c r="B200" s="183"/>
      <c r="C200" s="183"/>
      <c r="D200" s="198" t="s">
        <v>387</v>
      </c>
      <c r="E200" s="198" t="s">
        <v>388</v>
      </c>
      <c r="F200" s="200">
        <f t="shared" si="135"/>
        <v>21500</v>
      </c>
      <c r="G200" s="200">
        <f t="shared" si="136"/>
        <v>36304.04</v>
      </c>
      <c r="H200" s="201">
        <f t="shared" si="137"/>
        <v>41541.46</v>
      </c>
      <c r="I200" s="124"/>
      <c r="J200" s="131"/>
      <c r="K200" s="131"/>
      <c r="L200" s="131">
        <v>3293</v>
      </c>
      <c r="M200" s="131"/>
      <c r="N200" s="132"/>
      <c r="O200" s="12" t="s">
        <v>41</v>
      </c>
      <c r="P200" s="127" t="s">
        <v>235</v>
      </c>
      <c r="Q200" s="133">
        <f t="shared" ref="Q200:AD201" si="167">Q201</f>
        <v>12000</v>
      </c>
      <c r="R200" s="133">
        <f t="shared" si="167"/>
        <v>-1250</v>
      </c>
      <c r="S200" s="133">
        <f t="shared" si="167"/>
        <v>10750</v>
      </c>
      <c r="T200" s="133">
        <v>5542</v>
      </c>
      <c r="U200" s="293">
        <f t="shared" si="167"/>
        <v>12000</v>
      </c>
      <c r="V200" s="293">
        <f t="shared" si="167"/>
        <v>12000</v>
      </c>
      <c r="W200" s="342">
        <f t="shared" si="167"/>
        <v>6762.04</v>
      </c>
      <c r="X200" s="133"/>
      <c r="Y200" s="307"/>
      <c r="Z200" s="133">
        <f t="shared" si="167"/>
        <v>5541.46</v>
      </c>
      <c r="AA200" s="133">
        <f t="shared" si="167"/>
        <v>12000</v>
      </c>
      <c r="AB200" s="133">
        <f t="shared" si="167"/>
        <v>12000</v>
      </c>
      <c r="AC200" s="133">
        <f t="shared" si="167"/>
        <v>6000</v>
      </c>
      <c r="AD200" s="133">
        <f t="shared" si="167"/>
        <v>6000</v>
      </c>
    </row>
    <row r="201" spans="1:30" s="114" customFormat="1" ht="20.25" hidden="1" customHeight="1" x14ac:dyDescent="0.25">
      <c r="A201" s="183" t="s">
        <v>335</v>
      </c>
      <c r="B201" s="183"/>
      <c r="C201" s="183"/>
      <c r="D201" s="183"/>
      <c r="E201" s="198" t="s">
        <v>388</v>
      </c>
      <c r="F201" s="200">
        <f t="shared" si="135"/>
        <v>21500</v>
      </c>
      <c r="G201" s="200">
        <f t="shared" si="136"/>
        <v>30762.04</v>
      </c>
      <c r="H201" s="201">
        <f t="shared" si="137"/>
        <v>41541.46</v>
      </c>
      <c r="I201" s="124"/>
      <c r="J201" s="131"/>
      <c r="K201" s="131"/>
      <c r="L201" s="131"/>
      <c r="M201" s="194">
        <v>32931</v>
      </c>
      <c r="N201" s="195"/>
      <c r="O201" s="196" t="s">
        <v>41</v>
      </c>
      <c r="P201" s="195" t="s">
        <v>235</v>
      </c>
      <c r="Q201" s="197">
        <f t="shared" si="167"/>
        <v>12000</v>
      </c>
      <c r="R201" s="197">
        <f t="shared" si="167"/>
        <v>-1250</v>
      </c>
      <c r="S201" s="197">
        <f t="shared" si="167"/>
        <v>10750</v>
      </c>
      <c r="T201" s="197">
        <f t="shared" si="167"/>
        <v>0</v>
      </c>
      <c r="U201" s="294">
        <f t="shared" si="167"/>
        <v>12000</v>
      </c>
      <c r="V201" s="294">
        <f t="shared" si="167"/>
        <v>12000</v>
      </c>
      <c r="W201" s="343">
        <f t="shared" si="167"/>
        <v>6762.04</v>
      </c>
      <c r="X201" s="197"/>
      <c r="Y201" s="308"/>
      <c r="Z201" s="197">
        <f t="shared" si="167"/>
        <v>5541.46</v>
      </c>
      <c r="AA201" s="197">
        <f t="shared" si="167"/>
        <v>12000</v>
      </c>
      <c r="AB201" s="197">
        <f t="shared" si="167"/>
        <v>12000</v>
      </c>
      <c r="AC201" s="197">
        <f t="shared" si="167"/>
        <v>6000</v>
      </c>
      <c r="AD201" s="197">
        <f t="shared" si="167"/>
        <v>6000</v>
      </c>
    </row>
    <row r="202" spans="1:30" s="114" customFormat="1" ht="20.25" hidden="1" customHeight="1" x14ac:dyDescent="0.25">
      <c r="A202" s="183" t="s">
        <v>335</v>
      </c>
      <c r="B202" s="183"/>
      <c r="C202" s="183"/>
      <c r="D202" s="183"/>
      <c r="E202" s="183"/>
      <c r="F202" s="200">
        <f t="shared" si="135"/>
        <v>21500</v>
      </c>
      <c r="G202" s="200">
        <f t="shared" si="136"/>
        <v>30762.04</v>
      </c>
      <c r="H202" s="201">
        <f t="shared" si="137"/>
        <v>41541.46</v>
      </c>
      <c r="I202" s="124"/>
      <c r="J202" s="131"/>
      <c r="K202" s="131"/>
      <c r="L202" s="131"/>
      <c r="M202" s="11"/>
      <c r="N202" s="171">
        <v>329310</v>
      </c>
      <c r="O202" s="172" t="s">
        <v>41</v>
      </c>
      <c r="P202" s="173" t="s">
        <v>235</v>
      </c>
      <c r="Q202" s="174">
        <v>12000</v>
      </c>
      <c r="R202" s="174">
        <f>S202-Q202</f>
        <v>-1250</v>
      </c>
      <c r="S202" s="174">
        <v>10750</v>
      </c>
      <c r="T202" s="174"/>
      <c r="U202" s="295">
        <v>12000</v>
      </c>
      <c r="V202" s="295">
        <v>12000</v>
      </c>
      <c r="W202" s="345">
        <f>10012.08-W417-W637-W922</f>
        <v>6762.04</v>
      </c>
      <c r="X202" s="174"/>
      <c r="Y202" s="309"/>
      <c r="Z202" s="174">
        <v>5541.46</v>
      </c>
      <c r="AA202" s="174">
        <f>+Q202</f>
        <v>12000</v>
      </c>
      <c r="AB202" s="174">
        <v>12000</v>
      </c>
      <c r="AC202" s="174">
        <v>6000</v>
      </c>
      <c r="AD202" s="174">
        <v>6000</v>
      </c>
    </row>
    <row r="203" spans="1:30" s="114" customFormat="1" ht="20.25" customHeight="1" x14ac:dyDescent="0.25">
      <c r="A203" s="183" t="s">
        <v>335</v>
      </c>
      <c r="B203" s="183"/>
      <c r="C203" s="183"/>
      <c r="D203" s="198" t="s">
        <v>387</v>
      </c>
      <c r="E203" s="198" t="s">
        <v>388</v>
      </c>
      <c r="F203" s="200">
        <f t="shared" si="135"/>
        <v>4000</v>
      </c>
      <c r="G203" s="200">
        <f t="shared" si="136"/>
        <v>7315.26</v>
      </c>
      <c r="H203" s="201">
        <f t="shared" si="137"/>
        <v>9588.7999999999993</v>
      </c>
      <c r="I203" s="124"/>
      <c r="J203" s="131"/>
      <c r="K203" s="131"/>
      <c r="L203" s="131">
        <v>3294</v>
      </c>
      <c r="M203" s="131"/>
      <c r="N203" s="132"/>
      <c r="O203" s="12" t="s">
        <v>41</v>
      </c>
      <c r="P203" s="127" t="s">
        <v>236</v>
      </c>
      <c r="Q203" s="133">
        <f t="shared" ref="Q203:AD204" si="168">Q204</f>
        <v>2000</v>
      </c>
      <c r="R203" s="133">
        <f t="shared" si="168"/>
        <v>0</v>
      </c>
      <c r="S203" s="133">
        <f t="shared" si="168"/>
        <v>2000</v>
      </c>
      <c r="T203" s="133">
        <v>1589</v>
      </c>
      <c r="U203" s="293">
        <f t="shared" si="168"/>
        <v>2000</v>
      </c>
      <c r="V203" s="293">
        <f t="shared" si="168"/>
        <v>2000</v>
      </c>
      <c r="W203" s="342">
        <f t="shared" si="168"/>
        <v>1726.26</v>
      </c>
      <c r="X203" s="133"/>
      <c r="Y203" s="307"/>
      <c r="Z203" s="133">
        <f t="shared" si="168"/>
        <v>1588.8</v>
      </c>
      <c r="AA203" s="133">
        <f t="shared" si="168"/>
        <v>2000</v>
      </c>
      <c r="AB203" s="133">
        <f t="shared" si="168"/>
        <v>2000</v>
      </c>
      <c r="AC203" s="133">
        <f t="shared" si="168"/>
        <v>2000</v>
      </c>
      <c r="AD203" s="133">
        <f t="shared" si="168"/>
        <v>2000</v>
      </c>
    </row>
    <row r="204" spans="1:30" s="114" customFormat="1" ht="20.25" hidden="1" customHeight="1" x14ac:dyDescent="0.25">
      <c r="A204" s="183" t="s">
        <v>335</v>
      </c>
      <c r="B204" s="183"/>
      <c r="C204" s="183"/>
      <c r="D204" s="183"/>
      <c r="E204" s="198" t="s">
        <v>388</v>
      </c>
      <c r="F204" s="200">
        <f t="shared" si="135"/>
        <v>4000</v>
      </c>
      <c r="G204" s="200">
        <f t="shared" si="136"/>
        <v>5726.26</v>
      </c>
      <c r="H204" s="201">
        <f t="shared" si="137"/>
        <v>9588.7999999999993</v>
      </c>
      <c r="I204" s="124"/>
      <c r="J204" s="131"/>
      <c r="K204" s="131"/>
      <c r="L204" s="131"/>
      <c r="M204" s="194">
        <v>32941</v>
      </c>
      <c r="N204" s="195"/>
      <c r="O204" s="196" t="s">
        <v>41</v>
      </c>
      <c r="P204" s="195" t="s">
        <v>237</v>
      </c>
      <c r="Q204" s="197">
        <f t="shared" si="168"/>
        <v>2000</v>
      </c>
      <c r="R204" s="197">
        <f t="shared" si="168"/>
        <v>0</v>
      </c>
      <c r="S204" s="197">
        <f t="shared" si="168"/>
        <v>2000</v>
      </c>
      <c r="T204" s="197">
        <f t="shared" si="168"/>
        <v>0</v>
      </c>
      <c r="U204" s="294">
        <f t="shared" si="168"/>
        <v>2000</v>
      </c>
      <c r="V204" s="294">
        <f t="shared" si="168"/>
        <v>2000</v>
      </c>
      <c r="W204" s="343">
        <f t="shared" si="168"/>
        <v>1726.26</v>
      </c>
      <c r="X204" s="197"/>
      <c r="Y204" s="308"/>
      <c r="Z204" s="197">
        <f t="shared" si="168"/>
        <v>1588.8</v>
      </c>
      <c r="AA204" s="197">
        <f t="shared" si="168"/>
        <v>2000</v>
      </c>
      <c r="AB204" s="197">
        <f t="shared" si="168"/>
        <v>2000</v>
      </c>
      <c r="AC204" s="197">
        <f t="shared" si="168"/>
        <v>2000</v>
      </c>
      <c r="AD204" s="197">
        <f t="shared" si="168"/>
        <v>2000</v>
      </c>
    </row>
    <row r="205" spans="1:30" s="114" customFormat="1" ht="20.25" hidden="1" customHeight="1" x14ac:dyDescent="0.25">
      <c r="A205" s="183" t="s">
        <v>335</v>
      </c>
      <c r="B205" s="183"/>
      <c r="C205" s="183"/>
      <c r="D205" s="183"/>
      <c r="E205" s="183"/>
      <c r="F205" s="200">
        <f t="shared" si="135"/>
        <v>4000</v>
      </c>
      <c r="G205" s="200">
        <f t="shared" si="136"/>
        <v>5726.26</v>
      </c>
      <c r="H205" s="201">
        <f t="shared" si="137"/>
        <v>9588.7999999999993</v>
      </c>
      <c r="I205" s="124"/>
      <c r="J205" s="131"/>
      <c r="K205" s="131"/>
      <c r="L205" s="131"/>
      <c r="M205" s="11"/>
      <c r="N205" s="171">
        <v>329410</v>
      </c>
      <c r="O205" s="172" t="s">
        <v>41</v>
      </c>
      <c r="P205" s="173" t="s">
        <v>237</v>
      </c>
      <c r="Q205" s="174">
        <v>2000</v>
      </c>
      <c r="R205" s="174">
        <f>S205-Q205</f>
        <v>0</v>
      </c>
      <c r="S205" s="174">
        <v>2000</v>
      </c>
      <c r="T205" s="174"/>
      <c r="U205" s="295">
        <v>2000</v>
      </c>
      <c r="V205" s="295">
        <v>2000</v>
      </c>
      <c r="W205" s="345">
        <f>1726.26-W420</f>
        <v>1726.26</v>
      </c>
      <c r="X205" s="174"/>
      <c r="Y205" s="309"/>
      <c r="Z205" s="174">
        <v>1588.8</v>
      </c>
      <c r="AA205" s="174">
        <f>+Q205</f>
        <v>2000</v>
      </c>
      <c r="AB205" s="174">
        <v>2000</v>
      </c>
      <c r="AC205" s="174">
        <v>2000</v>
      </c>
      <c r="AD205" s="174">
        <v>2000</v>
      </c>
    </row>
    <row r="206" spans="1:30" s="114" customFormat="1" ht="20.25" customHeight="1" x14ac:dyDescent="0.25">
      <c r="A206" s="183" t="s">
        <v>335</v>
      </c>
      <c r="B206" s="183"/>
      <c r="C206" s="183"/>
      <c r="D206" s="198" t="s">
        <v>387</v>
      </c>
      <c r="E206" s="198" t="s">
        <v>388</v>
      </c>
      <c r="F206" s="200">
        <f t="shared" si="135"/>
        <v>22000</v>
      </c>
      <c r="G206" s="200">
        <f t="shared" si="136"/>
        <v>38418.479999999996</v>
      </c>
      <c r="H206" s="201">
        <f t="shared" si="137"/>
        <v>49939.86</v>
      </c>
      <c r="I206" s="124"/>
      <c r="J206" s="131"/>
      <c r="K206" s="131"/>
      <c r="L206" s="131">
        <v>3295</v>
      </c>
      <c r="M206" s="131"/>
      <c r="N206" s="132"/>
      <c r="O206" s="12" t="s">
        <v>41</v>
      </c>
      <c r="P206" s="127" t="s">
        <v>238</v>
      </c>
      <c r="Q206" s="133">
        <f t="shared" ref="Q206:S206" si="169">Q209+Q211+Q207</f>
        <v>11000</v>
      </c>
      <c r="R206" s="133">
        <f t="shared" si="169"/>
        <v>0</v>
      </c>
      <c r="S206" s="133">
        <f t="shared" si="169"/>
        <v>11000</v>
      </c>
      <c r="T206" s="133">
        <v>8940</v>
      </c>
      <c r="U206" s="293">
        <f t="shared" ref="U206:AD206" si="170">U209+U211+U207</f>
        <v>10000</v>
      </c>
      <c r="V206" s="293">
        <f t="shared" si="170"/>
        <v>11000</v>
      </c>
      <c r="W206" s="342">
        <f t="shared" si="170"/>
        <v>8478.48</v>
      </c>
      <c r="X206" s="133"/>
      <c r="Y206" s="307"/>
      <c r="Z206" s="133">
        <f t="shared" si="170"/>
        <v>8939.86</v>
      </c>
      <c r="AA206" s="133">
        <f t="shared" si="170"/>
        <v>11000</v>
      </c>
      <c r="AB206" s="133">
        <f t="shared" si="170"/>
        <v>10000</v>
      </c>
      <c r="AC206" s="133">
        <f t="shared" si="170"/>
        <v>10000</v>
      </c>
      <c r="AD206" s="133">
        <f t="shared" si="170"/>
        <v>10000</v>
      </c>
    </row>
    <row r="207" spans="1:30" s="114" customFormat="1" ht="20.25" hidden="1" customHeight="1" x14ac:dyDescent="0.25">
      <c r="A207" s="183" t="s">
        <v>335</v>
      </c>
      <c r="B207" s="183"/>
      <c r="C207" s="183"/>
      <c r="D207" s="183"/>
      <c r="E207" s="198" t="s">
        <v>388</v>
      </c>
      <c r="F207" s="200">
        <f t="shared" si="135"/>
        <v>1000</v>
      </c>
      <c r="G207" s="200">
        <f t="shared" si="136"/>
        <v>1000</v>
      </c>
      <c r="H207" s="201">
        <f t="shared" si="137"/>
        <v>3133.38</v>
      </c>
      <c r="I207" s="124"/>
      <c r="J207" s="131"/>
      <c r="K207" s="131"/>
      <c r="L207" s="131"/>
      <c r="M207" s="194">
        <v>32952</v>
      </c>
      <c r="N207" s="195"/>
      <c r="O207" s="196" t="s">
        <v>41</v>
      </c>
      <c r="P207" s="195" t="s">
        <v>239</v>
      </c>
      <c r="Q207" s="197">
        <f t="shared" ref="Q207:R207" si="171">Q208</f>
        <v>500</v>
      </c>
      <c r="R207" s="197">
        <f t="shared" si="171"/>
        <v>0</v>
      </c>
      <c r="S207" s="197">
        <f>S208</f>
        <v>500</v>
      </c>
      <c r="T207" s="197">
        <f t="shared" ref="T207:AD207" si="172">T208</f>
        <v>0</v>
      </c>
      <c r="U207" s="294">
        <f t="shared" si="172"/>
        <v>500</v>
      </c>
      <c r="V207" s="294">
        <f t="shared" si="172"/>
        <v>500</v>
      </c>
      <c r="W207" s="343">
        <f t="shared" si="172"/>
        <v>0</v>
      </c>
      <c r="X207" s="197"/>
      <c r="Y207" s="308"/>
      <c r="Z207" s="197">
        <f t="shared" si="172"/>
        <v>1133.3800000000001</v>
      </c>
      <c r="AA207" s="197">
        <f t="shared" si="172"/>
        <v>500</v>
      </c>
      <c r="AB207" s="197">
        <f t="shared" si="172"/>
        <v>500</v>
      </c>
      <c r="AC207" s="197">
        <f t="shared" si="172"/>
        <v>500</v>
      </c>
      <c r="AD207" s="197">
        <f t="shared" si="172"/>
        <v>500</v>
      </c>
    </row>
    <row r="208" spans="1:30" s="114" customFormat="1" ht="20.25" hidden="1" customHeight="1" x14ac:dyDescent="0.2">
      <c r="A208" s="183" t="s">
        <v>335</v>
      </c>
      <c r="B208" s="183"/>
      <c r="C208" s="183"/>
      <c r="D208" s="183"/>
      <c r="E208" s="183"/>
      <c r="F208" s="200">
        <f t="shared" si="135"/>
        <v>1000</v>
      </c>
      <c r="G208" s="200">
        <f t="shared" si="136"/>
        <v>1000</v>
      </c>
      <c r="H208" s="201">
        <f t="shared" si="137"/>
        <v>3133.38</v>
      </c>
      <c r="I208" s="124"/>
      <c r="J208" s="131"/>
      <c r="K208" s="131"/>
      <c r="L208" s="131"/>
      <c r="M208" s="334"/>
      <c r="N208" s="171">
        <v>329520</v>
      </c>
      <c r="O208" s="172" t="s">
        <v>41</v>
      </c>
      <c r="P208" s="173" t="s">
        <v>239</v>
      </c>
      <c r="Q208" s="174">
        <v>500</v>
      </c>
      <c r="R208" s="174">
        <f>S208-Q208</f>
        <v>0</v>
      </c>
      <c r="S208" s="174">
        <v>500</v>
      </c>
      <c r="T208" s="174"/>
      <c r="U208" s="295">
        <v>500</v>
      </c>
      <c r="V208" s="295">
        <v>500</v>
      </c>
      <c r="W208" s="345"/>
      <c r="X208" s="174"/>
      <c r="Y208" s="309"/>
      <c r="Z208" s="174">
        <v>1133.3800000000001</v>
      </c>
      <c r="AA208" s="174">
        <f>+Q208</f>
        <v>500</v>
      </c>
      <c r="AB208" s="174">
        <v>500</v>
      </c>
      <c r="AC208" s="174">
        <v>500</v>
      </c>
      <c r="AD208" s="174">
        <v>500</v>
      </c>
    </row>
    <row r="209" spans="1:31" s="114" customFormat="1" ht="25.5" hidden="1" customHeight="1" x14ac:dyDescent="0.25">
      <c r="A209" s="183" t="s">
        <v>335</v>
      </c>
      <c r="B209" s="183"/>
      <c r="C209" s="183"/>
      <c r="D209" s="183"/>
      <c r="E209" s="198" t="s">
        <v>388</v>
      </c>
      <c r="F209" s="200">
        <f t="shared" si="135"/>
        <v>10000</v>
      </c>
      <c r="G209" s="200">
        <f t="shared" si="136"/>
        <v>13032</v>
      </c>
      <c r="H209" s="201">
        <f t="shared" si="137"/>
        <v>20360</v>
      </c>
      <c r="I209" s="124"/>
      <c r="J209" s="131"/>
      <c r="K209" s="131"/>
      <c r="L209" s="131"/>
      <c r="M209" s="194">
        <v>32955</v>
      </c>
      <c r="N209" s="195"/>
      <c r="O209" s="196" t="s">
        <v>41</v>
      </c>
      <c r="P209" s="195" t="s">
        <v>240</v>
      </c>
      <c r="Q209" s="197">
        <f>Q210</f>
        <v>5000</v>
      </c>
      <c r="R209" s="197">
        <f>R210</f>
        <v>0</v>
      </c>
      <c r="S209" s="197">
        <f>S210</f>
        <v>5000</v>
      </c>
      <c r="T209" s="197">
        <f t="shared" ref="T209:AD209" si="173">T210</f>
        <v>0</v>
      </c>
      <c r="U209" s="294">
        <f t="shared" si="173"/>
        <v>4000</v>
      </c>
      <c r="V209" s="294">
        <f t="shared" si="173"/>
        <v>5000</v>
      </c>
      <c r="W209" s="343">
        <f t="shared" si="173"/>
        <v>4032</v>
      </c>
      <c r="X209" s="197"/>
      <c r="Y209" s="308"/>
      <c r="Z209" s="197">
        <f t="shared" si="173"/>
        <v>3360</v>
      </c>
      <c r="AA209" s="197">
        <f t="shared" si="173"/>
        <v>5000</v>
      </c>
      <c r="AB209" s="197">
        <f t="shared" si="173"/>
        <v>4000</v>
      </c>
      <c r="AC209" s="197">
        <f t="shared" si="173"/>
        <v>4000</v>
      </c>
      <c r="AD209" s="197">
        <f t="shared" si="173"/>
        <v>4000</v>
      </c>
    </row>
    <row r="210" spans="1:31" s="114" customFormat="1" ht="20.25" hidden="1" customHeight="1" x14ac:dyDescent="0.25">
      <c r="A210" s="183" t="s">
        <v>335</v>
      </c>
      <c r="B210" s="183"/>
      <c r="C210" s="183"/>
      <c r="D210" s="183"/>
      <c r="E210" s="183"/>
      <c r="F210" s="200">
        <f t="shared" ref="F210:F273" si="174">+Q210+R210+S210</f>
        <v>10000</v>
      </c>
      <c r="G210" s="200">
        <f t="shared" ref="G210:G273" si="175">+T210+U210+V210+W210+X210+Y210</f>
        <v>13032</v>
      </c>
      <c r="H210" s="201">
        <f t="shared" ref="H210:H273" si="176">+Z210+AA210+AB210+AC210+AD210</f>
        <v>20360</v>
      </c>
      <c r="I210" s="124"/>
      <c r="J210" s="131"/>
      <c r="K210" s="131"/>
      <c r="L210" s="131"/>
      <c r="M210" s="11"/>
      <c r="N210" s="171">
        <v>329550</v>
      </c>
      <c r="O210" s="172" t="s">
        <v>41</v>
      </c>
      <c r="P210" s="173" t="s">
        <v>240</v>
      </c>
      <c r="Q210" s="174">
        <v>5000</v>
      </c>
      <c r="R210" s="174">
        <f>S210-Q210</f>
        <v>0</v>
      </c>
      <c r="S210" s="174">
        <v>5000</v>
      </c>
      <c r="T210" s="174"/>
      <c r="U210" s="295">
        <v>4000</v>
      </c>
      <c r="V210" s="295">
        <v>5000</v>
      </c>
      <c r="W210" s="345">
        <f>4032-W423</f>
        <v>4032</v>
      </c>
      <c r="X210" s="174"/>
      <c r="Y210" s="309"/>
      <c r="Z210" s="174">
        <v>3360</v>
      </c>
      <c r="AA210" s="174">
        <f>+Q210</f>
        <v>5000</v>
      </c>
      <c r="AB210" s="174">
        <v>4000</v>
      </c>
      <c r="AC210" s="174">
        <v>4000</v>
      </c>
      <c r="AD210" s="174">
        <v>4000</v>
      </c>
    </row>
    <row r="211" spans="1:31" s="114" customFormat="1" ht="20.25" hidden="1" customHeight="1" x14ac:dyDescent="0.25">
      <c r="A211" s="183" t="s">
        <v>335</v>
      </c>
      <c r="B211" s="183"/>
      <c r="C211" s="183"/>
      <c r="D211" s="183"/>
      <c r="E211" s="198" t="s">
        <v>388</v>
      </c>
      <c r="F211" s="200">
        <f t="shared" si="174"/>
        <v>11000</v>
      </c>
      <c r="G211" s="200">
        <f t="shared" si="175"/>
        <v>15446.48</v>
      </c>
      <c r="H211" s="201">
        <f t="shared" si="176"/>
        <v>26446.48</v>
      </c>
      <c r="I211" s="124"/>
      <c r="J211" s="131"/>
      <c r="K211" s="131"/>
      <c r="L211" s="131"/>
      <c r="M211" s="194">
        <v>32959</v>
      </c>
      <c r="N211" s="195"/>
      <c r="O211" s="196" t="s">
        <v>41</v>
      </c>
      <c r="P211" s="195" t="s">
        <v>241</v>
      </c>
      <c r="Q211" s="197">
        <f>Q212+Q213</f>
        <v>5500</v>
      </c>
      <c r="R211" s="197">
        <f>R212+R213</f>
        <v>0</v>
      </c>
      <c r="S211" s="197">
        <f>S212+S213</f>
        <v>5500</v>
      </c>
      <c r="T211" s="197">
        <f t="shared" ref="T211:AD211" si="177">T212+T213</f>
        <v>0</v>
      </c>
      <c r="U211" s="294">
        <f t="shared" si="177"/>
        <v>5500</v>
      </c>
      <c r="V211" s="294">
        <f t="shared" si="177"/>
        <v>5500</v>
      </c>
      <c r="W211" s="343">
        <f t="shared" si="177"/>
        <v>4446.4799999999996</v>
      </c>
      <c r="X211" s="197"/>
      <c r="Y211" s="308"/>
      <c r="Z211" s="197">
        <f t="shared" si="177"/>
        <v>4446.4799999999996</v>
      </c>
      <c r="AA211" s="197">
        <f t="shared" si="177"/>
        <v>5500</v>
      </c>
      <c r="AB211" s="197">
        <f t="shared" si="177"/>
        <v>5500</v>
      </c>
      <c r="AC211" s="197">
        <f t="shared" si="177"/>
        <v>5500</v>
      </c>
      <c r="AD211" s="197">
        <f t="shared" si="177"/>
        <v>5500</v>
      </c>
    </row>
    <row r="212" spans="1:31" s="114" customFormat="1" ht="20.25" hidden="1" customHeight="1" x14ac:dyDescent="0.25">
      <c r="A212" s="183" t="s">
        <v>335</v>
      </c>
      <c r="B212" s="183"/>
      <c r="C212" s="183"/>
      <c r="D212" s="183"/>
      <c r="E212" s="183"/>
      <c r="F212" s="200">
        <f t="shared" si="174"/>
        <v>6600</v>
      </c>
      <c r="G212" s="200">
        <f t="shared" si="175"/>
        <v>9517.2000000000007</v>
      </c>
      <c r="H212" s="201">
        <f t="shared" si="176"/>
        <v>16117.2</v>
      </c>
      <c r="I212" s="124"/>
      <c r="J212" s="131"/>
      <c r="K212" s="131"/>
      <c r="L212" s="131"/>
      <c r="M212" s="11"/>
      <c r="N212" s="171">
        <v>329590</v>
      </c>
      <c r="O212" s="172" t="s">
        <v>41</v>
      </c>
      <c r="P212" s="173" t="s">
        <v>242</v>
      </c>
      <c r="Q212" s="174">
        <v>3300</v>
      </c>
      <c r="R212" s="174">
        <f>S212-Q212</f>
        <v>0</v>
      </c>
      <c r="S212" s="174">
        <v>3300</v>
      </c>
      <c r="T212" s="174"/>
      <c r="U212" s="295">
        <v>3300</v>
      </c>
      <c r="V212" s="295">
        <v>3300</v>
      </c>
      <c r="W212" s="345">
        <f>2917.2-W425</f>
        <v>2917.2</v>
      </c>
      <c r="X212" s="174"/>
      <c r="Y212" s="309"/>
      <c r="Z212" s="174">
        <v>2917.2</v>
      </c>
      <c r="AA212" s="174">
        <f t="shared" ref="AA212:AA213" si="178">+Q212</f>
        <v>3300</v>
      </c>
      <c r="AB212" s="174">
        <v>3300</v>
      </c>
      <c r="AC212" s="174">
        <v>3300</v>
      </c>
      <c r="AD212" s="174">
        <v>3300</v>
      </c>
    </row>
    <row r="213" spans="1:31" s="114" customFormat="1" ht="20.25" hidden="1" customHeight="1" x14ac:dyDescent="0.25">
      <c r="A213" s="183" t="s">
        <v>335</v>
      </c>
      <c r="B213" s="183"/>
      <c r="C213" s="183"/>
      <c r="D213" s="183"/>
      <c r="E213" s="183"/>
      <c r="F213" s="200">
        <f t="shared" si="174"/>
        <v>4400</v>
      </c>
      <c r="G213" s="200">
        <f t="shared" si="175"/>
        <v>5929.28</v>
      </c>
      <c r="H213" s="201">
        <f t="shared" si="176"/>
        <v>10329.279999999999</v>
      </c>
      <c r="I213" s="124"/>
      <c r="J213" s="131"/>
      <c r="K213" s="131"/>
      <c r="L213" s="131"/>
      <c r="M213" s="11"/>
      <c r="N213" s="171">
        <v>329591</v>
      </c>
      <c r="O213" s="172" t="s">
        <v>41</v>
      </c>
      <c r="P213" s="173" t="s">
        <v>243</v>
      </c>
      <c r="Q213" s="174">
        <v>2200</v>
      </c>
      <c r="R213" s="174">
        <f>S213-Q213</f>
        <v>0</v>
      </c>
      <c r="S213" s="174">
        <v>2200</v>
      </c>
      <c r="T213" s="174"/>
      <c r="U213" s="295">
        <v>2200</v>
      </c>
      <c r="V213" s="295">
        <v>2200</v>
      </c>
      <c r="W213" s="345">
        <f>1529.28-W426</f>
        <v>1529.28</v>
      </c>
      <c r="X213" s="174"/>
      <c r="Y213" s="309"/>
      <c r="Z213" s="174">
        <v>1529.28</v>
      </c>
      <c r="AA213" s="174">
        <f t="shared" si="178"/>
        <v>2200</v>
      </c>
      <c r="AB213" s="174">
        <v>2200</v>
      </c>
      <c r="AC213" s="174">
        <v>2200</v>
      </c>
      <c r="AD213" s="174">
        <v>2200</v>
      </c>
    </row>
    <row r="214" spans="1:31" s="114" customFormat="1" ht="20.25" customHeight="1" x14ac:dyDescent="0.25">
      <c r="A214" s="183" t="s">
        <v>335</v>
      </c>
      <c r="B214" s="183"/>
      <c r="C214" s="183"/>
      <c r="D214" s="198" t="s">
        <v>387</v>
      </c>
      <c r="E214" s="198" t="s">
        <v>388</v>
      </c>
      <c r="F214" s="200">
        <f t="shared" si="174"/>
        <v>1280</v>
      </c>
      <c r="G214" s="200">
        <f t="shared" si="175"/>
        <v>2717.71</v>
      </c>
      <c r="H214" s="201">
        <f t="shared" si="176"/>
        <v>3379.79</v>
      </c>
      <c r="I214" s="124"/>
      <c r="J214" s="131"/>
      <c r="K214" s="131"/>
      <c r="L214" s="131">
        <v>3296</v>
      </c>
      <c r="M214" s="131"/>
      <c r="N214" s="132"/>
      <c r="O214" s="12" t="s">
        <v>41</v>
      </c>
      <c r="P214" s="127" t="s">
        <v>244</v>
      </c>
      <c r="Q214" s="133">
        <f t="shared" ref="Q214:AD215" si="179">Q215</f>
        <v>340</v>
      </c>
      <c r="R214" s="133">
        <f t="shared" si="179"/>
        <v>300</v>
      </c>
      <c r="S214" s="133">
        <f t="shared" si="179"/>
        <v>640</v>
      </c>
      <c r="T214" s="133">
        <v>1540</v>
      </c>
      <c r="U214" s="293">
        <f t="shared" si="179"/>
        <v>340</v>
      </c>
      <c r="V214" s="293">
        <f t="shared" si="179"/>
        <v>340</v>
      </c>
      <c r="W214" s="342">
        <f t="shared" si="179"/>
        <v>497.71</v>
      </c>
      <c r="X214" s="133"/>
      <c r="Y214" s="307"/>
      <c r="Z214" s="133">
        <f t="shared" si="179"/>
        <v>1539.79</v>
      </c>
      <c r="AA214" s="133">
        <f t="shared" si="179"/>
        <v>340</v>
      </c>
      <c r="AB214" s="133">
        <f t="shared" si="179"/>
        <v>500</v>
      </c>
      <c r="AC214" s="133">
        <f t="shared" si="179"/>
        <v>500</v>
      </c>
      <c r="AD214" s="133">
        <f t="shared" si="179"/>
        <v>500</v>
      </c>
    </row>
    <row r="215" spans="1:31" s="114" customFormat="1" ht="20.25" hidden="1" customHeight="1" x14ac:dyDescent="0.25">
      <c r="A215" s="183" t="s">
        <v>335</v>
      </c>
      <c r="B215" s="183"/>
      <c r="C215" s="183"/>
      <c r="D215" s="183"/>
      <c r="E215" s="198" t="s">
        <v>388</v>
      </c>
      <c r="F215" s="200">
        <f t="shared" si="174"/>
        <v>1280</v>
      </c>
      <c r="G215" s="200">
        <f t="shared" si="175"/>
        <v>1177.71</v>
      </c>
      <c r="H215" s="201">
        <f t="shared" si="176"/>
        <v>3379.79</v>
      </c>
      <c r="I215" s="124"/>
      <c r="J215" s="131"/>
      <c r="K215" s="131"/>
      <c r="L215" s="131"/>
      <c r="M215" s="194">
        <v>32961</v>
      </c>
      <c r="N215" s="195"/>
      <c r="O215" s="196" t="s">
        <v>41</v>
      </c>
      <c r="P215" s="195" t="s">
        <v>244</v>
      </c>
      <c r="Q215" s="197">
        <f t="shared" si="179"/>
        <v>340</v>
      </c>
      <c r="R215" s="197">
        <f t="shared" si="179"/>
        <v>300</v>
      </c>
      <c r="S215" s="197">
        <f t="shared" si="179"/>
        <v>640</v>
      </c>
      <c r="T215" s="197">
        <f t="shared" si="179"/>
        <v>0</v>
      </c>
      <c r="U215" s="294">
        <f t="shared" si="179"/>
        <v>340</v>
      </c>
      <c r="V215" s="294">
        <f t="shared" si="179"/>
        <v>340</v>
      </c>
      <c r="W215" s="343">
        <f t="shared" si="179"/>
        <v>497.71</v>
      </c>
      <c r="X215" s="197"/>
      <c r="Y215" s="308"/>
      <c r="Z215" s="197">
        <f t="shared" si="179"/>
        <v>1539.79</v>
      </c>
      <c r="AA215" s="197">
        <f t="shared" si="179"/>
        <v>340</v>
      </c>
      <c r="AB215" s="197">
        <f t="shared" si="179"/>
        <v>500</v>
      </c>
      <c r="AC215" s="197">
        <f t="shared" si="179"/>
        <v>500</v>
      </c>
      <c r="AD215" s="197">
        <f t="shared" si="179"/>
        <v>500</v>
      </c>
    </row>
    <row r="216" spans="1:31" s="114" customFormat="1" ht="20.25" hidden="1" customHeight="1" x14ac:dyDescent="0.25">
      <c r="A216" s="183" t="s">
        <v>335</v>
      </c>
      <c r="B216" s="183"/>
      <c r="C216" s="183"/>
      <c r="D216" s="183"/>
      <c r="E216" s="183"/>
      <c r="F216" s="200">
        <f t="shared" si="174"/>
        <v>1280</v>
      </c>
      <c r="G216" s="200">
        <f t="shared" si="175"/>
        <v>1177.71</v>
      </c>
      <c r="H216" s="201">
        <f t="shared" si="176"/>
        <v>3379.79</v>
      </c>
      <c r="I216" s="124"/>
      <c r="J216" s="131"/>
      <c r="K216" s="131"/>
      <c r="L216" s="131"/>
      <c r="M216" s="131"/>
      <c r="N216" s="171">
        <v>329610</v>
      </c>
      <c r="O216" s="172" t="s">
        <v>41</v>
      </c>
      <c r="P216" s="173" t="s">
        <v>244</v>
      </c>
      <c r="Q216" s="174">
        <v>340</v>
      </c>
      <c r="R216" s="174">
        <f>S216-Q216</f>
        <v>300</v>
      </c>
      <c r="S216" s="174">
        <v>640</v>
      </c>
      <c r="T216" s="174"/>
      <c r="U216" s="295">
        <v>340</v>
      </c>
      <c r="V216" s="295">
        <v>340</v>
      </c>
      <c r="W216" s="345">
        <v>497.71</v>
      </c>
      <c r="X216" s="174"/>
      <c r="Y216" s="309"/>
      <c r="Z216" s="174">
        <v>1539.79</v>
      </c>
      <c r="AA216" s="174">
        <f>+Q216</f>
        <v>340</v>
      </c>
      <c r="AB216" s="174">
        <v>500</v>
      </c>
      <c r="AC216" s="174">
        <v>500</v>
      </c>
      <c r="AD216" s="174">
        <v>500</v>
      </c>
    </row>
    <row r="217" spans="1:31" s="114" customFormat="1" ht="20.25" customHeight="1" x14ac:dyDescent="0.25">
      <c r="A217" s="183" t="s">
        <v>335</v>
      </c>
      <c r="B217" s="183"/>
      <c r="C217" s="183"/>
      <c r="D217" s="198" t="s">
        <v>387</v>
      </c>
      <c r="E217" s="198" t="s">
        <v>388</v>
      </c>
      <c r="F217" s="200">
        <f t="shared" si="174"/>
        <v>14000</v>
      </c>
      <c r="G217" s="200">
        <f t="shared" si="175"/>
        <v>23700.65</v>
      </c>
      <c r="H217" s="201">
        <f t="shared" si="176"/>
        <v>26258.39</v>
      </c>
      <c r="I217" s="124"/>
      <c r="J217" s="131"/>
      <c r="K217" s="131"/>
      <c r="L217" s="131">
        <v>3299</v>
      </c>
      <c r="M217" s="131"/>
      <c r="N217" s="132"/>
      <c r="O217" s="12" t="s">
        <v>41</v>
      </c>
      <c r="P217" s="127" t="s">
        <v>228</v>
      </c>
      <c r="Q217" s="133">
        <f>Q219+Q218</f>
        <v>6000</v>
      </c>
      <c r="R217" s="133">
        <f t="shared" ref="R217:AD217" si="180">R219+R218</f>
        <v>1000</v>
      </c>
      <c r="S217" s="133">
        <f t="shared" si="180"/>
        <v>7000</v>
      </c>
      <c r="T217" s="133">
        <v>5258</v>
      </c>
      <c r="U217" s="293">
        <f t="shared" si="180"/>
        <v>6000</v>
      </c>
      <c r="V217" s="293">
        <f t="shared" si="180"/>
        <v>6000</v>
      </c>
      <c r="W217" s="342">
        <f t="shared" si="180"/>
        <v>6442.65</v>
      </c>
      <c r="X217" s="133"/>
      <c r="Y217" s="307"/>
      <c r="Z217" s="133">
        <f t="shared" si="180"/>
        <v>5258.39</v>
      </c>
      <c r="AA217" s="133">
        <f t="shared" si="180"/>
        <v>6000</v>
      </c>
      <c r="AB217" s="133">
        <f t="shared" si="180"/>
        <v>6000</v>
      </c>
      <c r="AC217" s="133">
        <f t="shared" si="180"/>
        <v>3000</v>
      </c>
      <c r="AD217" s="133">
        <f t="shared" si="180"/>
        <v>6000</v>
      </c>
    </row>
    <row r="218" spans="1:31" s="114" customFormat="1" ht="20.25" hidden="1" customHeight="1" x14ac:dyDescent="0.25">
      <c r="A218" s="183" t="s">
        <v>335</v>
      </c>
      <c r="B218" s="183"/>
      <c r="C218" s="183"/>
      <c r="D218" s="183"/>
      <c r="E218" s="198" t="s">
        <v>388</v>
      </c>
      <c r="F218" s="200">
        <f t="shared" si="174"/>
        <v>0</v>
      </c>
      <c r="G218" s="200">
        <f t="shared" si="175"/>
        <v>0</v>
      </c>
      <c r="H218" s="201">
        <f t="shared" si="176"/>
        <v>0</v>
      </c>
      <c r="I218" s="124"/>
      <c r="J218" s="131"/>
      <c r="K218" s="131"/>
      <c r="L218" s="131"/>
      <c r="M218" s="194">
        <v>32991</v>
      </c>
      <c r="N218" s="195"/>
      <c r="O218" s="196" t="s">
        <v>41</v>
      </c>
      <c r="P218" s="195" t="s">
        <v>245</v>
      </c>
      <c r="Q218" s="197">
        <v>0</v>
      </c>
      <c r="R218" s="197">
        <v>0</v>
      </c>
      <c r="S218" s="197">
        <v>0</v>
      </c>
      <c r="T218" s="197">
        <v>0</v>
      </c>
      <c r="U218" s="294">
        <v>0</v>
      </c>
      <c r="V218" s="294">
        <v>0</v>
      </c>
      <c r="W218" s="343">
        <v>0</v>
      </c>
      <c r="X218" s="197"/>
      <c r="Y218" s="308"/>
      <c r="Z218" s="197">
        <v>0</v>
      </c>
      <c r="AA218" s="197">
        <v>0</v>
      </c>
      <c r="AB218" s="197">
        <v>0</v>
      </c>
      <c r="AC218" s="197">
        <v>0</v>
      </c>
      <c r="AD218" s="197">
        <v>0</v>
      </c>
    </row>
    <row r="219" spans="1:31" s="114" customFormat="1" ht="20.25" hidden="1" customHeight="1" x14ac:dyDescent="0.25">
      <c r="A219" s="183" t="s">
        <v>335</v>
      </c>
      <c r="B219" s="183"/>
      <c r="C219" s="183"/>
      <c r="D219" s="183"/>
      <c r="E219" s="198" t="s">
        <v>388</v>
      </c>
      <c r="F219" s="200">
        <f t="shared" si="174"/>
        <v>14000</v>
      </c>
      <c r="G219" s="200">
        <f t="shared" si="175"/>
        <v>18442.650000000001</v>
      </c>
      <c r="H219" s="201">
        <f t="shared" si="176"/>
        <v>26258.39</v>
      </c>
      <c r="I219" s="124"/>
      <c r="J219" s="131"/>
      <c r="K219" s="131"/>
      <c r="L219" s="131"/>
      <c r="M219" s="194">
        <v>32999</v>
      </c>
      <c r="N219" s="195"/>
      <c r="O219" s="196" t="s">
        <v>41</v>
      </c>
      <c r="P219" s="195" t="s">
        <v>228</v>
      </c>
      <c r="Q219" s="197">
        <f>Q220</f>
        <v>6000</v>
      </c>
      <c r="R219" s="197">
        <f>R220</f>
        <v>1000</v>
      </c>
      <c r="S219" s="197">
        <f>S220</f>
        <v>7000</v>
      </c>
      <c r="T219" s="197">
        <f t="shared" ref="T219:AD219" si="181">T220</f>
        <v>0</v>
      </c>
      <c r="U219" s="294">
        <f t="shared" si="181"/>
        <v>6000</v>
      </c>
      <c r="V219" s="294">
        <f t="shared" si="181"/>
        <v>6000</v>
      </c>
      <c r="W219" s="343">
        <f t="shared" si="181"/>
        <v>6442.65</v>
      </c>
      <c r="X219" s="197"/>
      <c r="Y219" s="308"/>
      <c r="Z219" s="197">
        <f t="shared" si="181"/>
        <v>5258.39</v>
      </c>
      <c r="AA219" s="197">
        <f t="shared" si="181"/>
        <v>6000</v>
      </c>
      <c r="AB219" s="197">
        <f t="shared" si="181"/>
        <v>6000</v>
      </c>
      <c r="AC219" s="197">
        <f t="shared" si="181"/>
        <v>3000</v>
      </c>
      <c r="AD219" s="197">
        <f t="shared" si="181"/>
        <v>6000</v>
      </c>
    </row>
    <row r="220" spans="1:31" s="114" customFormat="1" ht="20.25" hidden="1" customHeight="1" x14ac:dyDescent="0.25">
      <c r="A220" s="183" t="s">
        <v>335</v>
      </c>
      <c r="B220" s="183"/>
      <c r="C220" s="183"/>
      <c r="D220" s="183"/>
      <c r="E220" s="183"/>
      <c r="F220" s="200">
        <f t="shared" si="174"/>
        <v>14000</v>
      </c>
      <c r="G220" s="200">
        <f t="shared" si="175"/>
        <v>18442.650000000001</v>
      </c>
      <c r="H220" s="201">
        <f t="shared" si="176"/>
        <v>26258.39</v>
      </c>
      <c r="I220" s="124"/>
      <c r="J220" s="131"/>
      <c r="K220" s="131"/>
      <c r="L220" s="131"/>
      <c r="M220" s="11"/>
      <c r="N220" s="171">
        <v>329990</v>
      </c>
      <c r="O220" s="172" t="s">
        <v>41</v>
      </c>
      <c r="P220" s="173" t="s">
        <v>228</v>
      </c>
      <c r="Q220" s="174">
        <v>6000</v>
      </c>
      <c r="R220" s="174">
        <f>S220-Q220</f>
        <v>1000</v>
      </c>
      <c r="S220" s="174">
        <v>7000</v>
      </c>
      <c r="T220" s="174"/>
      <c r="U220" s="295">
        <v>6000</v>
      </c>
      <c r="V220" s="295">
        <v>6000</v>
      </c>
      <c r="W220" s="345">
        <v>6442.65</v>
      </c>
      <c r="X220" s="174"/>
      <c r="Y220" s="309"/>
      <c r="Z220" s="174">
        <v>5258.39</v>
      </c>
      <c r="AA220" s="174">
        <f>+Q220</f>
        <v>6000</v>
      </c>
      <c r="AB220" s="174">
        <v>6000</v>
      </c>
      <c r="AC220" s="174">
        <v>3000</v>
      </c>
      <c r="AD220" s="174">
        <v>6000</v>
      </c>
    </row>
    <row r="221" spans="1:31" s="187" customFormat="1" ht="20.25" customHeight="1" x14ac:dyDescent="0.25">
      <c r="A221" s="183" t="s">
        <v>335</v>
      </c>
      <c r="B221" s="198" t="s">
        <v>352</v>
      </c>
      <c r="C221" s="198" t="s">
        <v>384</v>
      </c>
      <c r="D221" s="198" t="s">
        <v>387</v>
      </c>
      <c r="E221" s="198" t="s">
        <v>388</v>
      </c>
      <c r="F221" s="200">
        <f t="shared" si="174"/>
        <v>6200</v>
      </c>
      <c r="G221" s="200">
        <f t="shared" si="175"/>
        <v>11037.03781760255</v>
      </c>
      <c r="H221" s="201">
        <f t="shared" si="176"/>
        <v>14491.66</v>
      </c>
      <c r="I221" s="263"/>
      <c r="J221" s="263">
        <v>34</v>
      </c>
      <c r="K221" s="263"/>
      <c r="L221" s="263"/>
      <c r="M221" s="263"/>
      <c r="N221" s="263"/>
      <c r="O221" s="303" t="s">
        <v>41</v>
      </c>
      <c r="P221" s="264" t="s">
        <v>8</v>
      </c>
      <c r="Q221" s="265">
        <f>Q222</f>
        <v>3100</v>
      </c>
      <c r="R221" s="265">
        <f>R222</f>
        <v>0</v>
      </c>
      <c r="S221" s="265">
        <f>S222</f>
        <v>3100</v>
      </c>
      <c r="T221" s="265">
        <v>2511</v>
      </c>
      <c r="U221" s="265">
        <f t="shared" ref="U221:AD221" si="182">U222</f>
        <v>4100</v>
      </c>
      <c r="V221" s="265">
        <f t="shared" si="182"/>
        <v>3100</v>
      </c>
      <c r="W221" s="265">
        <f t="shared" si="182"/>
        <v>1236.8800000000001</v>
      </c>
      <c r="X221" s="265">
        <f>W221/T221*100</f>
        <v>49.258462763839113</v>
      </c>
      <c r="Y221" s="260">
        <f>W221/V221*100</f>
        <v>39.899354838709684</v>
      </c>
      <c r="Z221" s="186">
        <f t="shared" si="182"/>
        <v>2510.66</v>
      </c>
      <c r="AA221" s="186">
        <f t="shared" si="182"/>
        <v>3100</v>
      </c>
      <c r="AB221" s="186">
        <f t="shared" si="182"/>
        <v>2900</v>
      </c>
      <c r="AC221" s="186">
        <f t="shared" si="182"/>
        <v>2961</v>
      </c>
      <c r="AD221" s="186">
        <f t="shared" si="182"/>
        <v>3020</v>
      </c>
    </row>
    <row r="222" spans="1:31" s="214" customFormat="1" ht="20.25" customHeight="1" x14ac:dyDescent="0.25">
      <c r="A222" s="188" t="s">
        <v>335</v>
      </c>
      <c r="B222" s="188"/>
      <c r="C222" s="215" t="s">
        <v>384</v>
      </c>
      <c r="D222" s="215" t="s">
        <v>387</v>
      </c>
      <c r="E222" s="215" t="s">
        <v>388</v>
      </c>
      <c r="F222" s="207">
        <f t="shared" si="174"/>
        <v>6200</v>
      </c>
      <c r="G222" s="207">
        <f t="shared" si="175"/>
        <v>10947.880000000001</v>
      </c>
      <c r="H222" s="208">
        <f t="shared" si="176"/>
        <v>14491.66</v>
      </c>
      <c r="I222" s="124"/>
      <c r="J222" s="131"/>
      <c r="K222" s="131">
        <v>343</v>
      </c>
      <c r="L222" s="131"/>
      <c r="M222" s="131"/>
      <c r="N222" s="132"/>
      <c r="O222" s="12" t="s">
        <v>41</v>
      </c>
      <c r="P222" s="127" t="s">
        <v>246</v>
      </c>
      <c r="Q222" s="133">
        <f>Q223+Q228</f>
        <v>3100</v>
      </c>
      <c r="R222" s="133">
        <f>R223+R228</f>
        <v>0</v>
      </c>
      <c r="S222" s="133">
        <f>S223+S228</f>
        <v>3100</v>
      </c>
      <c r="T222" s="133">
        <v>2511</v>
      </c>
      <c r="U222" s="293">
        <f t="shared" ref="U222:AD222" si="183">U223+U228</f>
        <v>4100</v>
      </c>
      <c r="V222" s="293">
        <f t="shared" si="183"/>
        <v>3100</v>
      </c>
      <c r="W222" s="342">
        <f t="shared" si="183"/>
        <v>1236.8800000000001</v>
      </c>
      <c r="X222" s="133"/>
      <c r="Y222" s="307"/>
      <c r="Z222" s="213">
        <f t="shared" si="183"/>
        <v>2510.66</v>
      </c>
      <c r="AA222" s="213">
        <f t="shared" si="183"/>
        <v>3100</v>
      </c>
      <c r="AB222" s="213">
        <f t="shared" si="183"/>
        <v>2900</v>
      </c>
      <c r="AC222" s="213">
        <f t="shared" si="183"/>
        <v>2961</v>
      </c>
      <c r="AD222" s="213">
        <f t="shared" si="183"/>
        <v>3020</v>
      </c>
      <c r="AE222" s="242"/>
    </row>
    <row r="223" spans="1:31" s="114" customFormat="1" ht="20.25" customHeight="1" x14ac:dyDescent="0.25">
      <c r="A223" s="183" t="s">
        <v>335</v>
      </c>
      <c r="B223" s="183"/>
      <c r="C223" s="183"/>
      <c r="D223" s="198" t="s">
        <v>387</v>
      </c>
      <c r="E223" s="198" t="s">
        <v>388</v>
      </c>
      <c r="F223" s="200">
        <f t="shared" si="174"/>
        <v>6000</v>
      </c>
      <c r="G223" s="200">
        <f t="shared" si="175"/>
        <v>10747.880000000001</v>
      </c>
      <c r="H223" s="201">
        <f t="shared" si="176"/>
        <v>14091.66</v>
      </c>
      <c r="I223" s="124"/>
      <c r="J223" s="131"/>
      <c r="K223" s="131"/>
      <c r="L223" s="131">
        <v>3431</v>
      </c>
      <c r="M223" s="131"/>
      <c r="N223" s="132"/>
      <c r="O223" s="12" t="s">
        <v>41</v>
      </c>
      <c r="P223" s="127" t="s">
        <v>247</v>
      </c>
      <c r="Q223" s="133">
        <f>Q224+Q226</f>
        <v>3000</v>
      </c>
      <c r="R223" s="133">
        <f t="shared" ref="R223:AD223" si="184">R224+R226</f>
        <v>0</v>
      </c>
      <c r="S223" s="133">
        <f t="shared" si="184"/>
        <v>3000</v>
      </c>
      <c r="T223" s="133">
        <v>2511</v>
      </c>
      <c r="U223" s="293">
        <f t="shared" si="184"/>
        <v>4000</v>
      </c>
      <c r="V223" s="293">
        <f t="shared" si="184"/>
        <v>3000</v>
      </c>
      <c r="W223" s="342">
        <f t="shared" si="184"/>
        <v>1236.8800000000001</v>
      </c>
      <c r="X223" s="133"/>
      <c r="Y223" s="307"/>
      <c r="Z223" s="133">
        <f t="shared" si="184"/>
        <v>2510.66</v>
      </c>
      <c r="AA223" s="133">
        <f t="shared" si="184"/>
        <v>3000</v>
      </c>
      <c r="AB223" s="133">
        <f t="shared" si="184"/>
        <v>2800</v>
      </c>
      <c r="AC223" s="133">
        <f t="shared" si="184"/>
        <v>2861</v>
      </c>
      <c r="AD223" s="133">
        <f t="shared" si="184"/>
        <v>2920</v>
      </c>
    </row>
    <row r="224" spans="1:31" s="114" customFormat="1" ht="20.25" hidden="1" customHeight="1" x14ac:dyDescent="0.25">
      <c r="A224" s="183" t="s">
        <v>335</v>
      </c>
      <c r="B224" s="183"/>
      <c r="C224" s="183"/>
      <c r="D224" s="183"/>
      <c r="E224" s="198" t="s">
        <v>388</v>
      </c>
      <c r="F224" s="200">
        <f t="shared" si="174"/>
        <v>6000</v>
      </c>
      <c r="G224" s="200">
        <f t="shared" si="175"/>
        <v>8236.880000000001</v>
      </c>
      <c r="H224" s="201">
        <f t="shared" si="176"/>
        <v>14091.66</v>
      </c>
      <c r="I224" s="124"/>
      <c r="J224" s="131"/>
      <c r="K224" s="131"/>
      <c r="L224" s="131"/>
      <c r="M224" s="194">
        <v>34311</v>
      </c>
      <c r="N224" s="195"/>
      <c r="O224" s="196" t="s">
        <v>41</v>
      </c>
      <c r="P224" s="195" t="s">
        <v>248</v>
      </c>
      <c r="Q224" s="197">
        <f t="shared" ref="Q224:AD224" si="185">Q225</f>
        <v>3000</v>
      </c>
      <c r="R224" s="197">
        <f t="shared" si="185"/>
        <v>0</v>
      </c>
      <c r="S224" s="197">
        <f t="shared" si="185"/>
        <v>3000</v>
      </c>
      <c r="T224" s="197">
        <f t="shared" si="185"/>
        <v>0</v>
      </c>
      <c r="U224" s="294">
        <f t="shared" si="185"/>
        <v>4000</v>
      </c>
      <c r="V224" s="294">
        <f t="shared" si="185"/>
        <v>3000</v>
      </c>
      <c r="W224" s="343">
        <f t="shared" si="185"/>
        <v>1236.8800000000001</v>
      </c>
      <c r="X224" s="197"/>
      <c r="Y224" s="308"/>
      <c r="Z224" s="197">
        <f t="shared" si="185"/>
        <v>2510.66</v>
      </c>
      <c r="AA224" s="197">
        <f t="shared" si="185"/>
        <v>3000</v>
      </c>
      <c r="AB224" s="197">
        <f t="shared" si="185"/>
        <v>2800</v>
      </c>
      <c r="AC224" s="197">
        <f t="shared" si="185"/>
        <v>2861</v>
      </c>
      <c r="AD224" s="197">
        <f t="shared" si="185"/>
        <v>2920</v>
      </c>
    </row>
    <row r="225" spans="1:30" s="114" customFormat="1" ht="20.25" hidden="1" customHeight="1" x14ac:dyDescent="0.25">
      <c r="A225" s="183" t="s">
        <v>335</v>
      </c>
      <c r="B225" s="183"/>
      <c r="C225" s="183"/>
      <c r="D225" s="183"/>
      <c r="E225" s="183"/>
      <c r="F225" s="200">
        <f t="shared" si="174"/>
        <v>6000</v>
      </c>
      <c r="G225" s="200">
        <f t="shared" si="175"/>
        <v>8236.880000000001</v>
      </c>
      <c r="H225" s="201">
        <f t="shared" si="176"/>
        <v>14091.66</v>
      </c>
      <c r="I225" s="124"/>
      <c r="J225" s="131"/>
      <c r="K225" s="131"/>
      <c r="L225" s="131"/>
      <c r="M225" s="11"/>
      <c r="N225" s="171">
        <v>343110</v>
      </c>
      <c r="O225" s="172" t="s">
        <v>41</v>
      </c>
      <c r="P225" s="173" t="s">
        <v>248</v>
      </c>
      <c r="Q225" s="174">
        <v>3000</v>
      </c>
      <c r="R225" s="174">
        <f>S225-Q225</f>
        <v>0</v>
      </c>
      <c r="S225" s="174">
        <v>3000</v>
      </c>
      <c r="T225" s="174"/>
      <c r="U225" s="295">
        <v>4000</v>
      </c>
      <c r="V225" s="295">
        <v>3000</v>
      </c>
      <c r="W225" s="345">
        <f>2236.88-W436</f>
        <v>1236.8800000000001</v>
      </c>
      <c r="X225" s="174"/>
      <c r="Y225" s="309"/>
      <c r="Z225" s="174">
        <v>2510.66</v>
      </c>
      <c r="AA225" s="174">
        <f>+Q225</f>
        <v>3000</v>
      </c>
      <c r="AB225" s="174">
        <v>2800</v>
      </c>
      <c r="AC225" s="174">
        <v>2861</v>
      </c>
      <c r="AD225" s="174">
        <v>2920</v>
      </c>
    </row>
    <row r="226" spans="1:30" s="114" customFormat="1" ht="20.25" hidden="1" customHeight="1" x14ac:dyDescent="0.25">
      <c r="A226" s="183" t="s">
        <v>335</v>
      </c>
      <c r="B226" s="183"/>
      <c r="C226" s="183"/>
      <c r="D226" s="183"/>
      <c r="E226" s="198" t="s">
        <v>388</v>
      </c>
      <c r="F226" s="200">
        <f t="shared" si="174"/>
        <v>0</v>
      </c>
      <c r="G226" s="200">
        <f t="shared" si="175"/>
        <v>0</v>
      </c>
      <c r="H226" s="201">
        <f t="shared" si="176"/>
        <v>0</v>
      </c>
      <c r="I226" s="124"/>
      <c r="J226" s="131"/>
      <c r="K226" s="131"/>
      <c r="L226" s="131"/>
      <c r="M226" s="194">
        <v>34312</v>
      </c>
      <c r="N226" s="195"/>
      <c r="O226" s="196" t="s">
        <v>41</v>
      </c>
      <c r="P226" s="195" t="s">
        <v>249</v>
      </c>
      <c r="Q226" s="197">
        <f>+Q227</f>
        <v>0</v>
      </c>
      <c r="R226" s="197">
        <f t="shared" ref="R226:AD226" si="186">+R227</f>
        <v>0</v>
      </c>
      <c r="S226" s="197">
        <f t="shared" si="186"/>
        <v>0</v>
      </c>
      <c r="T226" s="197">
        <f t="shared" si="186"/>
        <v>0</v>
      </c>
      <c r="U226" s="294">
        <f t="shared" si="186"/>
        <v>0</v>
      </c>
      <c r="V226" s="294">
        <f t="shared" si="186"/>
        <v>0</v>
      </c>
      <c r="W226" s="343">
        <f t="shared" si="186"/>
        <v>0</v>
      </c>
      <c r="X226" s="197"/>
      <c r="Y226" s="308"/>
      <c r="Z226" s="197">
        <f t="shared" si="186"/>
        <v>0</v>
      </c>
      <c r="AA226" s="197">
        <f t="shared" si="186"/>
        <v>0</v>
      </c>
      <c r="AB226" s="197">
        <f t="shared" si="186"/>
        <v>0</v>
      </c>
      <c r="AC226" s="197">
        <f t="shared" si="186"/>
        <v>0</v>
      </c>
      <c r="AD226" s="197">
        <f t="shared" si="186"/>
        <v>0</v>
      </c>
    </row>
    <row r="227" spans="1:30" s="114" customFormat="1" ht="20.25" hidden="1" customHeight="1" x14ac:dyDescent="0.25">
      <c r="A227" s="183" t="s">
        <v>335</v>
      </c>
      <c r="B227" s="183"/>
      <c r="C227" s="183"/>
      <c r="D227" s="183"/>
      <c r="E227" s="183"/>
      <c r="F227" s="200">
        <f t="shared" si="174"/>
        <v>0</v>
      </c>
      <c r="G227" s="200">
        <f t="shared" si="175"/>
        <v>0</v>
      </c>
      <c r="H227" s="201">
        <f t="shared" si="176"/>
        <v>0</v>
      </c>
      <c r="I227" s="124"/>
      <c r="J227" s="131"/>
      <c r="K227" s="131"/>
      <c r="L227" s="131"/>
      <c r="M227" s="11"/>
      <c r="N227" s="171">
        <v>343120</v>
      </c>
      <c r="O227" s="172" t="s">
        <v>41</v>
      </c>
      <c r="P227" s="173" t="s">
        <v>249</v>
      </c>
      <c r="Q227" s="174"/>
      <c r="R227" s="174"/>
      <c r="S227" s="174"/>
      <c r="T227" s="174"/>
      <c r="U227" s="295">
        <v>0</v>
      </c>
      <c r="V227" s="295">
        <v>0</v>
      </c>
      <c r="W227" s="345"/>
      <c r="X227" s="174"/>
      <c r="Y227" s="309"/>
      <c r="Z227" s="174"/>
      <c r="AA227" s="174">
        <f>+Q227</f>
        <v>0</v>
      </c>
      <c r="AB227" s="174"/>
      <c r="AC227" s="174"/>
      <c r="AD227" s="174"/>
    </row>
    <row r="228" spans="1:30" s="114" customFormat="1" ht="20.25" hidden="1" customHeight="1" x14ac:dyDescent="0.25">
      <c r="A228" s="183" t="s">
        <v>335</v>
      </c>
      <c r="B228" s="183"/>
      <c r="C228" s="183"/>
      <c r="D228" s="198" t="s">
        <v>387</v>
      </c>
      <c r="E228" s="198" t="s">
        <v>388</v>
      </c>
      <c r="F228" s="200">
        <f t="shared" si="174"/>
        <v>200</v>
      </c>
      <c r="G228" s="200">
        <f t="shared" si="175"/>
        <v>200</v>
      </c>
      <c r="H228" s="201">
        <f t="shared" si="176"/>
        <v>400</v>
      </c>
      <c r="I228" s="124"/>
      <c r="J228" s="131"/>
      <c r="K228" s="131"/>
      <c r="L228" s="131">
        <v>3433</v>
      </c>
      <c r="M228" s="11"/>
      <c r="N228" s="127"/>
      <c r="O228" s="12" t="s">
        <v>41</v>
      </c>
      <c r="P228" s="127" t="s">
        <v>250</v>
      </c>
      <c r="Q228" s="133">
        <f t="shared" ref="Q228:AD228" si="187">Q229</f>
        <v>100</v>
      </c>
      <c r="R228" s="133">
        <f t="shared" si="187"/>
        <v>0</v>
      </c>
      <c r="S228" s="133">
        <f t="shared" si="187"/>
        <v>100</v>
      </c>
      <c r="T228" s="133">
        <f t="shared" si="187"/>
        <v>0</v>
      </c>
      <c r="U228" s="293">
        <f t="shared" si="187"/>
        <v>100</v>
      </c>
      <c r="V228" s="293">
        <f t="shared" si="187"/>
        <v>100</v>
      </c>
      <c r="W228" s="342">
        <f t="shared" si="187"/>
        <v>0</v>
      </c>
      <c r="X228" s="133"/>
      <c r="Y228" s="307"/>
      <c r="Z228" s="133">
        <f t="shared" si="187"/>
        <v>0</v>
      </c>
      <c r="AA228" s="133">
        <f t="shared" si="187"/>
        <v>100</v>
      </c>
      <c r="AB228" s="133">
        <f t="shared" si="187"/>
        <v>100</v>
      </c>
      <c r="AC228" s="133">
        <f t="shared" si="187"/>
        <v>100</v>
      </c>
      <c r="AD228" s="133">
        <f t="shared" si="187"/>
        <v>100</v>
      </c>
    </row>
    <row r="229" spans="1:30" s="114" customFormat="1" ht="20.25" hidden="1" customHeight="1" x14ac:dyDescent="0.25">
      <c r="A229" s="183" t="s">
        <v>335</v>
      </c>
      <c r="B229" s="183"/>
      <c r="C229" s="183"/>
      <c r="D229" s="183"/>
      <c r="E229" s="198" t="s">
        <v>388</v>
      </c>
      <c r="F229" s="200">
        <f t="shared" si="174"/>
        <v>200</v>
      </c>
      <c r="G229" s="200">
        <f t="shared" si="175"/>
        <v>200</v>
      </c>
      <c r="H229" s="201">
        <f t="shared" si="176"/>
        <v>400</v>
      </c>
      <c r="I229" s="124"/>
      <c r="J229" s="131"/>
      <c r="K229" s="131"/>
      <c r="L229" s="131"/>
      <c r="M229" s="194">
        <v>34333</v>
      </c>
      <c r="N229" s="195"/>
      <c r="O229" s="196" t="s">
        <v>41</v>
      </c>
      <c r="P229" s="195" t="s">
        <v>250</v>
      </c>
      <c r="Q229" s="197">
        <f>+Q230</f>
        <v>100</v>
      </c>
      <c r="R229" s="197">
        <f t="shared" ref="R229:AD229" si="188">+R230</f>
        <v>0</v>
      </c>
      <c r="S229" s="197">
        <f t="shared" si="188"/>
        <v>100</v>
      </c>
      <c r="T229" s="197">
        <f t="shared" si="188"/>
        <v>0</v>
      </c>
      <c r="U229" s="294">
        <f t="shared" si="188"/>
        <v>100</v>
      </c>
      <c r="V229" s="294">
        <f t="shared" si="188"/>
        <v>100</v>
      </c>
      <c r="W229" s="343">
        <f t="shared" si="188"/>
        <v>0</v>
      </c>
      <c r="X229" s="197"/>
      <c r="Y229" s="308"/>
      <c r="Z229" s="197">
        <f t="shared" si="188"/>
        <v>0</v>
      </c>
      <c r="AA229" s="197">
        <f t="shared" si="188"/>
        <v>100</v>
      </c>
      <c r="AB229" s="197">
        <f t="shared" si="188"/>
        <v>100</v>
      </c>
      <c r="AC229" s="197">
        <f t="shared" si="188"/>
        <v>100</v>
      </c>
      <c r="AD229" s="197">
        <f t="shared" si="188"/>
        <v>100</v>
      </c>
    </row>
    <row r="230" spans="1:30" s="114" customFormat="1" ht="20.25" hidden="1" customHeight="1" x14ac:dyDescent="0.25">
      <c r="A230" s="183" t="s">
        <v>335</v>
      </c>
      <c r="B230" s="183"/>
      <c r="C230" s="183"/>
      <c r="D230" s="183"/>
      <c r="E230" s="183"/>
      <c r="F230" s="200">
        <f t="shared" si="174"/>
        <v>200</v>
      </c>
      <c r="G230" s="200">
        <f t="shared" si="175"/>
        <v>200</v>
      </c>
      <c r="H230" s="201">
        <f t="shared" si="176"/>
        <v>400</v>
      </c>
      <c r="I230" s="124"/>
      <c r="J230" s="131"/>
      <c r="K230" s="131"/>
      <c r="L230" s="131"/>
      <c r="M230" s="11"/>
      <c r="N230" s="171">
        <v>343330</v>
      </c>
      <c r="O230" s="172" t="s">
        <v>41</v>
      </c>
      <c r="P230" s="173" t="s">
        <v>250</v>
      </c>
      <c r="Q230" s="174">
        <v>100</v>
      </c>
      <c r="R230" s="174">
        <f>S230-Q230</f>
        <v>0</v>
      </c>
      <c r="S230" s="174">
        <v>100</v>
      </c>
      <c r="T230" s="174"/>
      <c r="U230" s="295">
        <v>100</v>
      </c>
      <c r="V230" s="295">
        <v>100</v>
      </c>
      <c r="W230" s="345"/>
      <c r="X230" s="174"/>
      <c r="Y230" s="309"/>
      <c r="Z230" s="174"/>
      <c r="AA230" s="174">
        <f>+Q230</f>
        <v>100</v>
      </c>
      <c r="AB230" s="174">
        <v>100</v>
      </c>
      <c r="AC230" s="174">
        <v>100</v>
      </c>
      <c r="AD230" s="174">
        <v>100</v>
      </c>
    </row>
    <row r="231" spans="1:30" s="187" customFormat="1" ht="25.5" hidden="1" customHeight="1" x14ac:dyDescent="0.25">
      <c r="A231" s="183" t="s">
        <v>335</v>
      </c>
      <c r="B231" s="198" t="s">
        <v>352</v>
      </c>
      <c r="C231" s="198" t="s">
        <v>384</v>
      </c>
      <c r="D231" s="198" t="s">
        <v>387</v>
      </c>
      <c r="E231" s="198" t="s">
        <v>388</v>
      </c>
      <c r="F231" s="200">
        <f t="shared" si="174"/>
        <v>0</v>
      </c>
      <c r="G231" s="200">
        <f t="shared" si="175"/>
        <v>0</v>
      </c>
      <c r="H231" s="201">
        <f t="shared" si="176"/>
        <v>0</v>
      </c>
      <c r="I231" s="121"/>
      <c r="J231" s="121">
        <v>37</v>
      </c>
      <c r="K231" s="121"/>
      <c r="L231" s="121"/>
      <c r="M231" s="121"/>
      <c r="N231" s="121"/>
      <c r="O231" s="175" t="s">
        <v>41</v>
      </c>
      <c r="P231" s="185" t="s">
        <v>9</v>
      </c>
      <c r="Q231" s="186">
        <f t="shared" ref="Q231:AD234" si="189">Q232</f>
        <v>0</v>
      </c>
      <c r="R231" s="186">
        <f t="shared" si="189"/>
        <v>0</v>
      </c>
      <c r="S231" s="186">
        <f t="shared" si="189"/>
        <v>0</v>
      </c>
      <c r="T231" s="186">
        <f t="shared" si="189"/>
        <v>0</v>
      </c>
      <c r="U231" s="186">
        <f t="shared" si="189"/>
        <v>0</v>
      </c>
      <c r="V231" s="186">
        <f t="shared" si="189"/>
        <v>0</v>
      </c>
      <c r="W231" s="186">
        <f t="shared" si="189"/>
        <v>0</v>
      </c>
      <c r="X231" s="186"/>
      <c r="Y231" s="260"/>
      <c r="Z231" s="186">
        <f t="shared" si="189"/>
        <v>0</v>
      </c>
      <c r="AA231" s="186">
        <f t="shared" si="189"/>
        <v>0</v>
      </c>
      <c r="AB231" s="186">
        <f t="shared" si="189"/>
        <v>0</v>
      </c>
      <c r="AC231" s="186">
        <f t="shared" si="189"/>
        <v>0</v>
      </c>
      <c r="AD231" s="186">
        <f t="shared" si="189"/>
        <v>0</v>
      </c>
    </row>
    <row r="232" spans="1:30" s="214" customFormat="1" ht="20.25" hidden="1" customHeight="1" x14ac:dyDescent="0.25">
      <c r="A232" s="188" t="s">
        <v>335</v>
      </c>
      <c r="B232" s="188"/>
      <c r="C232" s="215" t="s">
        <v>384</v>
      </c>
      <c r="D232" s="215" t="s">
        <v>387</v>
      </c>
      <c r="E232" s="215" t="s">
        <v>388</v>
      </c>
      <c r="F232" s="207">
        <f t="shared" si="174"/>
        <v>0</v>
      </c>
      <c r="G232" s="207">
        <f t="shared" si="175"/>
        <v>0</v>
      </c>
      <c r="H232" s="208">
        <f t="shared" si="176"/>
        <v>0</v>
      </c>
      <c r="I232" s="124"/>
      <c r="J232" s="131"/>
      <c r="K232" s="131">
        <v>372</v>
      </c>
      <c r="L232" s="131"/>
      <c r="M232" s="131"/>
      <c r="N232" s="132"/>
      <c r="O232" s="12" t="s">
        <v>41</v>
      </c>
      <c r="P232" s="127" t="s">
        <v>251</v>
      </c>
      <c r="Q232" s="133">
        <f t="shared" si="189"/>
        <v>0</v>
      </c>
      <c r="R232" s="133">
        <f t="shared" si="189"/>
        <v>0</v>
      </c>
      <c r="S232" s="133">
        <f t="shared" si="189"/>
        <v>0</v>
      </c>
      <c r="T232" s="133">
        <f t="shared" si="189"/>
        <v>0</v>
      </c>
      <c r="U232" s="133">
        <f t="shared" si="189"/>
        <v>0</v>
      </c>
      <c r="V232" s="133">
        <f t="shared" si="189"/>
        <v>0</v>
      </c>
      <c r="W232" s="342">
        <f t="shared" si="189"/>
        <v>0</v>
      </c>
      <c r="X232" s="133"/>
      <c r="Y232" s="307"/>
      <c r="Z232" s="213">
        <f t="shared" si="189"/>
        <v>0</v>
      </c>
      <c r="AA232" s="213">
        <f t="shared" si="189"/>
        <v>0</v>
      </c>
      <c r="AB232" s="213">
        <f t="shared" si="189"/>
        <v>0</v>
      </c>
      <c r="AC232" s="213">
        <f t="shared" si="189"/>
        <v>0</v>
      </c>
      <c r="AD232" s="213">
        <f t="shared" si="189"/>
        <v>0</v>
      </c>
    </row>
    <row r="233" spans="1:30" s="114" customFormat="1" ht="20.25" hidden="1" customHeight="1" x14ac:dyDescent="0.25">
      <c r="A233" s="183" t="s">
        <v>335</v>
      </c>
      <c r="B233" s="183"/>
      <c r="C233" s="183"/>
      <c r="D233" s="198" t="s">
        <v>387</v>
      </c>
      <c r="E233" s="198" t="s">
        <v>388</v>
      </c>
      <c r="F233" s="200">
        <f t="shared" si="174"/>
        <v>0</v>
      </c>
      <c r="G233" s="200">
        <f t="shared" si="175"/>
        <v>0</v>
      </c>
      <c r="H233" s="201">
        <f t="shared" si="176"/>
        <v>0</v>
      </c>
      <c r="I233" s="124"/>
      <c r="J233" s="131"/>
      <c r="K233" s="131"/>
      <c r="L233" s="131">
        <v>3721</v>
      </c>
      <c r="M233" s="131"/>
      <c r="N233" s="132"/>
      <c r="O233" s="12" t="s">
        <v>41</v>
      </c>
      <c r="P233" s="127" t="s">
        <v>252</v>
      </c>
      <c r="Q233" s="133">
        <f t="shared" si="189"/>
        <v>0</v>
      </c>
      <c r="R233" s="133">
        <f t="shared" si="189"/>
        <v>0</v>
      </c>
      <c r="S233" s="133">
        <f t="shared" si="189"/>
        <v>0</v>
      </c>
      <c r="T233" s="133">
        <f t="shared" si="189"/>
        <v>0</v>
      </c>
      <c r="U233" s="133">
        <f t="shared" si="189"/>
        <v>0</v>
      </c>
      <c r="V233" s="133">
        <f t="shared" si="189"/>
        <v>0</v>
      </c>
      <c r="W233" s="342">
        <f t="shared" si="189"/>
        <v>0</v>
      </c>
      <c r="X233" s="133"/>
      <c r="Y233" s="307"/>
      <c r="Z233" s="133">
        <f t="shared" si="189"/>
        <v>0</v>
      </c>
      <c r="AA233" s="133">
        <f t="shared" si="189"/>
        <v>0</v>
      </c>
      <c r="AB233" s="133">
        <f t="shared" si="189"/>
        <v>0</v>
      </c>
      <c r="AC233" s="133">
        <f t="shared" si="189"/>
        <v>0</v>
      </c>
      <c r="AD233" s="133">
        <f t="shared" si="189"/>
        <v>0</v>
      </c>
    </row>
    <row r="234" spans="1:30" s="114" customFormat="1" ht="20.25" hidden="1" customHeight="1" x14ac:dyDescent="0.25">
      <c r="A234" s="183" t="s">
        <v>335</v>
      </c>
      <c r="B234" s="183"/>
      <c r="C234" s="183"/>
      <c r="D234" s="183"/>
      <c r="E234" s="198" t="s">
        <v>388</v>
      </c>
      <c r="F234" s="200">
        <f t="shared" si="174"/>
        <v>0</v>
      </c>
      <c r="G234" s="200">
        <f t="shared" si="175"/>
        <v>0</v>
      </c>
      <c r="H234" s="201">
        <f t="shared" si="176"/>
        <v>0</v>
      </c>
      <c r="I234" s="124"/>
      <c r="J234" s="131"/>
      <c r="K234" s="131"/>
      <c r="L234" s="131"/>
      <c r="M234" s="194">
        <v>37215</v>
      </c>
      <c r="N234" s="195"/>
      <c r="O234" s="196" t="s">
        <v>41</v>
      </c>
      <c r="P234" s="195" t="s">
        <v>253</v>
      </c>
      <c r="Q234" s="197">
        <f t="shared" si="189"/>
        <v>0</v>
      </c>
      <c r="R234" s="197">
        <f t="shared" si="189"/>
        <v>0</v>
      </c>
      <c r="S234" s="197">
        <f t="shared" si="189"/>
        <v>0</v>
      </c>
      <c r="T234" s="197">
        <f t="shared" si="189"/>
        <v>0</v>
      </c>
      <c r="U234" s="197">
        <f t="shared" si="189"/>
        <v>0</v>
      </c>
      <c r="V234" s="197">
        <f t="shared" si="189"/>
        <v>0</v>
      </c>
      <c r="W234" s="343">
        <f t="shared" si="189"/>
        <v>0</v>
      </c>
      <c r="X234" s="197"/>
      <c r="Y234" s="308"/>
      <c r="Z234" s="197">
        <f t="shared" si="189"/>
        <v>0</v>
      </c>
      <c r="AA234" s="197">
        <f t="shared" si="189"/>
        <v>0</v>
      </c>
      <c r="AB234" s="197">
        <f t="shared" si="189"/>
        <v>0</v>
      </c>
      <c r="AC234" s="197">
        <f t="shared" si="189"/>
        <v>0</v>
      </c>
      <c r="AD234" s="197">
        <f t="shared" si="189"/>
        <v>0</v>
      </c>
    </row>
    <row r="235" spans="1:30" s="114" customFormat="1" ht="20.25" hidden="1" customHeight="1" x14ac:dyDescent="0.25">
      <c r="A235" s="183" t="s">
        <v>335</v>
      </c>
      <c r="B235" s="183"/>
      <c r="C235" s="183"/>
      <c r="D235" s="183"/>
      <c r="E235" s="183"/>
      <c r="F235" s="200">
        <f t="shared" si="174"/>
        <v>0</v>
      </c>
      <c r="G235" s="200">
        <f t="shared" si="175"/>
        <v>0</v>
      </c>
      <c r="H235" s="201">
        <f t="shared" si="176"/>
        <v>0</v>
      </c>
      <c r="I235" s="124"/>
      <c r="J235" s="131"/>
      <c r="K235" s="131"/>
      <c r="L235" s="131"/>
      <c r="M235" s="11"/>
      <c r="N235" s="171">
        <v>372150</v>
      </c>
      <c r="O235" s="172" t="s">
        <v>41</v>
      </c>
      <c r="P235" s="173" t="s">
        <v>253</v>
      </c>
      <c r="Q235" s="174">
        <v>0</v>
      </c>
      <c r="R235" s="174">
        <v>0</v>
      </c>
      <c r="S235" s="174">
        <f>Q235+R235</f>
        <v>0</v>
      </c>
      <c r="T235" s="174"/>
      <c r="U235" s="240">
        <v>0</v>
      </c>
      <c r="V235" s="240">
        <v>0</v>
      </c>
      <c r="W235" s="345"/>
      <c r="X235" s="174"/>
      <c r="Y235" s="309"/>
      <c r="Z235" s="174"/>
      <c r="AA235" s="174">
        <f>+Q235</f>
        <v>0</v>
      </c>
      <c r="AB235" s="174"/>
      <c r="AC235" s="174"/>
      <c r="AD235" s="174"/>
    </row>
    <row r="236" spans="1:30" s="187" customFormat="1" ht="20.25" hidden="1" customHeight="1" x14ac:dyDescent="0.25">
      <c r="A236" s="183" t="s">
        <v>335</v>
      </c>
      <c r="B236" s="198" t="s">
        <v>352</v>
      </c>
      <c r="C236" s="198" t="s">
        <v>384</v>
      </c>
      <c r="D236" s="198" t="s">
        <v>387</v>
      </c>
      <c r="E236" s="198" t="s">
        <v>388</v>
      </c>
      <c r="F236" s="200">
        <f t="shared" si="174"/>
        <v>0</v>
      </c>
      <c r="G236" s="200">
        <f t="shared" si="175"/>
        <v>0</v>
      </c>
      <c r="H236" s="201">
        <f t="shared" si="176"/>
        <v>0</v>
      </c>
      <c r="I236" s="121"/>
      <c r="J236" s="121">
        <v>38</v>
      </c>
      <c r="K236" s="121"/>
      <c r="L236" s="121"/>
      <c r="M236" s="121"/>
      <c r="N236" s="121"/>
      <c r="O236" s="175" t="s">
        <v>41</v>
      </c>
      <c r="P236" s="185" t="s">
        <v>10</v>
      </c>
      <c r="Q236" s="186">
        <f t="shared" ref="Q236:AD239" si="190">Q237</f>
        <v>0</v>
      </c>
      <c r="R236" s="186">
        <f t="shared" si="190"/>
        <v>0</v>
      </c>
      <c r="S236" s="186">
        <f t="shared" si="190"/>
        <v>0</v>
      </c>
      <c r="T236" s="186">
        <f t="shared" si="190"/>
        <v>0</v>
      </c>
      <c r="U236" s="186">
        <f t="shared" si="190"/>
        <v>0</v>
      </c>
      <c r="V236" s="186">
        <f t="shared" si="190"/>
        <v>0</v>
      </c>
      <c r="W236" s="186">
        <f t="shared" si="190"/>
        <v>0</v>
      </c>
      <c r="X236" s="186"/>
      <c r="Y236" s="260"/>
      <c r="Z236" s="186">
        <f t="shared" si="190"/>
        <v>0</v>
      </c>
      <c r="AA236" s="186">
        <f t="shared" si="190"/>
        <v>0</v>
      </c>
      <c r="AB236" s="186">
        <f t="shared" si="190"/>
        <v>0</v>
      </c>
      <c r="AC236" s="186">
        <f t="shared" si="190"/>
        <v>0</v>
      </c>
      <c r="AD236" s="186">
        <f t="shared" si="190"/>
        <v>0</v>
      </c>
    </row>
    <row r="237" spans="1:30" s="214" customFormat="1" ht="20.25" hidden="1" customHeight="1" x14ac:dyDescent="0.25">
      <c r="A237" s="188" t="s">
        <v>335</v>
      </c>
      <c r="B237" s="188"/>
      <c r="C237" s="215" t="s">
        <v>384</v>
      </c>
      <c r="D237" s="215" t="s">
        <v>387</v>
      </c>
      <c r="E237" s="215" t="s">
        <v>388</v>
      </c>
      <c r="F237" s="207">
        <f t="shared" si="174"/>
        <v>0</v>
      </c>
      <c r="G237" s="207">
        <f t="shared" si="175"/>
        <v>0</v>
      </c>
      <c r="H237" s="208">
        <f t="shared" si="176"/>
        <v>0</v>
      </c>
      <c r="I237" s="124"/>
      <c r="J237" s="131"/>
      <c r="K237" s="131">
        <v>381</v>
      </c>
      <c r="L237" s="131"/>
      <c r="M237" s="131"/>
      <c r="N237" s="132"/>
      <c r="O237" s="12" t="s">
        <v>41</v>
      </c>
      <c r="P237" s="127" t="s">
        <v>254</v>
      </c>
      <c r="Q237" s="133">
        <f t="shared" si="190"/>
        <v>0</v>
      </c>
      <c r="R237" s="133">
        <f t="shared" si="190"/>
        <v>0</v>
      </c>
      <c r="S237" s="133">
        <f t="shared" si="190"/>
        <v>0</v>
      </c>
      <c r="T237" s="133">
        <f t="shared" si="190"/>
        <v>0</v>
      </c>
      <c r="U237" s="133">
        <f t="shared" si="190"/>
        <v>0</v>
      </c>
      <c r="V237" s="133">
        <f t="shared" si="190"/>
        <v>0</v>
      </c>
      <c r="W237" s="342">
        <f t="shared" si="190"/>
        <v>0</v>
      </c>
      <c r="X237" s="133"/>
      <c r="Y237" s="307"/>
      <c r="Z237" s="213">
        <f t="shared" si="190"/>
        <v>0</v>
      </c>
      <c r="AA237" s="213">
        <f t="shared" si="190"/>
        <v>0</v>
      </c>
      <c r="AB237" s="213">
        <f t="shared" si="190"/>
        <v>0</v>
      </c>
      <c r="AC237" s="213">
        <f t="shared" si="190"/>
        <v>0</v>
      </c>
      <c r="AD237" s="213">
        <f t="shared" si="190"/>
        <v>0</v>
      </c>
    </row>
    <row r="238" spans="1:30" s="114" customFormat="1" ht="20.25" hidden="1" customHeight="1" x14ac:dyDescent="0.25">
      <c r="A238" s="183" t="s">
        <v>335</v>
      </c>
      <c r="B238" s="183"/>
      <c r="C238" s="183"/>
      <c r="D238" s="198" t="s">
        <v>387</v>
      </c>
      <c r="E238" s="198" t="s">
        <v>388</v>
      </c>
      <c r="F238" s="200">
        <f t="shared" si="174"/>
        <v>0</v>
      </c>
      <c r="G238" s="200">
        <f t="shared" si="175"/>
        <v>0</v>
      </c>
      <c r="H238" s="201">
        <f t="shared" si="176"/>
        <v>0</v>
      </c>
      <c r="I238" s="124"/>
      <c r="J238" s="131"/>
      <c r="K238" s="131"/>
      <c r="L238" s="131">
        <v>3811</v>
      </c>
      <c r="M238" s="11"/>
      <c r="N238" s="127"/>
      <c r="O238" s="12" t="s">
        <v>41</v>
      </c>
      <c r="P238" s="127" t="s">
        <v>255</v>
      </c>
      <c r="Q238" s="133">
        <f t="shared" si="190"/>
        <v>0</v>
      </c>
      <c r="R238" s="133">
        <f t="shared" si="190"/>
        <v>0</v>
      </c>
      <c r="S238" s="133">
        <f t="shared" si="190"/>
        <v>0</v>
      </c>
      <c r="T238" s="133">
        <f t="shared" si="190"/>
        <v>0</v>
      </c>
      <c r="U238" s="133">
        <f t="shared" si="190"/>
        <v>0</v>
      </c>
      <c r="V238" s="133">
        <f t="shared" si="190"/>
        <v>0</v>
      </c>
      <c r="W238" s="342">
        <f t="shared" si="190"/>
        <v>0</v>
      </c>
      <c r="X238" s="133"/>
      <c r="Y238" s="307"/>
      <c r="Z238" s="133">
        <f t="shared" si="190"/>
        <v>0</v>
      </c>
      <c r="AA238" s="133">
        <f t="shared" si="190"/>
        <v>0</v>
      </c>
      <c r="AB238" s="133">
        <f t="shared" si="190"/>
        <v>0</v>
      </c>
      <c r="AC238" s="133">
        <f t="shared" si="190"/>
        <v>0</v>
      </c>
      <c r="AD238" s="133">
        <f t="shared" si="190"/>
        <v>0</v>
      </c>
    </row>
    <row r="239" spans="1:30" s="114" customFormat="1" ht="20.25" hidden="1" customHeight="1" x14ac:dyDescent="0.25">
      <c r="A239" s="183" t="s">
        <v>335</v>
      </c>
      <c r="B239" s="183"/>
      <c r="C239" s="183"/>
      <c r="D239" s="183"/>
      <c r="E239" s="198" t="s">
        <v>388</v>
      </c>
      <c r="F239" s="200">
        <f t="shared" si="174"/>
        <v>0</v>
      </c>
      <c r="G239" s="200">
        <f t="shared" si="175"/>
        <v>0</v>
      </c>
      <c r="H239" s="201">
        <f t="shared" si="176"/>
        <v>0</v>
      </c>
      <c r="I239" s="124"/>
      <c r="J239" s="131"/>
      <c r="K239" s="131"/>
      <c r="L239" s="131"/>
      <c r="M239" s="194">
        <v>38111</v>
      </c>
      <c r="N239" s="195"/>
      <c r="O239" s="196" t="s">
        <v>41</v>
      </c>
      <c r="P239" s="195" t="s">
        <v>256</v>
      </c>
      <c r="Q239" s="197">
        <f t="shared" si="190"/>
        <v>0</v>
      </c>
      <c r="R239" s="197">
        <f t="shared" si="190"/>
        <v>0</v>
      </c>
      <c r="S239" s="197">
        <f t="shared" si="190"/>
        <v>0</v>
      </c>
      <c r="T239" s="197">
        <f t="shared" si="190"/>
        <v>0</v>
      </c>
      <c r="U239" s="197">
        <f t="shared" si="190"/>
        <v>0</v>
      </c>
      <c r="V239" s="197">
        <f t="shared" si="190"/>
        <v>0</v>
      </c>
      <c r="W239" s="343">
        <f t="shared" si="190"/>
        <v>0</v>
      </c>
      <c r="X239" s="197"/>
      <c r="Y239" s="308"/>
      <c r="Z239" s="197">
        <f t="shared" si="190"/>
        <v>0</v>
      </c>
      <c r="AA239" s="197">
        <f t="shared" si="190"/>
        <v>0</v>
      </c>
      <c r="AB239" s="197">
        <f t="shared" si="190"/>
        <v>0</v>
      </c>
      <c r="AC239" s="197">
        <f t="shared" si="190"/>
        <v>0</v>
      </c>
      <c r="AD239" s="197">
        <f t="shared" si="190"/>
        <v>0</v>
      </c>
    </row>
    <row r="240" spans="1:30" s="114" customFormat="1" ht="20.25" hidden="1" customHeight="1" x14ac:dyDescent="0.25">
      <c r="A240" s="183" t="s">
        <v>335</v>
      </c>
      <c r="B240" s="183"/>
      <c r="C240" s="183"/>
      <c r="D240" s="183"/>
      <c r="E240" s="183"/>
      <c r="F240" s="200">
        <f t="shared" si="174"/>
        <v>0</v>
      </c>
      <c r="G240" s="200">
        <f t="shared" si="175"/>
        <v>0</v>
      </c>
      <c r="H240" s="201">
        <f t="shared" si="176"/>
        <v>0</v>
      </c>
      <c r="I240" s="124"/>
      <c r="J240" s="131"/>
      <c r="K240" s="131"/>
      <c r="L240" s="131"/>
      <c r="M240" s="11"/>
      <c r="N240" s="171">
        <v>381110</v>
      </c>
      <c r="O240" s="172" t="s">
        <v>41</v>
      </c>
      <c r="P240" s="173" t="s">
        <v>256</v>
      </c>
      <c r="Q240" s="174">
        <v>0</v>
      </c>
      <c r="R240" s="174">
        <v>0</v>
      </c>
      <c r="S240" s="174">
        <f>Q240+R240</f>
        <v>0</v>
      </c>
      <c r="T240" s="174"/>
      <c r="U240" s="240">
        <v>0</v>
      </c>
      <c r="V240" s="240">
        <v>0</v>
      </c>
      <c r="W240" s="345"/>
      <c r="X240" s="174"/>
      <c r="Y240" s="309"/>
      <c r="Z240" s="174"/>
      <c r="AA240" s="174">
        <f>+Q240</f>
        <v>0</v>
      </c>
      <c r="AB240" s="174"/>
      <c r="AC240" s="174"/>
      <c r="AD240" s="174"/>
    </row>
    <row r="241" spans="1:33" s="193" customFormat="1" ht="21.75" customHeight="1" x14ac:dyDescent="0.25">
      <c r="A241" s="188" t="s">
        <v>336</v>
      </c>
      <c r="B241" s="188"/>
      <c r="C241" s="198" t="s">
        <v>384</v>
      </c>
      <c r="D241" s="198" t="s">
        <v>387</v>
      </c>
      <c r="E241" s="198" t="s">
        <v>388</v>
      </c>
      <c r="F241" s="200">
        <f t="shared" si="174"/>
        <v>4854557.8599999994</v>
      </c>
      <c r="G241" s="200">
        <f t="shared" si="175"/>
        <v>7065348.827668705</v>
      </c>
      <c r="H241" s="201">
        <f t="shared" si="176"/>
        <v>9805802.0500000007</v>
      </c>
      <c r="I241" s="115"/>
      <c r="J241" s="115"/>
      <c r="K241" s="115"/>
      <c r="L241" s="115"/>
      <c r="M241" s="115"/>
      <c r="N241" s="115" t="str">
        <f>+O241</f>
        <v>4.6.</v>
      </c>
      <c r="O241" s="116" t="s">
        <v>42</v>
      </c>
      <c r="P241" s="117" t="s">
        <v>67</v>
      </c>
      <c r="Q241" s="118">
        <f>+Q242</f>
        <v>2453500.9299999997</v>
      </c>
      <c r="R241" s="118">
        <f t="shared" ref="R241:AD241" si="191">+R242</f>
        <v>-26222</v>
      </c>
      <c r="S241" s="118">
        <f t="shared" si="191"/>
        <v>2427278.9299999997</v>
      </c>
      <c r="T241" s="118">
        <f t="shared" si="191"/>
        <v>1375001</v>
      </c>
      <c r="U241" s="118">
        <f t="shared" si="191"/>
        <v>1500000</v>
      </c>
      <c r="V241" s="118">
        <f t="shared" si="191"/>
        <v>2453500.9299999997</v>
      </c>
      <c r="W241" s="118">
        <f t="shared" si="191"/>
        <v>1736776.1100000003</v>
      </c>
      <c r="X241" s="118"/>
      <c r="Y241" s="332">
        <f>W241/V241*100</f>
        <v>70.78766870489838</v>
      </c>
      <c r="Z241" s="192">
        <f t="shared" si="191"/>
        <v>1375001.12</v>
      </c>
      <c r="AA241" s="192">
        <f t="shared" si="191"/>
        <v>2453500.9299999997</v>
      </c>
      <c r="AB241" s="192">
        <f t="shared" si="191"/>
        <v>2259300</v>
      </c>
      <c r="AC241" s="192">
        <f t="shared" si="191"/>
        <v>1843000</v>
      </c>
      <c r="AD241" s="192">
        <f t="shared" si="191"/>
        <v>1875000</v>
      </c>
      <c r="AE241" s="239"/>
      <c r="AF241" s="239"/>
    </row>
    <row r="242" spans="1:33" s="119" customFormat="1" ht="20.25" customHeight="1" x14ac:dyDescent="0.25">
      <c r="A242" s="183" t="s">
        <v>336</v>
      </c>
      <c r="B242" s="198" t="s">
        <v>352</v>
      </c>
      <c r="C242" s="198" t="s">
        <v>384</v>
      </c>
      <c r="D242" s="198" t="s">
        <v>387</v>
      </c>
      <c r="E242" s="198" t="s">
        <v>388</v>
      </c>
      <c r="F242" s="200">
        <f t="shared" si="174"/>
        <v>4854557.8599999994</v>
      </c>
      <c r="G242" s="200">
        <f t="shared" si="175"/>
        <v>7065348.827668705</v>
      </c>
      <c r="H242" s="201">
        <f t="shared" si="176"/>
        <v>9805802.0500000007</v>
      </c>
      <c r="I242" s="129">
        <v>3</v>
      </c>
      <c r="J242" s="129"/>
      <c r="K242" s="129"/>
      <c r="L242" s="129"/>
      <c r="M242" s="129"/>
      <c r="N242" s="129"/>
      <c r="O242" s="12" t="s">
        <v>42</v>
      </c>
      <c r="P242" s="130" t="s">
        <v>18</v>
      </c>
      <c r="Q242" s="123">
        <f>+Q243+Q279+Q432</f>
        <v>2453500.9299999997</v>
      </c>
      <c r="R242" s="123">
        <f t="shared" ref="R242:AD242" si="192">+R243+R279+R432</f>
        <v>-26222</v>
      </c>
      <c r="S242" s="123">
        <f t="shared" si="192"/>
        <v>2427278.9299999997</v>
      </c>
      <c r="T242" s="123">
        <f t="shared" si="192"/>
        <v>1375001</v>
      </c>
      <c r="U242" s="123">
        <f t="shared" si="192"/>
        <v>1500000</v>
      </c>
      <c r="V242" s="123">
        <f t="shared" si="192"/>
        <v>2453500.9299999997</v>
      </c>
      <c r="W242" s="123">
        <f t="shared" si="192"/>
        <v>1736776.1100000003</v>
      </c>
      <c r="X242" s="123"/>
      <c r="Y242" s="333">
        <f>W242/V242*100</f>
        <v>70.78766870489838</v>
      </c>
      <c r="Z242" s="123">
        <f t="shared" si="192"/>
        <v>1375001.12</v>
      </c>
      <c r="AA242" s="123">
        <f t="shared" si="192"/>
        <v>2453500.9299999997</v>
      </c>
      <c r="AB242" s="123">
        <f t="shared" si="192"/>
        <v>2259300</v>
      </c>
      <c r="AC242" s="123">
        <f t="shared" si="192"/>
        <v>1843000</v>
      </c>
      <c r="AD242" s="123">
        <f t="shared" si="192"/>
        <v>1875000</v>
      </c>
    </row>
    <row r="243" spans="1:33" s="187" customFormat="1" ht="20.25" customHeight="1" x14ac:dyDescent="0.25">
      <c r="A243" s="183" t="s">
        <v>336</v>
      </c>
      <c r="B243" s="198" t="s">
        <v>352</v>
      </c>
      <c r="C243" s="198" t="s">
        <v>384</v>
      </c>
      <c r="D243" s="198" t="s">
        <v>387</v>
      </c>
      <c r="E243" s="198" t="s">
        <v>388</v>
      </c>
      <c r="F243" s="200">
        <f t="shared" si="174"/>
        <v>3377671.86</v>
      </c>
      <c r="G243" s="200">
        <f t="shared" si="175"/>
        <v>5443414.5908323284</v>
      </c>
      <c r="H243" s="201">
        <f t="shared" si="176"/>
        <v>7869763.9299999997</v>
      </c>
      <c r="I243" s="263"/>
      <c r="J243" s="263">
        <v>31</v>
      </c>
      <c r="K243" s="263"/>
      <c r="L243" s="263"/>
      <c r="M243" s="263"/>
      <c r="N243" s="263"/>
      <c r="O243" s="303" t="s">
        <v>42</v>
      </c>
      <c r="P243" s="264" t="s">
        <v>6</v>
      </c>
      <c r="Q243" s="265">
        <f>Q244+Q256+Q270</f>
        <v>1710900.93</v>
      </c>
      <c r="R243" s="265">
        <f t="shared" ref="R243:AD243" si="193">R244+R256+R270</f>
        <v>-22065</v>
      </c>
      <c r="S243" s="265">
        <f t="shared" si="193"/>
        <v>1688835.93</v>
      </c>
      <c r="T243" s="265">
        <v>1133365</v>
      </c>
      <c r="U243" s="265">
        <f t="shared" si="193"/>
        <v>1242400</v>
      </c>
      <c r="V243" s="265">
        <f t="shared" si="193"/>
        <v>1710900.93</v>
      </c>
      <c r="W243" s="265">
        <f t="shared" si="193"/>
        <v>1356549.6800000002</v>
      </c>
      <c r="X243" s="265">
        <f>W243/T243*100</f>
        <v>119.69221565868014</v>
      </c>
      <c r="Y243" s="260">
        <f>W243/V243*100</f>
        <v>79.288616670516404</v>
      </c>
      <c r="Z243" s="186">
        <f t="shared" si="193"/>
        <v>1133365</v>
      </c>
      <c r="AA243" s="186">
        <f t="shared" si="193"/>
        <v>1710900.93</v>
      </c>
      <c r="AB243" s="186">
        <f t="shared" si="193"/>
        <v>1810800</v>
      </c>
      <c r="AC243" s="186">
        <f t="shared" si="193"/>
        <v>1601775</v>
      </c>
      <c r="AD243" s="186">
        <f t="shared" si="193"/>
        <v>1612923</v>
      </c>
    </row>
    <row r="244" spans="1:33" s="214" customFormat="1" ht="20.25" customHeight="1" x14ac:dyDescent="0.25">
      <c r="A244" s="188" t="s">
        <v>336</v>
      </c>
      <c r="B244" s="188"/>
      <c r="C244" s="215" t="s">
        <v>384</v>
      </c>
      <c r="D244" s="215" t="s">
        <v>387</v>
      </c>
      <c r="E244" s="215" t="s">
        <v>388</v>
      </c>
      <c r="F244" s="207">
        <f t="shared" si="174"/>
        <v>2832121.86</v>
      </c>
      <c r="G244" s="207">
        <f t="shared" si="175"/>
        <v>4563782.8699999992</v>
      </c>
      <c r="H244" s="208">
        <f t="shared" si="176"/>
        <v>6486406.9299999997</v>
      </c>
      <c r="I244" s="124"/>
      <c r="J244" s="131"/>
      <c r="K244" s="131">
        <v>311</v>
      </c>
      <c r="L244" s="131"/>
      <c r="M244" s="131"/>
      <c r="N244" s="132"/>
      <c r="O244" s="12" t="s">
        <v>42</v>
      </c>
      <c r="P244" s="127" t="s">
        <v>117</v>
      </c>
      <c r="Q244" s="133">
        <f>Q245+Q253+Q250</f>
        <v>1435000.93</v>
      </c>
      <c r="R244" s="133">
        <f t="shared" ref="R244:AD244" si="194">R245+R253+R250</f>
        <v>-18940</v>
      </c>
      <c r="S244" s="133">
        <f t="shared" si="194"/>
        <v>1416060.93</v>
      </c>
      <c r="T244" s="133">
        <v>945308</v>
      </c>
      <c r="U244" s="293">
        <f t="shared" si="194"/>
        <v>1039000</v>
      </c>
      <c r="V244" s="293">
        <f t="shared" si="194"/>
        <v>1435000.93</v>
      </c>
      <c r="W244" s="342">
        <f t="shared" si="194"/>
        <v>1144473.94</v>
      </c>
      <c r="X244" s="133"/>
      <c r="Y244" s="307"/>
      <c r="Z244" s="213">
        <f t="shared" si="194"/>
        <v>945308</v>
      </c>
      <c r="AA244" s="213">
        <f t="shared" si="194"/>
        <v>1435000.93</v>
      </c>
      <c r="AB244" s="213">
        <f t="shared" si="194"/>
        <v>1471000</v>
      </c>
      <c r="AC244" s="213">
        <f t="shared" si="194"/>
        <v>1311975</v>
      </c>
      <c r="AD244" s="213">
        <f t="shared" si="194"/>
        <v>1323123</v>
      </c>
    </row>
    <row r="245" spans="1:33" s="114" customFormat="1" ht="20.25" customHeight="1" x14ac:dyDescent="0.25">
      <c r="A245" s="183" t="s">
        <v>336</v>
      </c>
      <c r="B245" s="183"/>
      <c r="C245" s="183"/>
      <c r="D245" s="198" t="s">
        <v>387</v>
      </c>
      <c r="E245" s="198" t="s">
        <v>388</v>
      </c>
      <c r="F245" s="200">
        <f t="shared" si="174"/>
        <v>2802121.86</v>
      </c>
      <c r="G245" s="200">
        <f t="shared" si="175"/>
        <v>4360903.63</v>
      </c>
      <c r="H245" s="201">
        <f t="shared" si="176"/>
        <v>6383714.9299999997</v>
      </c>
      <c r="I245" s="132"/>
      <c r="J245" s="132"/>
      <c r="K245" s="131"/>
      <c r="L245" s="131">
        <v>3111</v>
      </c>
      <c r="M245" s="131"/>
      <c r="N245" s="132"/>
      <c r="O245" s="12" t="s">
        <v>42</v>
      </c>
      <c r="P245" s="127" t="s">
        <v>118</v>
      </c>
      <c r="Q245" s="133">
        <f t="shared" ref="Q245:AD245" si="195">Q246</f>
        <v>1420000.93</v>
      </c>
      <c r="R245" s="133">
        <f t="shared" si="195"/>
        <v>-18940</v>
      </c>
      <c r="S245" s="133">
        <f t="shared" si="195"/>
        <v>1401060.93</v>
      </c>
      <c r="T245" s="133">
        <v>857616</v>
      </c>
      <c r="U245" s="293">
        <f t="shared" si="195"/>
        <v>953000</v>
      </c>
      <c r="V245" s="293">
        <f t="shared" si="195"/>
        <v>1420000.93</v>
      </c>
      <c r="W245" s="342">
        <f t="shared" si="195"/>
        <v>1130286.7</v>
      </c>
      <c r="X245" s="133"/>
      <c r="Y245" s="307"/>
      <c r="Z245" s="133">
        <f t="shared" si="195"/>
        <v>857616</v>
      </c>
      <c r="AA245" s="133">
        <f t="shared" si="195"/>
        <v>1420000.93</v>
      </c>
      <c r="AB245" s="133">
        <f t="shared" si="195"/>
        <v>1471000</v>
      </c>
      <c r="AC245" s="133">
        <f t="shared" si="195"/>
        <v>1311975</v>
      </c>
      <c r="AD245" s="133">
        <f t="shared" si="195"/>
        <v>1323123</v>
      </c>
    </row>
    <row r="246" spans="1:33" s="114" customFormat="1" ht="20.25" hidden="1" customHeight="1" x14ac:dyDescent="0.25">
      <c r="A246" s="183" t="s">
        <v>336</v>
      </c>
      <c r="B246" s="183"/>
      <c r="C246" s="183"/>
      <c r="D246" s="183"/>
      <c r="E246" s="198" t="s">
        <v>388</v>
      </c>
      <c r="F246" s="200">
        <f t="shared" si="174"/>
        <v>2802121.86</v>
      </c>
      <c r="G246" s="200">
        <f t="shared" si="175"/>
        <v>3503287.63</v>
      </c>
      <c r="H246" s="201">
        <f t="shared" si="176"/>
        <v>6383714.9299999997</v>
      </c>
      <c r="I246" s="124"/>
      <c r="J246" s="131"/>
      <c r="K246" s="131"/>
      <c r="L246" s="131"/>
      <c r="M246" s="194">
        <v>31111</v>
      </c>
      <c r="N246" s="195"/>
      <c r="O246" s="196" t="s">
        <v>42</v>
      </c>
      <c r="P246" s="195" t="s">
        <v>257</v>
      </c>
      <c r="Q246" s="197">
        <f>Q247+Q248+Q249</f>
        <v>1420000.93</v>
      </c>
      <c r="R246" s="197">
        <f t="shared" ref="R246:AD246" si="196">R247+R248+R249</f>
        <v>-18940</v>
      </c>
      <c r="S246" s="197">
        <f t="shared" si="196"/>
        <v>1401060.93</v>
      </c>
      <c r="T246" s="197">
        <f t="shared" si="196"/>
        <v>0</v>
      </c>
      <c r="U246" s="294">
        <f t="shared" si="196"/>
        <v>953000</v>
      </c>
      <c r="V246" s="294">
        <f t="shared" si="196"/>
        <v>1420000.93</v>
      </c>
      <c r="W246" s="343">
        <f t="shared" si="196"/>
        <v>1130286.7</v>
      </c>
      <c r="X246" s="197"/>
      <c r="Y246" s="308"/>
      <c r="Z246" s="197">
        <f t="shared" si="196"/>
        <v>857616</v>
      </c>
      <c r="AA246" s="197">
        <f t="shared" si="196"/>
        <v>1420000.93</v>
      </c>
      <c r="AB246" s="197">
        <f t="shared" si="196"/>
        <v>1471000</v>
      </c>
      <c r="AC246" s="197">
        <f t="shared" si="196"/>
        <v>1311975</v>
      </c>
      <c r="AD246" s="197">
        <f t="shared" si="196"/>
        <v>1323123</v>
      </c>
      <c r="AG246" s="176"/>
    </row>
    <row r="247" spans="1:33" s="114" customFormat="1" ht="20.25" hidden="1" customHeight="1" x14ac:dyDescent="0.25">
      <c r="A247" s="183" t="s">
        <v>336</v>
      </c>
      <c r="B247" s="183"/>
      <c r="C247" s="183"/>
      <c r="D247" s="183"/>
      <c r="E247" s="183"/>
      <c r="F247" s="200">
        <f t="shared" si="174"/>
        <v>2676121.86</v>
      </c>
      <c r="G247" s="200">
        <f t="shared" si="175"/>
        <v>3329114.0199999996</v>
      </c>
      <c r="H247" s="201">
        <f t="shared" si="176"/>
        <v>6038320.9399999995</v>
      </c>
      <c r="I247" s="132"/>
      <c r="J247" s="132"/>
      <c r="K247" s="131"/>
      <c r="L247" s="131"/>
      <c r="M247" s="131"/>
      <c r="N247" s="171">
        <v>311110</v>
      </c>
      <c r="O247" s="172" t="s">
        <v>42</v>
      </c>
      <c r="P247" s="173" t="s">
        <v>258</v>
      </c>
      <c r="Q247" s="174">
        <v>1357000.93</v>
      </c>
      <c r="R247" s="174">
        <f>S247-Q247</f>
        <v>-18940</v>
      </c>
      <c r="S247" s="174">
        <f>1083000+89000+10000+25000+150000+0.93-18940</f>
        <v>1338060.93</v>
      </c>
      <c r="T247" s="174"/>
      <c r="U247" s="295">
        <v>912000</v>
      </c>
      <c r="V247" s="295">
        <v>1357000.93</v>
      </c>
      <c r="W247" s="345">
        <v>1060113.0900000001</v>
      </c>
      <c r="X247" s="174"/>
      <c r="Y247" s="309"/>
      <c r="Z247" s="174">
        <v>788222.01</v>
      </c>
      <c r="AA247" s="174">
        <f t="shared" ref="AA247:AA249" si="197">+Q247</f>
        <v>1357000.93</v>
      </c>
      <c r="AB247" s="174">
        <v>1400000</v>
      </c>
      <c r="AC247" s="174">
        <f>1601775-AC248-AC259-AC263-AC265-AC267-AC269-AC273-AC275-AC278</f>
        <v>1240975</v>
      </c>
      <c r="AD247" s="174">
        <f>1612923-AD248-AD259-AD263-AD265-AD267-AD269-AD273-AD275-AD278</f>
        <v>1252123</v>
      </c>
      <c r="AE247" s="176"/>
    </row>
    <row r="248" spans="1:33" s="114" customFormat="1" ht="20.25" hidden="1" customHeight="1" x14ac:dyDescent="0.25">
      <c r="A248" s="183" t="s">
        <v>336</v>
      </c>
      <c r="B248" s="183"/>
      <c r="C248" s="183"/>
      <c r="D248" s="183"/>
      <c r="E248" s="183"/>
      <c r="F248" s="200">
        <f t="shared" si="174"/>
        <v>126000</v>
      </c>
      <c r="G248" s="200">
        <f t="shared" si="175"/>
        <v>163674.38</v>
      </c>
      <c r="H248" s="201">
        <f t="shared" si="176"/>
        <v>309441.96999999997</v>
      </c>
      <c r="I248" s="132"/>
      <c r="J248" s="132"/>
      <c r="K248" s="131"/>
      <c r="L248" s="131"/>
      <c r="M248" s="131"/>
      <c r="N248" s="171">
        <v>311111</v>
      </c>
      <c r="O248" s="172" t="s">
        <v>42</v>
      </c>
      <c r="P248" s="173" t="s">
        <v>123</v>
      </c>
      <c r="Q248" s="174">
        <v>63000</v>
      </c>
      <c r="R248" s="174">
        <f>S248-Q248</f>
        <v>0</v>
      </c>
      <c r="S248" s="174">
        <v>63000</v>
      </c>
      <c r="T248" s="174"/>
      <c r="U248" s="295">
        <v>41000</v>
      </c>
      <c r="V248" s="295">
        <v>63000</v>
      </c>
      <c r="W248" s="345">
        <v>59674.38</v>
      </c>
      <c r="X248" s="174"/>
      <c r="Y248" s="309"/>
      <c r="Z248" s="174">
        <v>33441.97</v>
      </c>
      <c r="AA248" s="174">
        <f t="shared" si="197"/>
        <v>63000</v>
      </c>
      <c r="AB248" s="174">
        <v>71000</v>
      </c>
      <c r="AC248" s="174">
        <v>71000</v>
      </c>
      <c r="AD248" s="174">
        <v>71000</v>
      </c>
      <c r="AE248" s="176"/>
    </row>
    <row r="249" spans="1:33" s="114" customFormat="1" ht="20.25" hidden="1" customHeight="1" x14ac:dyDescent="0.25">
      <c r="A249" s="183" t="s">
        <v>336</v>
      </c>
      <c r="B249" s="183"/>
      <c r="C249" s="183"/>
      <c r="D249" s="183"/>
      <c r="E249" s="183"/>
      <c r="F249" s="200">
        <f t="shared" si="174"/>
        <v>0</v>
      </c>
      <c r="G249" s="200">
        <f t="shared" si="175"/>
        <v>10499.23</v>
      </c>
      <c r="H249" s="201">
        <f t="shared" si="176"/>
        <v>35952.019999999997</v>
      </c>
      <c r="I249" s="132"/>
      <c r="J249" s="132"/>
      <c r="K249" s="131"/>
      <c r="L249" s="131"/>
      <c r="M249" s="131"/>
      <c r="N249" s="171">
        <v>311114</v>
      </c>
      <c r="O249" s="172" t="s">
        <v>42</v>
      </c>
      <c r="P249" s="173" t="s">
        <v>125</v>
      </c>
      <c r="Q249" s="174">
        <v>0</v>
      </c>
      <c r="R249" s="174">
        <f>S249-Q249</f>
        <v>0</v>
      </c>
      <c r="S249" s="174">
        <v>0</v>
      </c>
      <c r="T249" s="174"/>
      <c r="U249" s="295">
        <v>0</v>
      </c>
      <c r="V249" s="295">
        <v>0</v>
      </c>
      <c r="W249" s="345">
        <f>15018.18-4518.95</f>
        <v>10499.23</v>
      </c>
      <c r="X249" s="174"/>
      <c r="Y249" s="309"/>
      <c r="Z249" s="174">
        <v>35952.019999999997</v>
      </c>
      <c r="AA249" s="174">
        <f t="shared" si="197"/>
        <v>0</v>
      </c>
      <c r="AB249" s="174"/>
      <c r="AC249" s="174"/>
      <c r="AD249" s="174"/>
      <c r="AE249" s="176"/>
    </row>
    <row r="250" spans="1:33" s="114" customFormat="1" ht="20.25" hidden="1" customHeight="1" x14ac:dyDescent="0.25">
      <c r="A250" s="183" t="s">
        <v>336</v>
      </c>
      <c r="B250" s="183"/>
      <c r="C250" s="183"/>
      <c r="D250" s="198" t="s">
        <v>387</v>
      </c>
      <c r="E250" s="198" t="s">
        <v>388</v>
      </c>
      <c r="F250" s="200">
        <f t="shared" si="174"/>
        <v>0</v>
      </c>
      <c r="G250" s="200">
        <f t="shared" si="175"/>
        <v>4650</v>
      </c>
      <c r="H250" s="201">
        <f t="shared" si="176"/>
        <v>4650</v>
      </c>
      <c r="I250" s="132"/>
      <c r="J250" s="132"/>
      <c r="K250" s="131"/>
      <c r="L250" s="131">
        <v>3113</v>
      </c>
      <c r="M250" s="131"/>
      <c r="N250" s="132"/>
      <c r="O250" s="12" t="s">
        <v>42</v>
      </c>
      <c r="P250" s="127" t="s">
        <v>126</v>
      </c>
      <c r="Q250" s="133">
        <f t="shared" ref="Q250:AD251" si="198">Q251</f>
        <v>0</v>
      </c>
      <c r="R250" s="133">
        <f t="shared" si="198"/>
        <v>0</v>
      </c>
      <c r="S250" s="133">
        <f t="shared" si="198"/>
        <v>0</v>
      </c>
      <c r="T250" s="133">
        <v>4650</v>
      </c>
      <c r="U250" s="293">
        <f t="shared" si="198"/>
        <v>0</v>
      </c>
      <c r="V250" s="293">
        <f t="shared" si="198"/>
        <v>0</v>
      </c>
      <c r="W250" s="342">
        <f t="shared" si="198"/>
        <v>0</v>
      </c>
      <c r="X250" s="133"/>
      <c r="Y250" s="307"/>
      <c r="Z250" s="133">
        <f t="shared" si="198"/>
        <v>4650</v>
      </c>
      <c r="AA250" s="133">
        <f t="shared" si="198"/>
        <v>0</v>
      </c>
      <c r="AB250" s="133">
        <f t="shared" si="198"/>
        <v>0</v>
      </c>
      <c r="AC250" s="133">
        <f t="shared" si="198"/>
        <v>0</v>
      </c>
      <c r="AD250" s="133">
        <f t="shared" si="198"/>
        <v>0</v>
      </c>
      <c r="AE250" s="176"/>
    </row>
    <row r="251" spans="1:33" s="114" customFormat="1" ht="20.25" hidden="1" customHeight="1" x14ac:dyDescent="0.25">
      <c r="A251" s="183" t="s">
        <v>336</v>
      </c>
      <c r="B251" s="183"/>
      <c r="C251" s="183"/>
      <c r="D251" s="183"/>
      <c r="E251" s="198" t="s">
        <v>388</v>
      </c>
      <c r="F251" s="200">
        <f t="shared" si="174"/>
        <v>0</v>
      </c>
      <c r="G251" s="200">
        <f t="shared" si="175"/>
        <v>0</v>
      </c>
      <c r="H251" s="201">
        <f t="shared" si="176"/>
        <v>4650</v>
      </c>
      <c r="I251" s="124"/>
      <c r="J251" s="131"/>
      <c r="K251" s="131"/>
      <c r="L251" s="131"/>
      <c r="M251" s="194">
        <v>31131</v>
      </c>
      <c r="N251" s="195"/>
      <c r="O251" s="196" t="s">
        <v>42</v>
      </c>
      <c r="P251" s="195" t="s">
        <v>126</v>
      </c>
      <c r="Q251" s="197">
        <f t="shared" si="198"/>
        <v>0</v>
      </c>
      <c r="R251" s="197">
        <f t="shared" si="198"/>
        <v>0</v>
      </c>
      <c r="S251" s="197">
        <f t="shared" si="198"/>
        <v>0</v>
      </c>
      <c r="T251" s="197">
        <f t="shared" si="198"/>
        <v>0</v>
      </c>
      <c r="U251" s="294">
        <f t="shared" si="198"/>
        <v>0</v>
      </c>
      <c r="V251" s="294">
        <f t="shared" si="198"/>
        <v>0</v>
      </c>
      <c r="W251" s="343">
        <f t="shared" si="198"/>
        <v>0</v>
      </c>
      <c r="X251" s="197"/>
      <c r="Y251" s="308"/>
      <c r="Z251" s="197">
        <f t="shared" si="198"/>
        <v>4650</v>
      </c>
      <c r="AA251" s="197">
        <f t="shared" si="198"/>
        <v>0</v>
      </c>
      <c r="AB251" s="197">
        <f t="shared" si="198"/>
        <v>0</v>
      </c>
      <c r="AC251" s="197">
        <f t="shared" si="198"/>
        <v>0</v>
      </c>
      <c r="AD251" s="197">
        <f t="shared" si="198"/>
        <v>0</v>
      </c>
      <c r="AE251" s="176"/>
    </row>
    <row r="252" spans="1:33" s="114" customFormat="1" ht="20.25" hidden="1" customHeight="1" x14ac:dyDescent="0.25">
      <c r="A252" s="183" t="s">
        <v>336</v>
      </c>
      <c r="B252" s="183"/>
      <c r="C252" s="183"/>
      <c r="D252" s="183"/>
      <c r="E252" s="183"/>
      <c r="F252" s="200">
        <f t="shared" si="174"/>
        <v>0</v>
      </c>
      <c r="G252" s="200">
        <f t="shared" si="175"/>
        <v>0</v>
      </c>
      <c r="H252" s="201">
        <f t="shared" si="176"/>
        <v>4650</v>
      </c>
      <c r="I252" s="132"/>
      <c r="J252" s="132"/>
      <c r="K252" s="131"/>
      <c r="L252" s="131"/>
      <c r="M252" s="131"/>
      <c r="N252" s="171">
        <v>311310</v>
      </c>
      <c r="O252" s="172" t="s">
        <v>42</v>
      </c>
      <c r="P252" s="173" t="s">
        <v>126</v>
      </c>
      <c r="Q252" s="174">
        <v>0</v>
      </c>
      <c r="R252" s="174">
        <f>S252-Q252</f>
        <v>0</v>
      </c>
      <c r="S252" s="174">
        <v>0</v>
      </c>
      <c r="T252" s="174"/>
      <c r="U252" s="295">
        <v>0</v>
      </c>
      <c r="V252" s="295">
        <v>0</v>
      </c>
      <c r="W252" s="345">
        <v>0</v>
      </c>
      <c r="X252" s="174"/>
      <c r="Y252" s="309"/>
      <c r="Z252" s="174">
        <v>4650</v>
      </c>
      <c r="AA252" s="174">
        <f>+Q252</f>
        <v>0</v>
      </c>
      <c r="AB252" s="174"/>
      <c r="AC252" s="174"/>
      <c r="AD252" s="174"/>
      <c r="AE252" s="176"/>
    </row>
    <row r="253" spans="1:33" s="114" customFormat="1" ht="20.25" customHeight="1" x14ac:dyDescent="0.25">
      <c r="A253" s="183" t="s">
        <v>336</v>
      </c>
      <c r="B253" s="183"/>
      <c r="C253" s="183"/>
      <c r="D253" s="198" t="s">
        <v>387</v>
      </c>
      <c r="E253" s="198" t="s">
        <v>388</v>
      </c>
      <c r="F253" s="200">
        <f t="shared" si="174"/>
        <v>30000</v>
      </c>
      <c r="G253" s="200">
        <f t="shared" si="175"/>
        <v>198229.24</v>
      </c>
      <c r="H253" s="201">
        <f t="shared" si="176"/>
        <v>98042</v>
      </c>
      <c r="I253" s="132"/>
      <c r="J253" s="132"/>
      <c r="K253" s="131"/>
      <c r="L253" s="131">
        <v>3114</v>
      </c>
      <c r="M253" s="131"/>
      <c r="N253" s="132"/>
      <c r="O253" s="12" t="s">
        <v>42</v>
      </c>
      <c r="P253" s="127" t="s">
        <v>127</v>
      </c>
      <c r="Q253" s="133">
        <f t="shared" ref="Q253:AD254" si="199">Q254</f>
        <v>15000</v>
      </c>
      <c r="R253" s="133">
        <f t="shared" si="199"/>
        <v>0</v>
      </c>
      <c r="S253" s="133">
        <f t="shared" si="199"/>
        <v>15000</v>
      </c>
      <c r="T253" s="133">
        <v>83042</v>
      </c>
      <c r="U253" s="293">
        <f t="shared" si="199"/>
        <v>86000</v>
      </c>
      <c r="V253" s="293">
        <f t="shared" si="199"/>
        <v>15000</v>
      </c>
      <c r="W253" s="342">
        <f t="shared" si="199"/>
        <v>14187.24</v>
      </c>
      <c r="X253" s="133"/>
      <c r="Y253" s="307"/>
      <c r="Z253" s="133">
        <f t="shared" si="199"/>
        <v>83042</v>
      </c>
      <c r="AA253" s="133">
        <f t="shared" si="199"/>
        <v>15000</v>
      </c>
      <c r="AB253" s="133">
        <f t="shared" si="199"/>
        <v>0</v>
      </c>
      <c r="AC253" s="133">
        <f t="shared" si="199"/>
        <v>0</v>
      </c>
      <c r="AD253" s="133">
        <f t="shared" si="199"/>
        <v>0</v>
      </c>
      <c r="AE253" s="176"/>
    </row>
    <row r="254" spans="1:33" s="114" customFormat="1" ht="20.25" hidden="1" customHeight="1" x14ac:dyDescent="0.25">
      <c r="A254" s="183" t="s">
        <v>336</v>
      </c>
      <c r="B254" s="183"/>
      <c r="C254" s="183"/>
      <c r="D254" s="183"/>
      <c r="E254" s="198" t="s">
        <v>388</v>
      </c>
      <c r="F254" s="200">
        <f t="shared" si="174"/>
        <v>30000</v>
      </c>
      <c r="G254" s="200">
        <f t="shared" si="175"/>
        <v>115187.24</v>
      </c>
      <c r="H254" s="201">
        <f t="shared" si="176"/>
        <v>98042</v>
      </c>
      <c r="I254" s="124"/>
      <c r="J254" s="131"/>
      <c r="K254" s="131"/>
      <c r="L254" s="131"/>
      <c r="M254" s="194">
        <v>31141</v>
      </c>
      <c r="N254" s="195"/>
      <c r="O254" s="196" t="s">
        <v>42</v>
      </c>
      <c r="P254" s="195" t="s">
        <v>127</v>
      </c>
      <c r="Q254" s="197">
        <f t="shared" si="199"/>
        <v>15000</v>
      </c>
      <c r="R254" s="197">
        <f t="shared" si="199"/>
        <v>0</v>
      </c>
      <c r="S254" s="197">
        <f t="shared" si="199"/>
        <v>15000</v>
      </c>
      <c r="T254" s="197">
        <f t="shared" si="199"/>
        <v>0</v>
      </c>
      <c r="U254" s="294">
        <f t="shared" si="199"/>
        <v>86000</v>
      </c>
      <c r="V254" s="294">
        <f t="shared" si="199"/>
        <v>15000</v>
      </c>
      <c r="W254" s="343">
        <f t="shared" si="199"/>
        <v>14187.24</v>
      </c>
      <c r="X254" s="197"/>
      <c r="Y254" s="308"/>
      <c r="Z254" s="197">
        <f t="shared" si="199"/>
        <v>83042</v>
      </c>
      <c r="AA254" s="197">
        <f t="shared" si="199"/>
        <v>15000</v>
      </c>
      <c r="AB254" s="197">
        <f t="shared" si="199"/>
        <v>0</v>
      </c>
      <c r="AC254" s="197">
        <f t="shared" si="199"/>
        <v>0</v>
      </c>
      <c r="AD254" s="197">
        <f t="shared" si="199"/>
        <v>0</v>
      </c>
      <c r="AE254" s="176"/>
    </row>
    <row r="255" spans="1:33" s="114" customFormat="1" ht="20.25" hidden="1" customHeight="1" x14ac:dyDescent="0.25">
      <c r="A255" s="183" t="s">
        <v>336</v>
      </c>
      <c r="B255" s="183"/>
      <c r="C255" s="183"/>
      <c r="D255" s="183"/>
      <c r="E255" s="183"/>
      <c r="F255" s="200">
        <f t="shared" si="174"/>
        <v>30000</v>
      </c>
      <c r="G255" s="200">
        <f t="shared" si="175"/>
        <v>115187.24</v>
      </c>
      <c r="H255" s="201">
        <f t="shared" si="176"/>
        <v>98042</v>
      </c>
      <c r="I255" s="132"/>
      <c r="J255" s="132"/>
      <c r="K255" s="131"/>
      <c r="L255" s="131"/>
      <c r="M255" s="131"/>
      <c r="N255" s="171">
        <v>311410</v>
      </c>
      <c r="O255" s="172" t="s">
        <v>42</v>
      </c>
      <c r="P255" s="173" t="s">
        <v>127</v>
      </c>
      <c r="Q255" s="174">
        <v>15000</v>
      </c>
      <c r="R255" s="174">
        <f>S255-Q255</f>
        <v>0</v>
      </c>
      <c r="S255" s="174">
        <v>15000</v>
      </c>
      <c r="T255" s="174"/>
      <c r="U255" s="295">
        <v>86000</v>
      </c>
      <c r="V255" s="295">
        <v>15000</v>
      </c>
      <c r="W255" s="345">
        <f>14204.9-17.66</f>
        <v>14187.24</v>
      </c>
      <c r="X255" s="174"/>
      <c r="Y255" s="309"/>
      <c r="Z255" s="174">
        <v>83042</v>
      </c>
      <c r="AA255" s="174">
        <f>+Q255</f>
        <v>15000</v>
      </c>
      <c r="AB255" s="174"/>
      <c r="AC255" s="174"/>
      <c r="AD255" s="174"/>
      <c r="AE255" s="176"/>
    </row>
    <row r="256" spans="1:33" s="214" customFormat="1" ht="20.25" customHeight="1" x14ac:dyDescent="0.25">
      <c r="A256" s="188" t="s">
        <v>336</v>
      </c>
      <c r="B256" s="188"/>
      <c r="C256" s="215" t="s">
        <v>384</v>
      </c>
      <c r="D256" s="215" t="s">
        <v>387</v>
      </c>
      <c r="E256" s="215" t="s">
        <v>388</v>
      </c>
      <c r="F256" s="207">
        <f t="shared" si="174"/>
        <v>64000</v>
      </c>
      <c r="G256" s="207">
        <f t="shared" si="175"/>
        <v>122013.87</v>
      </c>
      <c r="H256" s="208">
        <f t="shared" si="176"/>
        <v>182987</v>
      </c>
      <c r="I256" s="124"/>
      <c r="J256" s="131"/>
      <c r="K256" s="131">
        <v>312</v>
      </c>
      <c r="L256" s="131"/>
      <c r="M256" s="131"/>
      <c r="N256" s="132"/>
      <c r="O256" s="12" t="s">
        <v>42</v>
      </c>
      <c r="P256" s="127" t="s">
        <v>130</v>
      </c>
      <c r="Q256" s="133">
        <f t="shared" ref="Q256:AD256" si="200">Q257</f>
        <v>32000</v>
      </c>
      <c r="R256" s="133">
        <f t="shared" si="200"/>
        <v>0</v>
      </c>
      <c r="S256" s="133">
        <f t="shared" si="200"/>
        <v>32000</v>
      </c>
      <c r="T256" s="133">
        <v>31587</v>
      </c>
      <c r="U256" s="293">
        <f t="shared" si="200"/>
        <v>31400</v>
      </c>
      <c r="V256" s="293">
        <f t="shared" si="200"/>
        <v>32000</v>
      </c>
      <c r="W256" s="342">
        <f t="shared" si="200"/>
        <v>27026.87</v>
      </c>
      <c r="X256" s="133"/>
      <c r="Y256" s="307"/>
      <c r="Z256" s="213">
        <f t="shared" si="200"/>
        <v>31587</v>
      </c>
      <c r="AA256" s="213">
        <f t="shared" si="200"/>
        <v>32000</v>
      </c>
      <c r="AB256" s="213">
        <f t="shared" si="200"/>
        <v>39800</v>
      </c>
      <c r="AC256" s="213">
        <f t="shared" si="200"/>
        <v>39800</v>
      </c>
      <c r="AD256" s="213">
        <f t="shared" si="200"/>
        <v>39800</v>
      </c>
      <c r="AE256" s="176"/>
    </row>
    <row r="257" spans="1:31" s="114" customFormat="1" ht="20.25" customHeight="1" x14ac:dyDescent="0.25">
      <c r="A257" s="183" t="s">
        <v>336</v>
      </c>
      <c r="B257" s="183"/>
      <c r="C257" s="183"/>
      <c r="D257" s="198" t="s">
        <v>387</v>
      </c>
      <c r="E257" s="198" t="s">
        <v>388</v>
      </c>
      <c r="F257" s="200">
        <f t="shared" si="174"/>
        <v>64000</v>
      </c>
      <c r="G257" s="200">
        <f t="shared" si="175"/>
        <v>122013.87</v>
      </c>
      <c r="H257" s="201">
        <f t="shared" si="176"/>
        <v>182987</v>
      </c>
      <c r="I257" s="132"/>
      <c r="J257" s="132"/>
      <c r="K257" s="131"/>
      <c r="L257" s="131">
        <v>3121</v>
      </c>
      <c r="M257" s="131"/>
      <c r="N257" s="132"/>
      <c r="O257" s="12" t="s">
        <v>42</v>
      </c>
      <c r="P257" s="127" t="s">
        <v>130</v>
      </c>
      <c r="Q257" s="133">
        <f>Q258+Q260+Q268+Q266+Q262+Q264</f>
        <v>32000</v>
      </c>
      <c r="R257" s="133">
        <f t="shared" ref="R257:AD257" si="201">R258+R260+R268+R266+R262+R264</f>
        <v>0</v>
      </c>
      <c r="S257" s="133">
        <f t="shared" si="201"/>
        <v>32000</v>
      </c>
      <c r="T257" s="133">
        <v>31587</v>
      </c>
      <c r="U257" s="293">
        <f t="shared" si="201"/>
        <v>31400</v>
      </c>
      <c r="V257" s="293">
        <f t="shared" si="201"/>
        <v>32000</v>
      </c>
      <c r="W257" s="342">
        <f t="shared" si="201"/>
        <v>27026.87</v>
      </c>
      <c r="X257" s="133"/>
      <c r="Y257" s="307"/>
      <c r="Z257" s="133">
        <f t="shared" si="201"/>
        <v>31587</v>
      </c>
      <c r="AA257" s="133">
        <f t="shared" si="201"/>
        <v>32000</v>
      </c>
      <c r="AB257" s="133">
        <f t="shared" si="201"/>
        <v>39800</v>
      </c>
      <c r="AC257" s="133">
        <f t="shared" si="201"/>
        <v>39800</v>
      </c>
      <c r="AD257" s="133">
        <f t="shared" si="201"/>
        <v>39800</v>
      </c>
      <c r="AE257" s="176"/>
    </row>
    <row r="258" spans="1:31" s="114" customFormat="1" ht="20.25" hidden="1" customHeight="1" x14ac:dyDescent="0.25">
      <c r="A258" s="183" t="s">
        <v>336</v>
      </c>
      <c r="B258" s="183"/>
      <c r="C258" s="183"/>
      <c r="D258" s="183"/>
      <c r="E258" s="198" t="s">
        <v>388</v>
      </c>
      <c r="F258" s="200">
        <f t="shared" si="174"/>
        <v>14000</v>
      </c>
      <c r="G258" s="200">
        <f t="shared" si="175"/>
        <v>11505.45</v>
      </c>
      <c r="H258" s="201">
        <f t="shared" si="176"/>
        <v>30557</v>
      </c>
      <c r="I258" s="124"/>
      <c r="J258" s="131"/>
      <c r="K258" s="131"/>
      <c r="L258" s="131"/>
      <c r="M258" s="194">
        <v>31212</v>
      </c>
      <c r="N258" s="195"/>
      <c r="O258" s="196" t="s">
        <v>42</v>
      </c>
      <c r="P258" s="195" t="s">
        <v>131</v>
      </c>
      <c r="Q258" s="197">
        <v>7000</v>
      </c>
      <c r="R258" s="197">
        <f>R259</f>
        <v>0</v>
      </c>
      <c r="S258" s="197">
        <f>S259</f>
        <v>7000</v>
      </c>
      <c r="T258" s="197">
        <f t="shared" ref="T258:AD258" si="202">T259</f>
        <v>0</v>
      </c>
      <c r="U258" s="294">
        <f t="shared" si="202"/>
        <v>2000</v>
      </c>
      <c r="V258" s="294">
        <f t="shared" si="202"/>
        <v>7000</v>
      </c>
      <c r="W258" s="343">
        <f t="shared" si="202"/>
        <v>2505.4499999999998</v>
      </c>
      <c r="X258" s="197"/>
      <c r="Y258" s="308"/>
      <c r="Z258" s="197">
        <f t="shared" si="202"/>
        <v>2557</v>
      </c>
      <c r="AA258" s="197">
        <f t="shared" si="202"/>
        <v>7000</v>
      </c>
      <c r="AB258" s="197">
        <f t="shared" si="202"/>
        <v>7000</v>
      </c>
      <c r="AC258" s="197">
        <f t="shared" si="202"/>
        <v>7000</v>
      </c>
      <c r="AD258" s="197">
        <f t="shared" si="202"/>
        <v>7000</v>
      </c>
      <c r="AE258" s="176"/>
    </row>
    <row r="259" spans="1:31" s="114" customFormat="1" ht="20.25" hidden="1" customHeight="1" x14ac:dyDescent="0.25">
      <c r="A259" s="183" t="s">
        <v>336</v>
      </c>
      <c r="B259" s="183"/>
      <c r="C259" s="183"/>
      <c r="D259" s="183"/>
      <c r="E259" s="183"/>
      <c r="F259" s="200">
        <f t="shared" si="174"/>
        <v>14000</v>
      </c>
      <c r="G259" s="200">
        <f t="shared" si="175"/>
        <v>11505.45</v>
      </c>
      <c r="H259" s="201">
        <f t="shared" si="176"/>
        <v>30557</v>
      </c>
      <c r="I259" s="132"/>
      <c r="J259" s="132"/>
      <c r="K259" s="131"/>
      <c r="L259" s="131"/>
      <c r="M259" s="11"/>
      <c r="N259" s="171">
        <v>312120</v>
      </c>
      <c r="O259" s="172" t="s">
        <v>42</v>
      </c>
      <c r="P259" s="173" t="s">
        <v>131</v>
      </c>
      <c r="Q259" s="174">
        <v>7000</v>
      </c>
      <c r="R259" s="174">
        <f>S259-Q259</f>
        <v>0</v>
      </c>
      <c r="S259" s="174">
        <f>3600+3400</f>
        <v>7000</v>
      </c>
      <c r="T259" s="174"/>
      <c r="U259" s="295">
        <v>2000</v>
      </c>
      <c r="V259" s="295">
        <v>7000</v>
      </c>
      <c r="W259" s="345">
        <v>2505.4499999999998</v>
      </c>
      <c r="X259" s="174"/>
      <c r="Y259" s="309"/>
      <c r="Z259" s="174">
        <v>2557</v>
      </c>
      <c r="AA259" s="174">
        <f>+Q259</f>
        <v>7000</v>
      </c>
      <c r="AB259" s="174">
        <v>7000</v>
      </c>
      <c r="AC259" s="174">
        <v>7000</v>
      </c>
      <c r="AD259" s="174">
        <v>7000</v>
      </c>
      <c r="AE259" s="176"/>
    </row>
    <row r="260" spans="1:31" s="114" customFormat="1" ht="20.25" hidden="1" customHeight="1" x14ac:dyDescent="0.25">
      <c r="A260" s="183" t="s">
        <v>336</v>
      </c>
      <c r="B260" s="183"/>
      <c r="C260" s="183"/>
      <c r="D260" s="183"/>
      <c r="E260" s="198" t="s">
        <v>388</v>
      </c>
      <c r="F260" s="200">
        <f t="shared" si="174"/>
        <v>0</v>
      </c>
      <c r="G260" s="200">
        <f t="shared" si="175"/>
        <v>4400</v>
      </c>
      <c r="H260" s="201">
        <f t="shared" si="176"/>
        <v>4400</v>
      </c>
      <c r="I260" s="124"/>
      <c r="J260" s="131"/>
      <c r="K260" s="131"/>
      <c r="L260" s="131"/>
      <c r="M260" s="194">
        <v>31213</v>
      </c>
      <c r="N260" s="195"/>
      <c r="O260" s="196" t="s">
        <v>42</v>
      </c>
      <c r="P260" s="195" t="s">
        <v>132</v>
      </c>
      <c r="Q260" s="197">
        <v>0</v>
      </c>
      <c r="R260" s="197">
        <f>R261</f>
        <v>0</v>
      </c>
      <c r="S260" s="197">
        <f>S261</f>
        <v>0</v>
      </c>
      <c r="T260" s="197">
        <f t="shared" ref="T260:AD260" si="203">T261</f>
        <v>0</v>
      </c>
      <c r="U260" s="294">
        <f t="shared" si="203"/>
        <v>4400</v>
      </c>
      <c r="V260" s="294">
        <f t="shared" si="203"/>
        <v>0</v>
      </c>
      <c r="W260" s="343">
        <f t="shared" si="203"/>
        <v>0</v>
      </c>
      <c r="X260" s="197"/>
      <c r="Y260" s="308"/>
      <c r="Z260" s="197">
        <f t="shared" si="203"/>
        <v>4400</v>
      </c>
      <c r="AA260" s="197">
        <f t="shared" si="203"/>
        <v>0</v>
      </c>
      <c r="AB260" s="197">
        <f t="shared" si="203"/>
        <v>0</v>
      </c>
      <c r="AC260" s="197">
        <f t="shared" si="203"/>
        <v>0</v>
      </c>
      <c r="AD260" s="197">
        <f t="shared" si="203"/>
        <v>0</v>
      </c>
      <c r="AE260" s="176"/>
    </row>
    <row r="261" spans="1:31" s="114" customFormat="1" ht="20.25" hidden="1" customHeight="1" x14ac:dyDescent="0.25">
      <c r="A261" s="183" t="s">
        <v>336</v>
      </c>
      <c r="B261" s="183"/>
      <c r="C261" s="183"/>
      <c r="D261" s="183"/>
      <c r="E261" s="183"/>
      <c r="F261" s="200">
        <f t="shared" si="174"/>
        <v>0</v>
      </c>
      <c r="G261" s="200">
        <f t="shared" si="175"/>
        <v>4400</v>
      </c>
      <c r="H261" s="201">
        <f t="shared" si="176"/>
        <v>4400</v>
      </c>
      <c r="I261" s="132"/>
      <c r="J261" s="132"/>
      <c r="K261" s="131"/>
      <c r="L261" s="131"/>
      <c r="M261" s="11"/>
      <c r="N261" s="171">
        <v>312130</v>
      </c>
      <c r="O261" s="172" t="s">
        <v>42</v>
      </c>
      <c r="P261" s="173" t="s">
        <v>132</v>
      </c>
      <c r="Q261" s="174">
        <v>0</v>
      </c>
      <c r="R261" s="174">
        <f>S261-Q261</f>
        <v>0</v>
      </c>
      <c r="S261" s="174">
        <v>0</v>
      </c>
      <c r="T261" s="174"/>
      <c r="U261" s="295">
        <v>4400</v>
      </c>
      <c r="V261" s="295">
        <v>0</v>
      </c>
      <c r="W261" s="345">
        <v>0</v>
      </c>
      <c r="X261" s="174"/>
      <c r="Y261" s="309"/>
      <c r="Z261" s="174">
        <v>4400</v>
      </c>
      <c r="AA261" s="174">
        <f>+Q261</f>
        <v>0</v>
      </c>
      <c r="AB261" s="174"/>
      <c r="AC261" s="174"/>
      <c r="AD261" s="174"/>
      <c r="AE261" s="176"/>
    </row>
    <row r="262" spans="1:31" s="114" customFormat="1" ht="20.25" hidden="1" customHeight="1" x14ac:dyDescent="0.25">
      <c r="A262" s="183" t="s">
        <v>336</v>
      </c>
      <c r="B262" s="183"/>
      <c r="C262" s="183"/>
      <c r="D262" s="183"/>
      <c r="E262" s="198" t="s">
        <v>388</v>
      </c>
      <c r="F262" s="200">
        <f t="shared" si="174"/>
        <v>3600</v>
      </c>
      <c r="G262" s="200">
        <f t="shared" si="175"/>
        <v>5000</v>
      </c>
      <c r="H262" s="201">
        <f t="shared" si="176"/>
        <v>11530</v>
      </c>
      <c r="I262" s="124"/>
      <c r="J262" s="131"/>
      <c r="K262" s="131"/>
      <c r="L262" s="131"/>
      <c r="M262" s="194">
        <v>31214</v>
      </c>
      <c r="N262" s="195"/>
      <c r="O262" s="196" t="s">
        <v>42</v>
      </c>
      <c r="P262" s="195" t="s">
        <v>133</v>
      </c>
      <c r="Q262" s="197">
        <f>Q263</f>
        <v>1800</v>
      </c>
      <c r="R262" s="197">
        <f>R263</f>
        <v>0</v>
      </c>
      <c r="S262" s="197">
        <f>S263</f>
        <v>1800</v>
      </c>
      <c r="T262" s="197">
        <f t="shared" ref="T262:AD262" si="204">T263</f>
        <v>0</v>
      </c>
      <c r="U262" s="294">
        <f t="shared" si="204"/>
        <v>1800</v>
      </c>
      <c r="V262" s="294">
        <f t="shared" si="204"/>
        <v>1800</v>
      </c>
      <c r="W262" s="343">
        <f t="shared" si="204"/>
        <v>1400</v>
      </c>
      <c r="X262" s="197"/>
      <c r="Y262" s="308"/>
      <c r="Z262" s="197">
        <f t="shared" si="204"/>
        <v>1330</v>
      </c>
      <c r="AA262" s="197">
        <f t="shared" si="204"/>
        <v>1800</v>
      </c>
      <c r="AB262" s="197">
        <f t="shared" si="204"/>
        <v>2800</v>
      </c>
      <c r="AC262" s="197">
        <f t="shared" si="204"/>
        <v>2800</v>
      </c>
      <c r="AD262" s="197">
        <f t="shared" si="204"/>
        <v>2800</v>
      </c>
      <c r="AE262" s="176"/>
    </row>
    <row r="263" spans="1:31" s="114" customFormat="1" ht="20.25" hidden="1" customHeight="1" x14ac:dyDescent="0.25">
      <c r="A263" s="183" t="s">
        <v>336</v>
      </c>
      <c r="B263" s="183"/>
      <c r="C263" s="183"/>
      <c r="D263" s="183"/>
      <c r="E263" s="183"/>
      <c r="F263" s="200">
        <f t="shared" si="174"/>
        <v>3600</v>
      </c>
      <c r="G263" s="200">
        <f t="shared" si="175"/>
        <v>5000</v>
      </c>
      <c r="H263" s="201">
        <f t="shared" si="176"/>
        <v>11530</v>
      </c>
      <c r="I263" s="132"/>
      <c r="J263" s="132"/>
      <c r="K263" s="131"/>
      <c r="L263" s="131"/>
      <c r="M263" s="11"/>
      <c r="N263" s="171">
        <v>312140</v>
      </c>
      <c r="O263" s="172" t="s">
        <v>42</v>
      </c>
      <c r="P263" s="173" t="s">
        <v>133</v>
      </c>
      <c r="Q263" s="174">
        <v>1800</v>
      </c>
      <c r="R263" s="174">
        <f>S263-Q263</f>
        <v>0</v>
      </c>
      <c r="S263" s="174">
        <v>1800</v>
      </c>
      <c r="T263" s="174"/>
      <c r="U263" s="295">
        <v>1800</v>
      </c>
      <c r="V263" s="295">
        <v>1800</v>
      </c>
      <c r="W263" s="345">
        <v>1400</v>
      </c>
      <c r="X263" s="174"/>
      <c r="Y263" s="309"/>
      <c r="Z263" s="174">
        <v>1330</v>
      </c>
      <c r="AA263" s="174">
        <f>+Q263</f>
        <v>1800</v>
      </c>
      <c r="AB263" s="174">
        <v>2800</v>
      </c>
      <c r="AC263" s="174">
        <v>2800</v>
      </c>
      <c r="AD263" s="174">
        <v>2800</v>
      </c>
      <c r="AE263" s="176"/>
    </row>
    <row r="264" spans="1:31" s="114" customFormat="1" ht="20.25" hidden="1" customHeight="1" x14ac:dyDescent="0.25">
      <c r="A264" s="183" t="s">
        <v>336</v>
      </c>
      <c r="B264" s="183"/>
      <c r="C264" s="183"/>
      <c r="D264" s="183"/>
      <c r="E264" s="198" t="s">
        <v>388</v>
      </c>
      <c r="F264" s="200">
        <f t="shared" si="174"/>
        <v>0</v>
      </c>
      <c r="G264" s="200">
        <f t="shared" si="175"/>
        <v>0</v>
      </c>
      <c r="H264" s="201">
        <f t="shared" si="176"/>
        <v>0</v>
      </c>
      <c r="I264" s="124"/>
      <c r="J264" s="131"/>
      <c r="K264" s="131"/>
      <c r="L264" s="131"/>
      <c r="M264" s="194">
        <v>31215</v>
      </c>
      <c r="N264" s="195"/>
      <c r="O264" s="196" t="s">
        <v>42</v>
      </c>
      <c r="P264" s="195" t="s">
        <v>134</v>
      </c>
      <c r="Q264" s="197">
        <f>+Q265</f>
        <v>0</v>
      </c>
      <c r="R264" s="197">
        <f t="shared" ref="R264:AD264" si="205">+R265</f>
        <v>0</v>
      </c>
      <c r="S264" s="197">
        <f t="shared" si="205"/>
        <v>0</v>
      </c>
      <c r="T264" s="197">
        <f t="shared" si="205"/>
        <v>0</v>
      </c>
      <c r="U264" s="294">
        <f t="shared" si="205"/>
        <v>0</v>
      </c>
      <c r="V264" s="294">
        <f t="shared" si="205"/>
        <v>0</v>
      </c>
      <c r="W264" s="343">
        <f t="shared" si="205"/>
        <v>0</v>
      </c>
      <c r="X264" s="197"/>
      <c r="Y264" s="308"/>
      <c r="Z264" s="197">
        <f t="shared" si="205"/>
        <v>0</v>
      </c>
      <c r="AA264" s="197">
        <f t="shared" si="205"/>
        <v>0</v>
      </c>
      <c r="AB264" s="197">
        <f t="shared" si="205"/>
        <v>0</v>
      </c>
      <c r="AC264" s="197">
        <f t="shared" si="205"/>
        <v>0</v>
      </c>
      <c r="AD264" s="197">
        <f t="shared" si="205"/>
        <v>0</v>
      </c>
      <c r="AE264" s="176"/>
    </row>
    <row r="265" spans="1:31" s="114" customFormat="1" ht="20.25" hidden="1" customHeight="1" x14ac:dyDescent="0.25">
      <c r="A265" s="183" t="s">
        <v>336</v>
      </c>
      <c r="B265" s="183"/>
      <c r="C265" s="183"/>
      <c r="D265" s="183"/>
      <c r="E265" s="183"/>
      <c r="F265" s="200">
        <f t="shared" si="174"/>
        <v>0</v>
      </c>
      <c r="G265" s="200">
        <f t="shared" si="175"/>
        <v>0</v>
      </c>
      <c r="H265" s="201">
        <f t="shared" si="176"/>
        <v>0</v>
      </c>
      <c r="I265" s="132"/>
      <c r="J265" s="132"/>
      <c r="K265" s="131"/>
      <c r="L265" s="131"/>
      <c r="M265" s="11"/>
      <c r="N265" s="171">
        <v>312150</v>
      </c>
      <c r="O265" s="172" t="s">
        <v>42</v>
      </c>
      <c r="P265" s="173" t="s">
        <v>134</v>
      </c>
      <c r="Q265" s="174"/>
      <c r="R265" s="174"/>
      <c r="S265" s="174"/>
      <c r="T265" s="174"/>
      <c r="U265" s="295">
        <v>0</v>
      </c>
      <c r="V265" s="295">
        <v>0</v>
      </c>
      <c r="W265" s="345">
        <v>0</v>
      </c>
      <c r="X265" s="174"/>
      <c r="Y265" s="309"/>
      <c r="Z265" s="174"/>
      <c r="AA265" s="174">
        <f>+Q265</f>
        <v>0</v>
      </c>
      <c r="AB265" s="174"/>
      <c r="AC265" s="174"/>
      <c r="AD265" s="174"/>
      <c r="AE265" s="176"/>
    </row>
    <row r="266" spans="1:31" s="114" customFormat="1" ht="20.25" hidden="1" customHeight="1" x14ac:dyDescent="0.25">
      <c r="A266" s="183" t="s">
        <v>336</v>
      </c>
      <c r="B266" s="183"/>
      <c r="C266" s="183"/>
      <c r="D266" s="183"/>
      <c r="E266" s="198" t="s">
        <v>388</v>
      </c>
      <c r="F266" s="200">
        <f t="shared" si="174"/>
        <v>20400</v>
      </c>
      <c r="G266" s="200">
        <f t="shared" si="175"/>
        <v>30600</v>
      </c>
      <c r="H266" s="201">
        <f t="shared" si="176"/>
        <v>66200</v>
      </c>
      <c r="I266" s="124"/>
      <c r="J266" s="131"/>
      <c r="K266" s="131"/>
      <c r="L266" s="131"/>
      <c r="M266" s="194">
        <v>31216</v>
      </c>
      <c r="N266" s="195"/>
      <c r="O266" s="196" t="s">
        <v>42</v>
      </c>
      <c r="P266" s="195" t="s">
        <v>135</v>
      </c>
      <c r="Q266" s="197">
        <f t="shared" ref="Q266:AD266" si="206">Q267</f>
        <v>10200</v>
      </c>
      <c r="R266" s="197">
        <f t="shared" si="206"/>
        <v>0</v>
      </c>
      <c r="S266" s="197">
        <f t="shared" si="206"/>
        <v>10200</v>
      </c>
      <c r="T266" s="197">
        <f t="shared" si="206"/>
        <v>0</v>
      </c>
      <c r="U266" s="294">
        <f t="shared" si="206"/>
        <v>10200</v>
      </c>
      <c r="V266" s="294">
        <f t="shared" si="206"/>
        <v>10200</v>
      </c>
      <c r="W266" s="343">
        <f t="shared" si="206"/>
        <v>10200</v>
      </c>
      <c r="X266" s="197"/>
      <c r="Y266" s="308"/>
      <c r="Z266" s="197">
        <f t="shared" si="206"/>
        <v>11000</v>
      </c>
      <c r="AA266" s="197">
        <f t="shared" si="206"/>
        <v>10200</v>
      </c>
      <c r="AB266" s="197">
        <f t="shared" si="206"/>
        <v>15000</v>
      </c>
      <c r="AC266" s="197">
        <f t="shared" si="206"/>
        <v>15000</v>
      </c>
      <c r="AD266" s="197">
        <f t="shared" si="206"/>
        <v>15000</v>
      </c>
      <c r="AE266" s="176"/>
    </row>
    <row r="267" spans="1:31" s="114" customFormat="1" ht="20.25" hidden="1" customHeight="1" x14ac:dyDescent="0.25">
      <c r="A267" s="183" t="s">
        <v>336</v>
      </c>
      <c r="B267" s="183"/>
      <c r="C267" s="183"/>
      <c r="D267" s="183"/>
      <c r="E267" s="183"/>
      <c r="F267" s="200">
        <f t="shared" si="174"/>
        <v>20400</v>
      </c>
      <c r="G267" s="200">
        <f t="shared" si="175"/>
        <v>30600</v>
      </c>
      <c r="H267" s="201">
        <f t="shared" si="176"/>
        <v>66200</v>
      </c>
      <c r="I267" s="132"/>
      <c r="J267" s="132"/>
      <c r="K267" s="131"/>
      <c r="L267" s="131"/>
      <c r="M267" s="11"/>
      <c r="N267" s="171">
        <v>312160</v>
      </c>
      <c r="O267" s="172" t="s">
        <v>42</v>
      </c>
      <c r="P267" s="173" t="s">
        <v>135</v>
      </c>
      <c r="Q267" s="174">
        <v>10200</v>
      </c>
      <c r="R267" s="174">
        <f>S267-Q267</f>
        <v>0</v>
      </c>
      <c r="S267" s="174">
        <v>10200</v>
      </c>
      <c r="T267" s="174"/>
      <c r="U267" s="295">
        <v>10200</v>
      </c>
      <c r="V267" s="295">
        <v>10200</v>
      </c>
      <c r="W267" s="345">
        <v>10200</v>
      </c>
      <c r="X267" s="174"/>
      <c r="Y267" s="309"/>
      <c r="Z267" s="174">
        <v>11000</v>
      </c>
      <c r="AA267" s="174">
        <f>+Q267</f>
        <v>10200</v>
      </c>
      <c r="AB267" s="174">
        <v>15000</v>
      </c>
      <c r="AC267" s="174">
        <v>15000</v>
      </c>
      <c r="AD267" s="174">
        <v>15000</v>
      </c>
      <c r="AE267" s="176"/>
    </row>
    <row r="268" spans="1:31" s="114" customFormat="1" ht="20.25" hidden="1" customHeight="1" x14ac:dyDescent="0.25">
      <c r="A268" s="183" t="s">
        <v>336</v>
      </c>
      <c r="B268" s="183"/>
      <c r="C268" s="183"/>
      <c r="D268" s="183"/>
      <c r="E268" s="198" t="s">
        <v>388</v>
      </c>
      <c r="F268" s="200">
        <f t="shared" si="174"/>
        <v>26000</v>
      </c>
      <c r="G268" s="200">
        <f t="shared" si="175"/>
        <v>38921.42</v>
      </c>
      <c r="H268" s="201">
        <f t="shared" si="176"/>
        <v>70300</v>
      </c>
      <c r="I268" s="124"/>
      <c r="J268" s="131"/>
      <c r="K268" s="131"/>
      <c r="L268" s="131"/>
      <c r="M268" s="194">
        <v>31219</v>
      </c>
      <c r="N268" s="195"/>
      <c r="O268" s="196" t="s">
        <v>42</v>
      </c>
      <c r="P268" s="195" t="s">
        <v>136</v>
      </c>
      <c r="Q268" s="197">
        <f>Q269</f>
        <v>13000</v>
      </c>
      <c r="R268" s="197">
        <f>R269</f>
        <v>0</v>
      </c>
      <c r="S268" s="197">
        <f>S269</f>
        <v>13000</v>
      </c>
      <c r="T268" s="197">
        <f t="shared" ref="T268:AD268" si="207">T269</f>
        <v>0</v>
      </c>
      <c r="U268" s="294">
        <f t="shared" si="207"/>
        <v>13000</v>
      </c>
      <c r="V268" s="294">
        <f t="shared" si="207"/>
        <v>13000</v>
      </c>
      <c r="W268" s="343">
        <f t="shared" si="207"/>
        <v>12921.42</v>
      </c>
      <c r="X268" s="197"/>
      <c r="Y268" s="308"/>
      <c r="Z268" s="197">
        <f t="shared" si="207"/>
        <v>12300</v>
      </c>
      <c r="AA268" s="197">
        <f t="shared" si="207"/>
        <v>13000</v>
      </c>
      <c r="AB268" s="197">
        <f t="shared" si="207"/>
        <v>15000</v>
      </c>
      <c r="AC268" s="197">
        <f t="shared" si="207"/>
        <v>15000</v>
      </c>
      <c r="AD268" s="197">
        <f t="shared" si="207"/>
        <v>15000</v>
      </c>
      <c r="AE268" s="176"/>
    </row>
    <row r="269" spans="1:31" s="114" customFormat="1" ht="20.25" hidden="1" customHeight="1" x14ac:dyDescent="0.25">
      <c r="A269" s="183" t="s">
        <v>336</v>
      </c>
      <c r="B269" s="183"/>
      <c r="C269" s="183"/>
      <c r="D269" s="183"/>
      <c r="E269" s="183"/>
      <c r="F269" s="200">
        <f t="shared" si="174"/>
        <v>26000</v>
      </c>
      <c r="G269" s="200">
        <f t="shared" si="175"/>
        <v>38921.42</v>
      </c>
      <c r="H269" s="201">
        <f t="shared" si="176"/>
        <v>70300</v>
      </c>
      <c r="I269" s="132"/>
      <c r="J269" s="132"/>
      <c r="K269" s="131"/>
      <c r="L269" s="131"/>
      <c r="M269" s="11"/>
      <c r="N269" s="171">
        <v>312190</v>
      </c>
      <c r="O269" s="172" t="s">
        <v>42</v>
      </c>
      <c r="P269" s="173" t="s">
        <v>137</v>
      </c>
      <c r="Q269" s="174">
        <v>13000</v>
      </c>
      <c r="R269" s="174">
        <f>S269-Q269</f>
        <v>0</v>
      </c>
      <c r="S269" s="174">
        <v>13000</v>
      </c>
      <c r="T269" s="174"/>
      <c r="U269" s="295">
        <v>13000</v>
      </c>
      <c r="V269" s="295">
        <v>13000</v>
      </c>
      <c r="W269" s="344">
        <v>12921.42</v>
      </c>
      <c r="X269" s="174"/>
      <c r="Y269" s="309"/>
      <c r="Z269" s="174">
        <v>12300</v>
      </c>
      <c r="AA269" s="174">
        <f>+Q269</f>
        <v>13000</v>
      </c>
      <c r="AB269" s="174">
        <v>15000</v>
      </c>
      <c r="AC269" s="174">
        <v>15000</v>
      </c>
      <c r="AD269" s="174">
        <v>15000</v>
      </c>
      <c r="AE269" s="176"/>
    </row>
    <row r="270" spans="1:31" s="214" customFormat="1" ht="20.25" customHeight="1" x14ac:dyDescent="0.25">
      <c r="A270" s="188" t="s">
        <v>336</v>
      </c>
      <c r="B270" s="188"/>
      <c r="C270" s="215" t="s">
        <v>384</v>
      </c>
      <c r="D270" s="215" t="s">
        <v>387</v>
      </c>
      <c r="E270" s="215" t="s">
        <v>388</v>
      </c>
      <c r="F270" s="207">
        <f t="shared" si="174"/>
        <v>481550</v>
      </c>
      <c r="G270" s="207">
        <f t="shared" si="175"/>
        <v>757418.87</v>
      </c>
      <c r="H270" s="208">
        <f t="shared" si="176"/>
        <v>1200370</v>
      </c>
      <c r="I270" s="124"/>
      <c r="J270" s="131"/>
      <c r="K270" s="131">
        <v>313</v>
      </c>
      <c r="L270" s="131"/>
      <c r="M270" s="131"/>
      <c r="N270" s="132"/>
      <c r="O270" s="12" t="s">
        <v>42</v>
      </c>
      <c r="P270" s="127" t="s">
        <v>138</v>
      </c>
      <c r="Q270" s="133">
        <f>Q271+Q276</f>
        <v>243900</v>
      </c>
      <c r="R270" s="133">
        <f>R271+R276</f>
        <v>-3125</v>
      </c>
      <c r="S270" s="133">
        <f>S271+S276</f>
        <v>240775</v>
      </c>
      <c r="T270" s="133">
        <v>156470</v>
      </c>
      <c r="U270" s="293">
        <f t="shared" ref="U270:AD270" si="208">U271+U276</f>
        <v>172000</v>
      </c>
      <c r="V270" s="293">
        <f t="shared" si="208"/>
        <v>243900</v>
      </c>
      <c r="W270" s="342">
        <f t="shared" si="208"/>
        <v>185048.87</v>
      </c>
      <c r="X270" s="133"/>
      <c r="Y270" s="307"/>
      <c r="Z270" s="213">
        <f t="shared" si="208"/>
        <v>156470</v>
      </c>
      <c r="AA270" s="213">
        <f t="shared" si="208"/>
        <v>243900</v>
      </c>
      <c r="AB270" s="213">
        <f t="shared" si="208"/>
        <v>300000</v>
      </c>
      <c r="AC270" s="213">
        <f t="shared" si="208"/>
        <v>250000</v>
      </c>
      <c r="AD270" s="213">
        <f t="shared" si="208"/>
        <v>250000</v>
      </c>
      <c r="AE270" s="176"/>
    </row>
    <row r="271" spans="1:31" s="114" customFormat="1" ht="20.25" customHeight="1" x14ac:dyDescent="0.25">
      <c r="A271" s="183" t="s">
        <v>336</v>
      </c>
      <c r="B271" s="183"/>
      <c r="C271" s="183"/>
      <c r="D271" s="198" t="s">
        <v>387</v>
      </c>
      <c r="E271" s="198" t="s">
        <v>388</v>
      </c>
      <c r="F271" s="200">
        <f t="shared" si="174"/>
        <v>481550</v>
      </c>
      <c r="G271" s="200">
        <f t="shared" si="175"/>
        <v>757418.87</v>
      </c>
      <c r="H271" s="201">
        <f t="shared" si="176"/>
        <v>1200370</v>
      </c>
      <c r="I271" s="132"/>
      <c r="J271" s="132"/>
      <c r="K271" s="131"/>
      <c r="L271" s="131">
        <v>3132</v>
      </c>
      <c r="M271" s="131"/>
      <c r="N271" s="132"/>
      <c r="O271" s="12" t="s">
        <v>42</v>
      </c>
      <c r="P271" s="127" t="s">
        <v>139</v>
      </c>
      <c r="Q271" s="133">
        <f>Q272+Q274</f>
        <v>243900</v>
      </c>
      <c r="R271" s="133">
        <f>R272+R274</f>
        <v>-3125</v>
      </c>
      <c r="S271" s="133">
        <f>S272+S274</f>
        <v>240775</v>
      </c>
      <c r="T271" s="133">
        <v>156470</v>
      </c>
      <c r="U271" s="293">
        <f t="shared" ref="U271:AD271" si="209">U272+U274</f>
        <v>172000</v>
      </c>
      <c r="V271" s="293">
        <f t="shared" si="209"/>
        <v>243900</v>
      </c>
      <c r="W271" s="342">
        <f t="shared" si="209"/>
        <v>185048.87</v>
      </c>
      <c r="X271" s="133"/>
      <c r="Y271" s="307"/>
      <c r="Z271" s="133">
        <f t="shared" si="209"/>
        <v>156470</v>
      </c>
      <c r="AA271" s="133">
        <f t="shared" si="209"/>
        <v>243900</v>
      </c>
      <c r="AB271" s="133">
        <f t="shared" si="209"/>
        <v>300000</v>
      </c>
      <c r="AC271" s="133">
        <f t="shared" si="209"/>
        <v>250000</v>
      </c>
      <c r="AD271" s="133">
        <f t="shared" si="209"/>
        <v>250000</v>
      </c>
      <c r="AE271" s="176"/>
    </row>
    <row r="272" spans="1:31" s="114" customFormat="1" ht="20.25" hidden="1" customHeight="1" x14ac:dyDescent="0.25">
      <c r="A272" s="183" t="s">
        <v>336</v>
      </c>
      <c r="B272" s="183"/>
      <c r="C272" s="183"/>
      <c r="D272" s="183"/>
      <c r="E272" s="198" t="s">
        <v>388</v>
      </c>
      <c r="F272" s="200">
        <f t="shared" si="174"/>
        <v>481550</v>
      </c>
      <c r="G272" s="200">
        <f t="shared" si="175"/>
        <v>600948.87</v>
      </c>
      <c r="H272" s="201">
        <f t="shared" si="176"/>
        <v>1200370</v>
      </c>
      <c r="I272" s="124"/>
      <c r="J272" s="131"/>
      <c r="K272" s="131"/>
      <c r="L272" s="131"/>
      <c r="M272" s="194">
        <v>31321</v>
      </c>
      <c r="N272" s="195"/>
      <c r="O272" s="196" t="s">
        <v>42</v>
      </c>
      <c r="P272" s="195" t="s">
        <v>139</v>
      </c>
      <c r="Q272" s="197">
        <f>Q273</f>
        <v>243900</v>
      </c>
      <c r="R272" s="197">
        <f>R273</f>
        <v>-3125</v>
      </c>
      <c r="S272" s="197">
        <f>S273</f>
        <v>240775</v>
      </c>
      <c r="T272" s="197">
        <f t="shared" ref="T272:AD272" si="210">T273</f>
        <v>0</v>
      </c>
      <c r="U272" s="294">
        <f t="shared" si="210"/>
        <v>172000</v>
      </c>
      <c r="V272" s="294">
        <f t="shared" si="210"/>
        <v>243900</v>
      </c>
      <c r="W272" s="343">
        <f t="shared" si="210"/>
        <v>185048.87</v>
      </c>
      <c r="X272" s="197"/>
      <c r="Y272" s="308"/>
      <c r="Z272" s="197">
        <f t="shared" si="210"/>
        <v>156470</v>
      </c>
      <c r="AA272" s="197">
        <f t="shared" si="210"/>
        <v>243900</v>
      </c>
      <c r="AB272" s="197">
        <f t="shared" si="210"/>
        <v>300000</v>
      </c>
      <c r="AC272" s="197">
        <f t="shared" si="210"/>
        <v>250000</v>
      </c>
      <c r="AD272" s="197">
        <f t="shared" si="210"/>
        <v>250000</v>
      </c>
      <c r="AE272" s="176"/>
    </row>
    <row r="273" spans="1:31" s="114" customFormat="1" ht="20.25" hidden="1" customHeight="1" x14ac:dyDescent="0.25">
      <c r="A273" s="183" t="s">
        <v>336</v>
      </c>
      <c r="B273" s="183"/>
      <c r="C273" s="183"/>
      <c r="D273" s="183"/>
      <c r="E273" s="183"/>
      <c r="F273" s="200">
        <f t="shared" si="174"/>
        <v>481550</v>
      </c>
      <c r="G273" s="200">
        <f t="shared" si="175"/>
        <v>600948.87</v>
      </c>
      <c r="H273" s="201">
        <f t="shared" si="176"/>
        <v>1200370</v>
      </c>
      <c r="I273" s="132"/>
      <c r="J273" s="132"/>
      <c r="K273" s="131"/>
      <c r="L273" s="131"/>
      <c r="M273" s="131"/>
      <c r="N273" s="171">
        <v>313210</v>
      </c>
      <c r="O273" s="172" t="s">
        <v>42</v>
      </c>
      <c r="P273" s="173" t="s">
        <v>139</v>
      </c>
      <c r="Q273" s="174">
        <v>243900</v>
      </c>
      <c r="R273" s="174">
        <f>S273-Q273</f>
        <v>-3125</v>
      </c>
      <c r="S273" s="174">
        <f>203000-9100+2000+49000+2000-6000-25000+28000-3125</f>
        <v>240775</v>
      </c>
      <c r="T273" s="174"/>
      <c r="U273" s="295">
        <v>172000</v>
      </c>
      <c r="V273" s="295">
        <v>243900</v>
      </c>
      <c r="W273" s="345">
        <v>185048.87</v>
      </c>
      <c r="X273" s="174"/>
      <c r="Y273" s="309"/>
      <c r="Z273" s="174">
        <v>156470</v>
      </c>
      <c r="AA273" s="174">
        <f>+Q273</f>
        <v>243900</v>
      </c>
      <c r="AB273" s="174">
        <v>300000</v>
      </c>
      <c r="AC273" s="174">
        <v>250000</v>
      </c>
      <c r="AD273" s="174">
        <v>250000</v>
      </c>
      <c r="AE273" s="176"/>
    </row>
    <row r="274" spans="1:31" s="114" customFormat="1" ht="20.25" hidden="1" customHeight="1" x14ac:dyDescent="0.25">
      <c r="A274" s="183" t="s">
        <v>336</v>
      </c>
      <c r="B274" s="183"/>
      <c r="C274" s="183"/>
      <c r="D274" s="183"/>
      <c r="E274" s="198" t="s">
        <v>388</v>
      </c>
      <c r="F274" s="200">
        <f t="shared" ref="F274:F337" si="211">+Q274+R274+S274</f>
        <v>0</v>
      </c>
      <c r="G274" s="200">
        <f t="shared" ref="G274:G337" si="212">+T274+U274+V274+W274+X274+Y274</f>
        <v>0</v>
      </c>
      <c r="H274" s="201">
        <f t="shared" ref="H274:H337" si="213">+Z274+AA274+AB274+AC274+AD274</f>
        <v>0</v>
      </c>
      <c r="I274" s="124"/>
      <c r="J274" s="131"/>
      <c r="K274" s="131"/>
      <c r="L274" s="131"/>
      <c r="M274" s="194">
        <v>31322</v>
      </c>
      <c r="N274" s="195"/>
      <c r="O274" s="196" t="s">
        <v>42</v>
      </c>
      <c r="P274" s="195" t="s">
        <v>259</v>
      </c>
      <c r="Q274" s="197">
        <f>Q275</f>
        <v>0</v>
      </c>
      <c r="R274" s="197">
        <f>R275</f>
        <v>0</v>
      </c>
      <c r="S274" s="197">
        <f>S275</f>
        <v>0</v>
      </c>
      <c r="T274" s="197">
        <f t="shared" ref="T274:AD274" si="214">T275</f>
        <v>0</v>
      </c>
      <c r="U274" s="197">
        <f t="shared" si="214"/>
        <v>0</v>
      </c>
      <c r="V274" s="197">
        <f t="shared" si="214"/>
        <v>0</v>
      </c>
      <c r="W274" s="343">
        <f t="shared" si="214"/>
        <v>0</v>
      </c>
      <c r="X274" s="197"/>
      <c r="Y274" s="308"/>
      <c r="Z274" s="197">
        <f t="shared" si="214"/>
        <v>0</v>
      </c>
      <c r="AA274" s="197">
        <f t="shared" si="214"/>
        <v>0</v>
      </c>
      <c r="AB274" s="197">
        <f t="shared" si="214"/>
        <v>0</v>
      </c>
      <c r="AC274" s="197">
        <f t="shared" si="214"/>
        <v>0</v>
      </c>
      <c r="AD274" s="197">
        <f t="shared" si="214"/>
        <v>0</v>
      </c>
      <c r="AE274" s="176"/>
    </row>
    <row r="275" spans="1:31" s="114" customFormat="1" ht="20.25" hidden="1" customHeight="1" x14ac:dyDescent="0.25">
      <c r="A275" s="183" t="s">
        <v>336</v>
      </c>
      <c r="B275" s="183"/>
      <c r="C275" s="183"/>
      <c r="D275" s="183"/>
      <c r="E275" s="183"/>
      <c r="F275" s="200">
        <f t="shared" si="211"/>
        <v>0</v>
      </c>
      <c r="G275" s="200">
        <f t="shared" si="212"/>
        <v>0</v>
      </c>
      <c r="H275" s="201">
        <f t="shared" si="213"/>
        <v>0</v>
      </c>
      <c r="I275" s="132"/>
      <c r="J275" s="132"/>
      <c r="K275" s="131"/>
      <c r="L275" s="131"/>
      <c r="M275" s="131"/>
      <c r="N275" s="171">
        <v>313220</v>
      </c>
      <c r="O275" s="172" t="s">
        <v>42</v>
      </c>
      <c r="P275" s="173" t="s">
        <v>259</v>
      </c>
      <c r="Q275" s="174">
        <v>0</v>
      </c>
      <c r="R275" s="174">
        <f>S275-Q275</f>
        <v>0</v>
      </c>
      <c r="S275" s="174">
        <v>0</v>
      </c>
      <c r="T275" s="174"/>
      <c r="U275" s="240">
        <v>0</v>
      </c>
      <c r="V275" s="240">
        <v>0</v>
      </c>
      <c r="W275" s="345"/>
      <c r="X275" s="174"/>
      <c r="Y275" s="309"/>
      <c r="Z275" s="174"/>
      <c r="AA275" s="174">
        <f>+Q275</f>
        <v>0</v>
      </c>
      <c r="AB275" s="174"/>
      <c r="AC275" s="174"/>
      <c r="AD275" s="174"/>
      <c r="AE275" s="176"/>
    </row>
    <row r="276" spans="1:31" s="114" customFormat="1" ht="20.25" hidden="1" customHeight="1" x14ac:dyDescent="0.25">
      <c r="A276" s="183" t="s">
        <v>336</v>
      </c>
      <c r="B276" s="183"/>
      <c r="C276" s="183"/>
      <c r="D276" s="198" t="s">
        <v>387</v>
      </c>
      <c r="E276" s="198" t="s">
        <v>388</v>
      </c>
      <c r="F276" s="200">
        <f t="shared" si="211"/>
        <v>0</v>
      </c>
      <c r="G276" s="200">
        <f t="shared" si="212"/>
        <v>0</v>
      </c>
      <c r="H276" s="201">
        <f t="shared" si="213"/>
        <v>0</v>
      </c>
      <c r="I276" s="132"/>
      <c r="J276" s="132"/>
      <c r="K276" s="131"/>
      <c r="L276" s="131">
        <v>3133</v>
      </c>
      <c r="M276" s="131"/>
      <c r="N276" s="132"/>
      <c r="O276" s="12" t="s">
        <v>42</v>
      </c>
      <c r="P276" s="127" t="s">
        <v>260</v>
      </c>
      <c r="Q276" s="133">
        <f t="shared" ref="Q276:AD277" si="215">Q277</f>
        <v>0</v>
      </c>
      <c r="R276" s="133">
        <f t="shared" si="215"/>
        <v>0</v>
      </c>
      <c r="S276" s="133">
        <f t="shared" si="215"/>
        <v>0</v>
      </c>
      <c r="T276" s="133">
        <f t="shared" si="215"/>
        <v>0</v>
      </c>
      <c r="U276" s="133">
        <f t="shared" si="215"/>
        <v>0</v>
      </c>
      <c r="V276" s="133">
        <f t="shared" si="215"/>
        <v>0</v>
      </c>
      <c r="W276" s="342">
        <f t="shared" si="215"/>
        <v>0</v>
      </c>
      <c r="X276" s="133"/>
      <c r="Y276" s="307"/>
      <c r="Z276" s="133">
        <f t="shared" si="215"/>
        <v>0</v>
      </c>
      <c r="AA276" s="133">
        <f t="shared" si="215"/>
        <v>0</v>
      </c>
      <c r="AB276" s="133">
        <f t="shared" si="215"/>
        <v>0</v>
      </c>
      <c r="AC276" s="133">
        <f t="shared" si="215"/>
        <v>0</v>
      </c>
      <c r="AD276" s="133">
        <f t="shared" si="215"/>
        <v>0</v>
      </c>
      <c r="AE276" s="176"/>
    </row>
    <row r="277" spans="1:31" s="114" customFormat="1" ht="20.25" hidden="1" customHeight="1" x14ac:dyDescent="0.25">
      <c r="A277" s="183" t="s">
        <v>336</v>
      </c>
      <c r="B277" s="183"/>
      <c r="C277" s="183"/>
      <c r="D277" s="183"/>
      <c r="E277" s="198" t="s">
        <v>388</v>
      </c>
      <c r="F277" s="200">
        <f t="shared" si="211"/>
        <v>0</v>
      </c>
      <c r="G277" s="200">
        <f t="shared" si="212"/>
        <v>0</v>
      </c>
      <c r="H277" s="201">
        <f t="shared" si="213"/>
        <v>0</v>
      </c>
      <c r="I277" s="124"/>
      <c r="J277" s="131"/>
      <c r="K277" s="131"/>
      <c r="L277" s="131"/>
      <c r="M277" s="194">
        <v>31332</v>
      </c>
      <c r="N277" s="195"/>
      <c r="O277" s="196" t="s">
        <v>42</v>
      </c>
      <c r="P277" s="195" t="s">
        <v>260</v>
      </c>
      <c r="Q277" s="197">
        <f>Q278</f>
        <v>0</v>
      </c>
      <c r="R277" s="197">
        <f>R278</f>
        <v>0</v>
      </c>
      <c r="S277" s="197">
        <f>S278</f>
        <v>0</v>
      </c>
      <c r="T277" s="197">
        <f t="shared" si="215"/>
        <v>0</v>
      </c>
      <c r="U277" s="197">
        <f t="shared" si="215"/>
        <v>0</v>
      </c>
      <c r="V277" s="197">
        <f t="shared" si="215"/>
        <v>0</v>
      </c>
      <c r="W277" s="343">
        <f t="shared" si="215"/>
        <v>0</v>
      </c>
      <c r="X277" s="197"/>
      <c r="Y277" s="308"/>
      <c r="Z277" s="197">
        <f t="shared" si="215"/>
        <v>0</v>
      </c>
      <c r="AA277" s="197">
        <f t="shared" si="215"/>
        <v>0</v>
      </c>
      <c r="AB277" s="197">
        <f t="shared" si="215"/>
        <v>0</v>
      </c>
      <c r="AC277" s="197">
        <f t="shared" si="215"/>
        <v>0</v>
      </c>
      <c r="AD277" s="197">
        <f t="shared" si="215"/>
        <v>0</v>
      </c>
      <c r="AE277" s="176"/>
    </row>
    <row r="278" spans="1:31" s="114" customFormat="1" ht="20.25" hidden="1" customHeight="1" x14ac:dyDescent="0.25">
      <c r="A278" s="183" t="s">
        <v>336</v>
      </c>
      <c r="B278" s="183"/>
      <c r="C278" s="183"/>
      <c r="D278" s="183"/>
      <c r="E278" s="183"/>
      <c r="F278" s="200">
        <f t="shared" si="211"/>
        <v>0</v>
      </c>
      <c r="G278" s="200">
        <f t="shared" si="212"/>
        <v>0</v>
      </c>
      <c r="H278" s="201">
        <f t="shared" si="213"/>
        <v>0</v>
      </c>
      <c r="I278" s="132"/>
      <c r="J278" s="132"/>
      <c r="K278" s="131"/>
      <c r="L278" s="131"/>
      <c r="M278" s="131"/>
      <c r="N278" s="171">
        <v>313320</v>
      </c>
      <c r="O278" s="172" t="s">
        <v>42</v>
      </c>
      <c r="P278" s="173" t="s">
        <v>260</v>
      </c>
      <c r="Q278" s="174">
        <v>0</v>
      </c>
      <c r="R278" s="174">
        <f>S278-Q278</f>
        <v>0</v>
      </c>
      <c r="S278" s="174">
        <v>0</v>
      </c>
      <c r="T278" s="174"/>
      <c r="U278" s="240">
        <v>0</v>
      </c>
      <c r="V278" s="240">
        <v>0</v>
      </c>
      <c r="W278" s="345"/>
      <c r="X278" s="174"/>
      <c r="Y278" s="309"/>
      <c r="Z278" s="174"/>
      <c r="AA278" s="174">
        <f>+Q278</f>
        <v>0</v>
      </c>
      <c r="AB278" s="174"/>
      <c r="AC278" s="174"/>
      <c r="AD278" s="174"/>
      <c r="AE278" s="176"/>
    </row>
    <row r="279" spans="1:31" s="187" customFormat="1" ht="20.25" customHeight="1" x14ac:dyDescent="0.25">
      <c r="A279" s="183" t="s">
        <v>336</v>
      </c>
      <c r="B279" s="198" t="s">
        <v>352</v>
      </c>
      <c r="C279" s="198" t="s">
        <v>384</v>
      </c>
      <c r="D279" s="198" t="s">
        <v>387</v>
      </c>
      <c r="E279" s="198" t="s">
        <v>388</v>
      </c>
      <c r="F279" s="200">
        <f t="shared" si="211"/>
        <v>1474886</v>
      </c>
      <c r="G279" s="200">
        <f t="shared" si="212"/>
        <v>1620270.507446676</v>
      </c>
      <c r="H279" s="201">
        <f t="shared" si="213"/>
        <v>1931363.12</v>
      </c>
      <c r="I279" s="263"/>
      <c r="J279" s="263">
        <v>32</v>
      </c>
      <c r="K279" s="263"/>
      <c r="L279" s="263"/>
      <c r="M279" s="263"/>
      <c r="N279" s="263"/>
      <c r="O279" s="303" t="s">
        <v>42</v>
      </c>
      <c r="P279" s="264" t="s">
        <v>7</v>
      </c>
      <c r="Q279" s="265">
        <f>Q280+Q301+Q338+Q406+Q402</f>
        <v>741600</v>
      </c>
      <c r="R279" s="265">
        <f t="shared" ref="R279:AD279" si="216">R280+R301+R338+R406+R402</f>
        <v>-4157</v>
      </c>
      <c r="S279" s="265">
        <f t="shared" si="216"/>
        <v>737443</v>
      </c>
      <c r="T279" s="265">
        <v>241636</v>
      </c>
      <c r="U279" s="265">
        <f t="shared" si="216"/>
        <v>257600</v>
      </c>
      <c r="V279" s="265">
        <f t="shared" si="216"/>
        <v>741600</v>
      </c>
      <c r="W279" s="265">
        <f t="shared" si="216"/>
        <v>379226.43000000005</v>
      </c>
      <c r="X279" s="265">
        <f>W279/T279*100</f>
        <v>156.94119667599199</v>
      </c>
      <c r="Y279" s="260">
        <f>W279/V279*100</f>
        <v>51.136250000000004</v>
      </c>
      <c r="Z279" s="186">
        <f t="shared" si="216"/>
        <v>241636.12</v>
      </c>
      <c r="AA279" s="186">
        <f t="shared" si="216"/>
        <v>741600</v>
      </c>
      <c r="AB279" s="186">
        <f t="shared" si="216"/>
        <v>447300</v>
      </c>
      <c r="AC279" s="186">
        <f t="shared" si="216"/>
        <v>240000</v>
      </c>
      <c r="AD279" s="186">
        <f t="shared" si="216"/>
        <v>260827</v>
      </c>
      <c r="AE279" s="176"/>
    </row>
    <row r="280" spans="1:31" s="214" customFormat="1" ht="20.25" customHeight="1" x14ac:dyDescent="0.25">
      <c r="A280" s="188" t="s">
        <v>336</v>
      </c>
      <c r="B280" s="188"/>
      <c r="C280" s="215" t="s">
        <v>384</v>
      </c>
      <c r="D280" s="215" t="s">
        <v>387</v>
      </c>
      <c r="E280" s="215" t="s">
        <v>388</v>
      </c>
      <c r="F280" s="207">
        <f t="shared" si="211"/>
        <v>63000</v>
      </c>
      <c r="G280" s="207">
        <f t="shared" si="212"/>
        <v>123433.14</v>
      </c>
      <c r="H280" s="208">
        <f t="shared" si="213"/>
        <v>131976</v>
      </c>
      <c r="I280" s="124"/>
      <c r="J280" s="131"/>
      <c r="K280" s="131">
        <v>321</v>
      </c>
      <c r="L280" s="131"/>
      <c r="M280" s="131"/>
      <c r="N280" s="132"/>
      <c r="O280" s="12" t="s">
        <v>42</v>
      </c>
      <c r="P280" s="127" t="s">
        <v>140</v>
      </c>
      <c r="Q280" s="133">
        <f>Q290+Q295+Q281</f>
        <v>31500</v>
      </c>
      <c r="R280" s="133">
        <f t="shared" ref="R280:AD280" si="217">R290+R295+R281</f>
        <v>0</v>
      </c>
      <c r="S280" s="133">
        <f t="shared" si="217"/>
        <v>31500</v>
      </c>
      <c r="T280" s="133">
        <v>33976</v>
      </c>
      <c r="U280" s="293">
        <f t="shared" si="217"/>
        <v>29000</v>
      </c>
      <c r="V280" s="293">
        <f t="shared" si="217"/>
        <v>31500</v>
      </c>
      <c r="W280" s="342">
        <f t="shared" si="217"/>
        <v>28957.14</v>
      </c>
      <c r="X280" s="133"/>
      <c r="Y280" s="307"/>
      <c r="Z280" s="213">
        <f t="shared" si="217"/>
        <v>33976</v>
      </c>
      <c r="AA280" s="213">
        <f t="shared" si="217"/>
        <v>31500</v>
      </c>
      <c r="AB280" s="213">
        <f t="shared" si="217"/>
        <v>31000</v>
      </c>
      <c r="AC280" s="213">
        <f t="shared" si="217"/>
        <v>15000</v>
      </c>
      <c r="AD280" s="213">
        <f t="shared" si="217"/>
        <v>20500</v>
      </c>
      <c r="AE280" s="176"/>
    </row>
    <row r="281" spans="1:31" s="114" customFormat="1" ht="20.25" hidden="1" customHeight="1" x14ac:dyDescent="0.25">
      <c r="A281" s="183" t="s">
        <v>336</v>
      </c>
      <c r="B281" s="183"/>
      <c r="C281" s="183"/>
      <c r="D281" s="198" t="s">
        <v>387</v>
      </c>
      <c r="E281" s="198" t="s">
        <v>388</v>
      </c>
      <c r="F281" s="200">
        <f t="shared" si="211"/>
        <v>0</v>
      </c>
      <c r="G281" s="200">
        <f t="shared" si="212"/>
        <v>0</v>
      </c>
      <c r="H281" s="201">
        <f t="shared" si="213"/>
        <v>0</v>
      </c>
      <c r="I281" s="132"/>
      <c r="J281" s="132"/>
      <c r="K281" s="131"/>
      <c r="L281" s="131">
        <v>3211</v>
      </c>
      <c r="M281" s="136"/>
      <c r="N281" s="137"/>
      <c r="O281" s="12" t="s">
        <v>42</v>
      </c>
      <c r="P281" s="127" t="s">
        <v>141</v>
      </c>
      <c r="Q281" s="133">
        <f>Q282+Q284+Q286+Q288</f>
        <v>0</v>
      </c>
      <c r="R281" s="133">
        <f>R282+R284+R286+R288</f>
        <v>0</v>
      </c>
      <c r="S281" s="133">
        <f>S282+S284+S286+S288</f>
        <v>0</v>
      </c>
      <c r="T281" s="133">
        <f t="shared" ref="T281:AD281" si="218">T282+T284+T286+T288</f>
        <v>0</v>
      </c>
      <c r="U281" s="293">
        <f t="shared" si="218"/>
        <v>0</v>
      </c>
      <c r="V281" s="293">
        <f t="shared" si="218"/>
        <v>0</v>
      </c>
      <c r="W281" s="342">
        <f t="shared" si="218"/>
        <v>0</v>
      </c>
      <c r="X281" s="133"/>
      <c r="Y281" s="307"/>
      <c r="Z281" s="133">
        <f t="shared" si="218"/>
        <v>0</v>
      </c>
      <c r="AA281" s="133">
        <f t="shared" si="218"/>
        <v>0</v>
      </c>
      <c r="AB281" s="133">
        <f t="shared" si="218"/>
        <v>0</v>
      </c>
      <c r="AC281" s="133">
        <f t="shared" si="218"/>
        <v>0</v>
      </c>
      <c r="AD281" s="133">
        <f t="shared" si="218"/>
        <v>0</v>
      </c>
      <c r="AE281" s="176"/>
    </row>
    <row r="282" spans="1:31" s="114" customFormat="1" ht="20.25" hidden="1" customHeight="1" x14ac:dyDescent="0.25">
      <c r="A282" s="183" t="s">
        <v>336</v>
      </c>
      <c r="B282" s="183"/>
      <c r="C282" s="183"/>
      <c r="D282" s="183"/>
      <c r="E282" s="198" t="s">
        <v>388</v>
      </c>
      <c r="F282" s="200">
        <f t="shared" si="211"/>
        <v>0</v>
      </c>
      <c r="G282" s="200">
        <f t="shared" si="212"/>
        <v>0</v>
      </c>
      <c r="H282" s="201">
        <f t="shared" si="213"/>
        <v>0</v>
      </c>
      <c r="I282" s="124"/>
      <c r="J282" s="131"/>
      <c r="K282" s="131"/>
      <c r="L282" s="131"/>
      <c r="M282" s="194">
        <v>32111</v>
      </c>
      <c r="N282" s="195"/>
      <c r="O282" s="196" t="s">
        <v>42</v>
      </c>
      <c r="P282" s="195" t="s">
        <v>142</v>
      </c>
      <c r="Q282" s="197">
        <f>Q283</f>
        <v>0</v>
      </c>
      <c r="R282" s="197">
        <f>R283</f>
        <v>0</v>
      </c>
      <c r="S282" s="197">
        <f>S283</f>
        <v>0</v>
      </c>
      <c r="T282" s="197">
        <f t="shared" ref="T282:AD282" si="219">T283</f>
        <v>0</v>
      </c>
      <c r="U282" s="294">
        <f t="shared" si="219"/>
        <v>0</v>
      </c>
      <c r="V282" s="294">
        <f t="shared" si="219"/>
        <v>0</v>
      </c>
      <c r="W282" s="343">
        <f t="shared" si="219"/>
        <v>0</v>
      </c>
      <c r="X282" s="197"/>
      <c r="Y282" s="308"/>
      <c r="Z282" s="197">
        <f t="shared" si="219"/>
        <v>0</v>
      </c>
      <c r="AA282" s="197">
        <f t="shared" si="219"/>
        <v>0</v>
      </c>
      <c r="AB282" s="197">
        <f t="shared" si="219"/>
        <v>0</v>
      </c>
      <c r="AC282" s="197">
        <f t="shared" si="219"/>
        <v>0</v>
      </c>
      <c r="AD282" s="197">
        <f t="shared" si="219"/>
        <v>0</v>
      </c>
      <c r="AE282" s="176"/>
    </row>
    <row r="283" spans="1:31" s="114" customFormat="1" ht="20.25" hidden="1" customHeight="1" x14ac:dyDescent="0.25">
      <c r="A283" s="183" t="s">
        <v>336</v>
      </c>
      <c r="B283" s="183"/>
      <c r="C283" s="183"/>
      <c r="D283" s="183"/>
      <c r="E283" s="183"/>
      <c r="F283" s="200">
        <f t="shared" si="211"/>
        <v>0</v>
      </c>
      <c r="G283" s="200">
        <f t="shared" si="212"/>
        <v>0</v>
      </c>
      <c r="H283" s="201">
        <f t="shared" si="213"/>
        <v>0</v>
      </c>
      <c r="I283" s="132"/>
      <c r="J283" s="132"/>
      <c r="K283" s="131"/>
      <c r="L283" s="131"/>
      <c r="M283" s="131"/>
      <c r="N283" s="171">
        <v>321110</v>
      </c>
      <c r="O283" s="172" t="s">
        <v>42</v>
      </c>
      <c r="P283" s="173" t="s">
        <v>142</v>
      </c>
      <c r="Q283" s="174">
        <v>0</v>
      </c>
      <c r="R283" s="174">
        <v>0</v>
      </c>
      <c r="S283" s="174">
        <f>Q283+R283</f>
        <v>0</v>
      </c>
      <c r="T283" s="174"/>
      <c r="U283" s="295">
        <v>0</v>
      </c>
      <c r="V283" s="295">
        <v>0</v>
      </c>
      <c r="W283" s="345"/>
      <c r="X283" s="174"/>
      <c r="Y283" s="309"/>
      <c r="Z283" s="174"/>
      <c r="AA283" s="174">
        <f>+Q283</f>
        <v>0</v>
      </c>
      <c r="AB283" s="174"/>
      <c r="AC283" s="174"/>
      <c r="AD283" s="174"/>
      <c r="AE283" s="176"/>
    </row>
    <row r="284" spans="1:31" s="114" customFormat="1" ht="20.25" hidden="1" customHeight="1" x14ac:dyDescent="0.25">
      <c r="A284" s="183" t="s">
        <v>336</v>
      </c>
      <c r="B284" s="183"/>
      <c r="C284" s="183"/>
      <c r="D284" s="183"/>
      <c r="E284" s="198" t="s">
        <v>388</v>
      </c>
      <c r="F284" s="200">
        <f t="shared" si="211"/>
        <v>0</v>
      </c>
      <c r="G284" s="200">
        <f t="shared" si="212"/>
        <v>0</v>
      </c>
      <c r="H284" s="201">
        <f t="shared" si="213"/>
        <v>0</v>
      </c>
      <c r="I284" s="124"/>
      <c r="J284" s="131"/>
      <c r="K284" s="131"/>
      <c r="L284" s="131"/>
      <c r="M284" s="194">
        <v>32113</v>
      </c>
      <c r="N284" s="195"/>
      <c r="O284" s="196" t="s">
        <v>42</v>
      </c>
      <c r="P284" s="195" t="s">
        <v>143</v>
      </c>
      <c r="Q284" s="197">
        <f>Q285</f>
        <v>0</v>
      </c>
      <c r="R284" s="197">
        <f>R285</f>
        <v>0</v>
      </c>
      <c r="S284" s="197">
        <f>S285</f>
        <v>0</v>
      </c>
      <c r="T284" s="197">
        <f t="shared" ref="T284:AD284" si="220">T285</f>
        <v>0</v>
      </c>
      <c r="U284" s="294">
        <f t="shared" si="220"/>
        <v>0</v>
      </c>
      <c r="V284" s="294">
        <f t="shared" si="220"/>
        <v>0</v>
      </c>
      <c r="W284" s="343">
        <f t="shared" si="220"/>
        <v>0</v>
      </c>
      <c r="X284" s="197"/>
      <c r="Y284" s="308"/>
      <c r="Z284" s="197">
        <f t="shared" si="220"/>
        <v>0</v>
      </c>
      <c r="AA284" s="197">
        <f t="shared" si="220"/>
        <v>0</v>
      </c>
      <c r="AB284" s="197">
        <f t="shared" si="220"/>
        <v>0</v>
      </c>
      <c r="AC284" s="197">
        <f t="shared" si="220"/>
        <v>0</v>
      </c>
      <c r="AD284" s="197">
        <f t="shared" si="220"/>
        <v>0</v>
      </c>
      <c r="AE284" s="176"/>
    </row>
    <row r="285" spans="1:31" s="114" customFormat="1" ht="20.25" hidden="1" customHeight="1" x14ac:dyDescent="0.25">
      <c r="A285" s="183" t="s">
        <v>336</v>
      </c>
      <c r="B285" s="183"/>
      <c r="C285" s="183"/>
      <c r="D285" s="183"/>
      <c r="E285" s="183"/>
      <c r="F285" s="200">
        <f t="shared" si="211"/>
        <v>0</v>
      </c>
      <c r="G285" s="200">
        <f t="shared" si="212"/>
        <v>0</v>
      </c>
      <c r="H285" s="201">
        <f t="shared" si="213"/>
        <v>0</v>
      </c>
      <c r="I285" s="132"/>
      <c r="J285" s="132"/>
      <c r="K285" s="131"/>
      <c r="L285" s="131"/>
      <c r="M285" s="131"/>
      <c r="N285" s="171">
        <v>321130</v>
      </c>
      <c r="O285" s="172" t="s">
        <v>42</v>
      </c>
      <c r="P285" s="173" t="s">
        <v>143</v>
      </c>
      <c r="Q285" s="174">
        <v>0</v>
      </c>
      <c r="R285" s="174">
        <v>0</v>
      </c>
      <c r="S285" s="174">
        <f>Q285+R285</f>
        <v>0</v>
      </c>
      <c r="T285" s="174"/>
      <c r="U285" s="295">
        <v>0</v>
      </c>
      <c r="V285" s="295">
        <v>0</v>
      </c>
      <c r="W285" s="345"/>
      <c r="X285" s="174"/>
      <c r="Y285" s="309"/>
      <c r="Z285" s="174"/>
      <c r="AA285" s="174">
        <f>+Q285</f>
        <v>0</v>
      </c>
      <c r="AB285" s="174"/>
      <c r="AC285" s="174"/>
      <c r="AD285" s="174"/>
      <c r="AE285" s="176"/>
    </row>
    <row r="286" spans="1:31" s="114" customFormat="1" ht="20.25" hidden="1" customHeight="1" x14ac:dyDescent="0.25">
      <c r="A286" s="183" t="s">
        <v>336</v>
      </c>
      <c r="B286" s="183"/>
      <c r="C286" s="183"/>
      <c r="D286" s="183"/>
      <c r="E286" s="198" t="s">
        <v>388</v>
      </c>
      <c r="F286" s="200">
        <f t="shared" si="211"/>
        <v>0</v>
      </c>
      <c r="G286" s="200">
        <f t="shared" si="212"/>
        <v>0</v>
      </c>
      <c r="H286" s="201">
        <f t="shared" si="213"/>
        <v>0</v>
      </c>
      <c r="I286" s="124"/>
      <c r="J286" s="131"/>
      <c r="K286" s="131"/>
      <c r="L286" s="131"/>
      <c r="M286" s="194">
        <v>32115</v>
      </c>
      <c r="N286" s="195"/>
      <c r="O286" s="196" t="s">
        <v>42</v>
      </c>
      <c r="P286" s="195" t="s">
        <v>144</v>
      </c>
      <c r="Q286" s="197">
        <f>Q287</f>
        <v>0</v>
      </c>
      <c r="R286" s="197">
        <f>R287</f>
        <v>0</v>
      </c>
      <c r="S286" s="197">
        <f>S287</f>
        <v>0</v>
      </c>
      <c r="T286" s="197">
        <f t="shared" ref="T286:AD286" si="221">T287</f>
        <v>0</v>
      </c>
      <c r="U286" s="294">
        <f t="shared" si="221"/>
        <v>0</v>
      </c>
      <c r="V286" s="294">
        <f t="shared" si="221"/>
        <v>0</v>
      </c>
      <c r="W286" s="343">
        <f t="shared" si="221"/>
        <v>0</v>
      </c>
      <c r="X286" s="197"/>
      <c r="Y286" s="308"/>
      <c r="Z286" s="197">
        <f t="shared" si="221"/>
        <v>0</v>
      </c>
      <c r="AA286" s="197">
        <f t="shared" si="221"/>
        <v>0</v>
      </c>
      <c r="AB286" s="197">
        <f t="shared" si="221"/>
        <v>0</v>
      </c>
      <c r="AC286" s="197">
        <f t="shared" si="221"/>
        <v>0</v>
      </c>
      <c r="AD286" s="197">
        <f t="shared" si="221"/>
        <v>0</v>
      </c>
      <c r="AE286" s="176"/>
    </row>
    <row r="287" spans="1:31" s="114" customFormat="1" ht="20.25" hidden="1" customHeight="1" x14ac:dyDescent="0.25">
      <c r="A287" s="183" t="s">
        <v>336</v>
      </c>
      <c r="B287" s="183"/>
      <c r="C287" s="183"/>
      <c r="D287" s="183"/>
      <c r="E287" s="183"/>
      <c r="F287" s="200">
        <f t="shared" si="211"/>
        <v>0</v>
      </c>
      <c r="G287" s="200">
        <f t="shared" si="212"/>
        <v>0</v>
      </c>
      <c r="H287" s="201">
        <f t="shared" si="213"/>
        <v>0</v>
      </c>
      <c r="I287" s="132"/>
      <c r="J287" s="132"/>
      <c r="K287" s="131"/>
      <c r="L287" s="131"/>
      <c r="M287" s="131"/>
      <c r="N287" s="171">
        <v>321150</v>
      </c>
      <c r="O287" s="172" t="s">
        <v>42</v>
      </c>
      <c r="P287" s="173" t="s">
        <v>144</v>
      </c>
      <c r="Q287" s="174">
        <v>0</v>
      </c>
      <c r="R287" s="174">
        <v>0</v>
      </c>
      <c r="S287" s="174">
        <f>Q287+R287</f>
        <v>0</v>
      </c>
      <c r="T287" s="174"/>
      <c r="U287" s="295">
        <v>0</v>
      </c>
      <c r="V287" s="295">
        <v>0</v>
      </c>
      <c r="W287" s="345"/>
      <c r="X287" s="174"/>
      <c r="Y287" s="309"/>
      <c r="Z287" s="174"/>
      <c r="AA287" s="174">
        <f>+Q287</f>
        <v>0</v>
      </c>
      <c r="AB287" s="174"/>
      <c r="AC287" s="174"/>
      <c r="AD287" s="174"/>
      <c r="AE287" s="176"/>
    </row>
    <row r="288" spans="1:31" s="114" customFormat="1" ht="20.25" hidden="1" customHeight="1" x14ac:dyDescent="0.25">
      <c r="A288" s="183" t="s">
        <v>336</v>
      </c>
      <c r="B288" s="183"/>
      <c r="C288" s="183"/>
      <c r="D288" s="183"/>
      <c r="E288" s="198" t="s">
        <v>388</v>
      </c>
      <c r="F288" s="200">
        <f t="shared" si="211"/>
        <v>0</v>
      </c>
      <c r="G288" s="200">
        <f t="shared" si="212"/>
        <v>0</v>
      </c>
      <c r="H288" s="201">
        <f t="shared" si="213"/>
        <v>0</v>
      </c>
      <c r="I288" s="124"/>
      <c r="J288" s="131"/>
      <c r="K288" s="131"/>
      <c r="L288" s="131"/>
      <c r="M288" s="194">
        <v>32119</v>
      </c>
      <c r="N288" s="195"/>
      <c r="O288" s="196" t="s">
        <v>42</v>
      </c>
      <c r="P288" s="195" t="s">
        <v>145</v>
      </c>
      <c r="Q288" s="197">
        <f>Q289</f>
        <v>0</v>
      </c>
      <c r="R288" s="197">
        <f>R289</f>
        <v>0</v>
      </c>
      <c r="S288" s="197">
        <f>S289</f>
        <v>0</v>
      </c>
      <c r="T288" s="197">
        <f t="shared" ref="T288:AD288" si="222">T289</f>
        <v>0</v>
      </c>
      <c r="U288" s="294">
        <f t="shared" si="222"/>
        <v>0</v>
      </c>
      <c r="V288" s="294">
        <f t="shared" si="222"/>
        <v>0</v>
      </c>
      <c r="W288" s="343">
        <f t="shared" si="222"/>
        <v>0</v>
      </c>
      <c r="X288" s="197"/>
      <c r="Y288" s="308"/>
      <c r="Z288" s="197">
        <f t="shared" si="222"/>
        <v>0</v>
      </c>
      <c r="AA288" s="197">
        <f t="shared" si="222"/>
        <v>0</v>
      </c>
      <c r="AB288" s="197">
        <f t="shared" si="222"/>
        <v>0</v>
      </c>
      <c r="AC288" s="197">
        <f t="shared" si="222"/>
        <v>0</v>
      </c>
      <c r="AD288" s="197">
        <f t="shared" si="222"/>
        <v>0</v>
      </c>
      <c r="AE288" s="176"/>
    </row>
    <row r="289" spans="1:31" s="114" customFormat="1" ht="20.25" hidden="1" customHeight="1" x14ac:dyDescent="0.25">
      <c r="A289" s="183" t="s">
        <v>336</v>
      </c>
      <c r="B289" s="183"/>
      <c r="C289" s="183"/>
      <c r="D289" s="183"/>
      <c r="E289" s="183"/>
      <c r="F289" s="200">
        <f t="shared" si="211"/>
        <v>0</v>
      </c>
      <c r="G289" s="200">
        <f t="shared" si="212"/>
        <v>0</v>
      </c>
      <c r="H289" s="201">
        <f t="shared" si="213"/>
        <v>0</v>
      </c>
      <c r="I289" s="132"/>
      <c r="J289" s="132"/>
      <c r="K289" s="131"/>
      <c r="L289" s="131"/>
      <c r="M289" s="131"/>
      <c r="N289" s="171">
        <v>321190</v>
      </c>
      <c r="O289" s="172" t="s">
        <v>42</v>
      </c>
      <c r="P289" s="173" t="s">
        <v>145</v>
      </c>
      <c r="Q289" s="174">
        <v>0</v>
      </c>
      <c r="R289" s="174">
        <v>0</v>
      </c>
      <c r="S289" s="174">
        <f>Q289+R289</f>
        <v>0</v>
      </c>
      <c r="T289" s="174"/>
      <c r="U289" s="295">
        <v>0</v>
      </c>
      <c r="V289" s="295">
        <v>0</v>
      </c>
      <c r="W289" s="345"/>
      <c r="X289" s="174"/>
      <c r="Y289" s="309"/>
      <c r="Z289" s="174"/>
      <c r="AA289" s="174">
        <f>+Q289</f>
        <v>0</v>
      </c>
      <c r="AB289" s="174"/>
      <c r="AC289" s="174"/>
      <c r="AD289" s="174"/>
      <c r="AE289" s="176"/>
    </row>
    <row r="290" spans="1:31" s="114" customFormat="1" ht="20.25" customHeight="1" x14ac:dyDescent="0.25">
      <c r="A290" s="183" t="s">
        <v>336</v>
      </c>
      <c r="B290" s="183"/>
      <c r="C290" s="183"/>
      <c r="D290" s="198" t="s">
        <v>387</v>
      </c>
      <c r="E290" s="198" t="s">
        <v>388</v>
      </c>
      <c r="F290" s="200">
        <f t="shared" si="211"/>
        <v>63000</v>
      </c>
      <c r="G290" s="200">
        <f t="shared" si="212"/>
        <v>123433.14</v>
      </c>
      <c r="H290" s="201">
        <f t="shared" si="213"/>
        <v>131976</v>
      </c>
      <c r="I290" s="132"/>
      <c r="J290" s="132"/>
      <c r="K290" s="131"/>
      <c r="L290" s="131">
        <v>3212</v>
      </c>
      <c r="M290" s="136"/>
      <c r="N290" s="137"/>
      <c r="O290" s="12" t="s">
        <v>42</v>
      </c>
      <c r="P290" s="127" t="s">
        <v>146</v>
      </c>
      <c r="Q290" s="133">
        <f>Q291+Q293</f>
        <v>31500</v>
      </c>
      <c r="R290" s="133">
        <f>R291+R293</f>
        <v>0</v>
      </c>
      <c r="S290" s="133">
        <f>S291+S293</f>
        <v>31500</v>
      </c>
      <c r="T290" s="133">
        <v>33976</v>
      </c>
      <c r="U290" s="293">
        <f t="shared" ref="U290:AD290" si="223">U291+U293</f>
        <v>29000</v>
      </c>
      <c r="V290" s="293">
        <f t="shared" si="223"/>
        <v>31500</v>
      </c>
      <c r="W290" s="342">
        <f t="shared" si="223"/>
        <v>28957.14</v>
      </c>
      <c r="X290" s="133"/>
      <c r="Y290" s="307"/>
      <c r="Z290" s="133">
        <f t="shared" si="223"/>
        <v>33976</v>
      </c>
      <c r="AA290" s="133">
        <f t="shared" si="223"/>
        <v>31500</v>
      </c>
      <c r="AB290" s="133">
        <f t="shared" si="223"/>
        <v>31000</v>
      </c>
      <c r="AC290" s="133">
        <f t="shared" si="223"/>
        <v>15000</v>
      </c>
      <c r="AD290" s="133">
        <f t="shared" si="223"/>
        <v>20500</v>
      </c>
      <c r="AE290" s="176"/>
    </row>
    <row r="291" spans="1:31" s="114" customFormat="1" ht="20.25" hidden="1" customHeight="1" x14ac:dyDescent="0.25">
      <c r="A291" s="183" t="s">
        <v>336</v>
      </c>
      <c r="B291" s="183"/>
      <c r="C291" s="183"/>
      <c r="D291" s="183"/>
      <c r="E291" s="198" t="s">
        <v>388</v>
      </c>
      <c r="F291" s="200">
        <f t="shared" si="211"/>
        <v>44000</v>
      </c>
      <c r="G291" s="200">
        <f t="shared" si="212"/>
        <v>68028.429999999993</v>
      </c>
      <c r="H291" s="201">
        <f t="shared" si="213"/>
        <v>95756</v>
      </c>
      <c r="I291" s="124"/>
      <c r="J291" s="131"/>
      <c r="K291" s="131"/>
      <c r="L291" s="131"/>
      <c r="M291" s="194">
        <v>32121</v>
      </c>
      <c r="N291" s="195"/>
      <c r="O291" s="196" t="s">
        <v>42</v>
      </c>
      <c r="P291" s="195" t="s">
        <v>147</v>
      </c>
      <c r="Q291" s="197">
        <f>Q292</f>
        <v>22000</v>
      </c>
      <c r="R291" s="197">
        <f>R292</f>
        <v>0</v>
      </c>
      <c r="S291" s="197">
        <f>S292</f>
        <v>22000</v>
      </c>
      <c r="T291" s="197">
        <f t="shared" ref="T291:AD291" si="224">T292</f>
        <v>0</v>
      </c>
      <c r="U291" s="294">
        <f t="shared" si="224"/>
        <v>25000</v>
      </c>
      <c r="V291" s="294">
        <f t="shared" si="224"/>
        <v>22000</v>
      </c>
      <c r="W291" s="343">
        <f t="shared" si="224"/>
        <v>21028.43</v>
      </c>
      <c r="X291" s="197"/>
      <c r="Y291" s="308"/>
      <c r="Z291" s="197">
        <f t="shared" si="224"/>
        <v>25756</v>
      </c>
      <c r="AA291" s="197">
        <f t="shared" si="224"/>
        <v>22000</v>
      </c>
      <c r="AB291" s="197">
        <f t="shared" si="224"/>
        <v>23000</v>
      </c>
      <c r="AC291" s="197">
        <f t="shared" si="224"/>
        <v>10000</v>
      </c>
      <c r="AD291" s="197">
        <f t="shared" si="224"/>
        <v>15000</v>
      </c>
      <c r="AE291" s="176"/>
    </row>
    <row r="292" spans="1:31" s="114" customFormat="1" ht="20.25" hidden="1" customHeight="1" x14ac:dyDescent="0.25">
      <c r="A292" s="183" t="s">
        <v>336</v>
      </c>
      <c r="B292" s="183"/>
      <c r="C292" s="183"/>
      <c r="D292" s="183"/>
      <c r="E292" s="183"/>
      <c r="F292" s="200">
        <f t="shared" si="211"/>
        <v>44000</v>
      </c>
      <c r="G292" s="200">
        <f t="shared" si="212"/>
        <v>68028.429999999993</v>
      </c>
      <c r="H292" s="201">
        <f t="shared" si="213"/>
        <v>95756</v>
      </c>
      <c r="I292" s="132"/>
      <c r="J292" s="132"/>
      <c r="K292" s="131"/>
      <c r="L292" s="131"/>
      <c r="M292" s="131"/>
      <c r="N292" s="171">
        <v>321210</v>
      </c>
      <c r="O292" s="172" t="s">
        <v>42</v>
      </c>
      <c r="P292" s="173" t="s">
        <v>147</v>
      </c>
      <c r="Q292" s="174">
        <v>22000</v>
      </c>
      <c r="R292" s="174">
        <f>S292-Q292</f>
        <v>0</v>
      </c>
      <c r="S292" s="174">
        <v>22000</v>
      </c>
      <c r="T292" s="174"/>
      <c r="U292" s="295">
        <v>25000</v>
      </c>
      <c r="V292" s="295">
        <v>22000</v>
      </c>
      <c r="W292" s="345">
        <v>21028.43</v>
      </c>
      <c r="X292" s="174"/>
      <c r="Y292" s="309"/>
      <c r="Z292" s="174">
        <v>25756</v>
      </c>
      <c r="AA292" s="174">
        <f>+Q292</f>
        <v>22000</v>
      </c>
      <c r="AB292" s="174">
        <v>23000</v>
      </c>
      <c r="AC292" s="174">
        <v>10000</v>
      </c>
      <c r="AD292" s="174">
        <v>15000</v>
      </c>
      <c r="AE292" s="176"/>
    </row>
    <row r="293" spans="1:31" s="114" customFormat="1" ht="20.25" hidden="1" customHeight="1" x14ac:dyDescent="0.25">
      <c r="A293" s="183" t="s">
        <v>336</v>
      </c>
      <c r="B293" s="183"/>
      <c r="C293" s="183"/>
      <c r="D293" s="183"/>
      <c r="E293" s="198" t="s">
        <v>388</v>
      </c>
      <c r="F293" s="200">
        <f t="shared" si="211"/>
        <v>19000</v>
      </c>
      <c r="G293" s="200">
        <f t="shared" si="212"/>
        <v>21428.71</v>
      </c>
      <c r="H293" s="201">
        <f t="shared" si="213"/>
        <v>36220</v>
      </c>
      <c r="I293" s="124"/>
      <c r="J293" s="131"/>
      <c r="K293" s="131"/>
      <c r="L293" s="131"/>
      <c r="M293" s="194">
        <v>32123</v>
      </c>
      <c r="N293" s="195"/>
      <c r="O293" s="196" t="s">
        <v>42</v>
      </c>
      <c r="P293" s="195" t="s">
        <v>261</v>
      </c>
      <c r="Q293" s="197">
        <f>Q294</f>
        <v>9500</v>
      </c>
      <c r="R293" s="197">
        <f>R294</f>
        <v>0</v>
      </c>
      <c r="S293" s="197">
        <f>S294</f>
        <v>9500</v>
      </c>
      <c r="T293" s="197">
        <f t="shared" ref="T293:AD293" si="225">T294</f>
        <v>0</v>
      </c>
      <c r="U293" s="294">
        <f t="shared" si="225"/>
        <v>4000</v>
      </c>
      <c r="V293" s="294">
        <f t="shared" si="225"/>
        <v>9500</v>
      </c>
      <c r="W293" s="343">
        <f t="shared" si="225"/>
        <v>7928.71</v>
      </c>
      <c r="X293" s="197"/>
      <c r="Y293" s="308"/>
      <c r="Z293" s="197">
        <f t="shared" si="225"/>
        <v>8220</v>
      </c>
      <c r="AA293" s="197">
        <f t="shared" si="225"/>
        <v>9500</v>
      </c>
      <c r="AB293" s="197">
        <f t="shared" si="225"/>
        <v>8000</v>
      </c>
      <c r="AC293" s="197">
        <f t="shared" si="225"/>
        <v>5000</v>
      </c>
      <c r="AD293" s="197">
        <f t="shared" si="225"/>
        <v>5500</v>
      </c>
      <c r="AE293" s="176"/>
    </row>
    <row r="294" spans="1:31" s="114" customFormat="1" ht="20.25" hidden="1" customHeight="1" x14ac:dyDescent="0.25">
      <c r="A294" s="183" t="s">
        <v>336</v>
      </c>
      <c r="B294" s="183"/>
      <c r="C294" s="183"/>
      <c r="D294" s="183"/>
      <c r="E294" s="183"/>
      <c r="F294" s="200">
        <f t="shared" si="211"/>
        <v>19000</v>
      </c>
      <c r="G294" s="200">
        <f t="shared" si="212"/>
        <v>21428.71</v>
      </c>
      <c r="H294" s="201">
        <f t="shared" si="213"/>
        <v>36220</v>
      </c>
      <c r="I294" s="132"/>
      <c r="J294" s="132"/>
      <c r="K294" s="131"/>
      <c r="L294" s="131"/>
      <c r="M294" s="131"/>
      <c r="N294" s="171">
        <v>321230</v>
      </c>
      <c r="O294" s="172" t="s">
        <v>42</v>
      </c>
      <c r="P294" s="173" t="s">
        <v>261</v>
      </c>
      <c r="Q294" s="174">
        <v>9500</v>
      </c>
      <c r="R294" s="174">
        <f>S294-Q294</f>
        <v>0</v>
      </c>
      <c r="S294" s="174">
        <v>9500</v>
      </c>
      <c r="T294" s="174"/>
      <c r="U294" s="295">
        <v>4000</v>
      </c>
      <c r="V294" s="295">
        <v>9500</v>
      </c>
      <c r="W294" s="345">
        <v>7928.71</v>
      </c>
      <c r="X294" s="174"/>
      <c r="Y294" s="309"/>
      <c r="Z294" s="174">
        <v>8220</v>
      </c>
      <c r="AA294" s="174">
        <f>+Q294</f>
        <v>9500</v>
      </c>
      <c r="AB294" s="174">
        <v>8000</v>
      </c>
      <c r="AC294" s="174">
        <v>5000</v>
      </c>
      <c r="AD294" s="174">
        <v>5500</v>
      </c>
      <c r="AE294" s="176"/>
    </row>
    <row r="295" spans="1:31" s="114" customFormat="1" ht="20.25" hidden="1" customHeight="1" x14ac:dyDescent="0.25">
      <c r="A295" s="183" t="s">
        <v>336</v>
      </c>
      <c r="B295" s="183"/>
      <c r="C295" s="183"/>
      <c r="D295" s="198" t="s">
        <v>387</v>
      </c>
      <c r="E295" s="198" t="s">
        <v>388</v>
      </c>
      <c r="F295" s="200">
        <f t="shared" si="211"/>
        <v>0</v>
      </c>
      <c r="G295" s="200">
        <f t="shared" si="212"/>
        <v>0</v>
      </c>
      <c r="H295" s="201">
        <f t="shared" si="213"/>
        <v>0</v>
      </c>
      <c r="I295" s="132"/>
      <c r="J295" s="132"/>
      <c r="K295" s="131"/>
      <c r="L295" s="131">
        <v>3213</v>
      </c>
      <c r="M295" s="136"/>
      <c r="N295" s="137"/>
      <c r="O295" s="12" t="s">
        <v>42</v>
      </c>
      <c r="P295" s="127" t="s">
        <v>149</v>
      </c>
      <c r="Q295" s="133">
        <f>Q296+Q299</f>
        <v>0</v>
      </c>
      <c r="R295" s="133">
        <f t="shared" ref="R295:AD295" si="226">R296+R299</f>
        <v>0</v>
      </c>
      <c r="S295" s="133">
        <f t="shared" si="226"/>
        <v>0</v>
      </c>
      <c r="T295" s="133">
        <f t="shared" si="226"/>
        <v>0</v>
      </c>
      <c r="U295" s="293">
        <f t="shared" si="226"/>
        <v>0</v>
      </c>
      <c r="V295" s="293">
        <f t="shared" si="226"/>
        <v>0</v>
      </c>
      <c r="W295" s="342">
        <f t="shared" si="226"/>
        <v>0</v>
      </c>
      <c r="X295" s="133"/>
      <c r="Y295" s="307"/>
      <c r="Z295" s="133">
        <f t="shared" si="226"/>
        <v>0</v>
      </c>
      <c r="AA295" s="133">
        <f t="shared" si="226"/>
        <v>0</v>
      </c>
      <c r="AB295" s="133">
        <f t="shared" si="226"/>
        <v>0</v>
      </c>
      <c r="AC295" s="133">
        <f t="shared" si="226"/>
        <v>0</v>
      </c>
      <c r="AD295" s="133">
        <f t="shared" si="226"/>
        <v>0</v>
      </c>
      <c r="AE295" s="176"/>
    </row>
    <row r="296" spans="1:31" s="114" customFormat="1" ht="20.25" hidden="1" customHeight="1" x14ac:dyDescent="0.25">
      <c r="A296" s="183" t="s">
        <v>336</v>
      </c>
      <c r="B296" s="183"/>
      <c r="C296" s="183"/>
      <c r="D296" s="183"/>
      <c r="E296" s="198" t="s">
        <v>388</v>
      </c>
      <c r="F296" s="200">
        <f t="shared" si="211"/>
        <v>0</v>
      </c>
      <c r="G296" s="200">
        <f t="shared" si="212"/>
        <v>0</v>
      </c>
      <c r="H296" s="201">
        <f t="shared" si="213"/>
        <v>0</v>
      </c>
      <c r="I296" s="124"/>
      <c r="J296" s="131"/>
      <c r="K296" s="131"/>
      <c r="L296" s="131"/>
      <c r="M296" s="194">
        <v>32131</v>
      </c>
      <c r="N296" s="195"/>
      <c r="O296" s="196" t="s">
        <v>42</v>
      </c>
      <c r="P296" s="195" t="s">
        <v>150</v>
      </c>
      <c r="Q296" s="197">
        <f t="shared" ref="Q296:AD296" si="227">Q297+Q298</f>
        <v>0</v>
      </c>
      <c r="R296" s="197">
        <f t="shared" si="227"/>
        <v>0</v>
      </c>
      <c r="S296" s="197">
        <f t="shared" si="227"/>
        <v>0</v>
      </c>
      <c r="T296" s="197">
        <f t="shared" si="227"/>
        <v>0</v>
      </c>
      <c r="U296" s="294">
        <f t="shared" si="227"/>
        <v>0</v>
      </c>
      <c r="V296" s="294">
        <f t="shared" si="227"/>
        <v>0</v>
      </c>
      <c r="W296" s="343">
        <f t="shared" si="227"/>
        <v>0</v>
      </c>
      <c r="X296" s="197"/>
      <c r="Y296" s="308"/>
      <c r="Z296" s="197">
        <f t="shared" si="227"/>
        <v>0</v>
      </c>
      <c r="AA296" s="197">
        <f t="shared" si="227"/>
        <v>0</v>
      </c>
      <c r="AB296" s="197">
        <f t="shared" si="227"/>
        <v>0</v>
      </c>
      <c r="AC296" s="197">
        <f t="shared" si="227"/>
        <v>0</v>
      </c>
      <c r="AD296" s="197">
        <f t="shared" si="227"/>
        <v>0</v>
      </c>
      <c r="AE296" s="176"/>
    </row>
    <row r="297" spans="1:31" s="114" customFormat="1" ht="20.25" hidden="1" customHeight="1" x14ac:dyDescent="0.25">
      <c r="A297" s="183" t="s">
        <v>336</v>
      </c>
      <c r="B297" s="183"/>
      <c r="C297" s="183"/>
      <c r="D297" s="183"/>
      <c r="E297" s="183"/>
      <c r="F297" s="200">
        <f t="shared" si="211"/>
        <v>0</v>
      </c>
      <c r="G297" s="200">
        <f t="shared" si="212"/>
        <v>0</v>
      </c>
      <c r="H297" s="201">
        <f t="shared" si="213"/>
        <v>0</v>
      </c>
      <c r="I297" s="132"/>
      <c r="J297" s="132"/>
      <c r="K297" s="136"/>
      <c r="L297" s="136"/>
      <c r="M297" s="11"/>
      <c r="N297" s="171">
        <v>321310</v>
      </c>
      <c r="O297" s="172" t="s">
        <v>42</v>
      </c>
      <c r="P297" s="173" t="s">
        <v>262</v>
      </c>
      <c r="Q297" s="174">
        <v>0</v>
      </c>
      <c r="R297" s="174">
        <f>S297-Q297</f>
        <v>0</v>
      </c>
      <c r="S297" s="174">
        <v>0</v>
      </c>
      <c r="T297" s="174"/>
      <c r="U297" s="295">
        <v>0</v>
      </c>
      <c r="V297" s="295">
        <v>0</v>
      </c>
      <c r="W297" s="345"/>
      <c r="X297" s="174"/>
      <c r="Y297" s="309"/>
      <c r="Z297" s="174"/>
      <c r="AA297" s="174">
        <f t="shared" ref="AA297:AA298" si="228">+Q297</f>
        <v>0</v>
      </c>
      <c r="AB297" s="174"/>
      <c r="AC297" s="174"/>
      <c r="AD297" s="174"/>
      <c r="AE297" s="176"/>
    </row>
    <row r="298" spans="1:31" s="114" customFormat="1" ht="20.25" hidden="1" customHeight="1" x14ac:dyDescent="0.25">
      <c r="A298" s="183" t="s">
        <v>336</v>
      </c>
      <c r="B298" s="183"/>
      <c r="C298" s="183"/>
      <c r="D298" s="183"/>
      <c r="E298" s="183"/>
      <c r="F298" s="200">
        <f t="shared" si="211"/>
        <v>0</v>
      </c>
      <c r="G298" s="200">
        <f t="shared" si="212"/>
        <v>0</v>
      </c>
      <c r="H298" s="201">
        <f t="shared" si="213"/>
        <v>0</v>
      </c>
      <c r="I298" s="132"/>
      <c r="J298" s="132"/>
      <c r="K298" s="136"/>
      <c r="L298" s="136"/>
      <c r="M298" s="11"/>
      <c r="N298" s="171">
        <v>321311</v>
      </c>
      <c r="O298" s="172" t="s">
        <v>42</v>
      </c>
      <c r="P298" s="173" t="s">
        <v>263</v>
      </c>
      <c r="Q298" s="174">
        <v>0</v>
      </c>
      <c r="R298" s="174">
        <f>S298-Q298</f>
        <v>0</v>
      </c>
      <c r="S298" s="174">
        <v>0</v>
      </c>
      <c r="T298" s="174"/>
      <c r="U298" s="295">
        <v>0</v>
      </c>
      <c r="V298" s="295">
        <v>0</v>
      </c>
      <c r="W298" s="345"/>
      <c r="X298" s="174"/>
      <c r="Y298" s="309"/>
      <c r="Z298" s="174"/>
      <c r="AA298" s="174">
        <f t="shared" si="228"/>
        <v>0</v>
      </c>
      <c r="AB298" s="174"/>
      <c r="AC298" s="174"/>
      <c r="AD298" s="174"/>
      <c r="AE298" s="176"/>
    </row>
    <row r="299" spans="1:31" s="114" customFormat="1" ht="20.25" hidden="1" customHeight="1" x14ac:dyDescent="0.25">
      <c r="A299" s="183" t="s">
        <v>336</v>
      </c>
      <c r="B299" s="183"/>
      <c r="C299" s="183"/>
      <c r="D299" s="183"/>
      <c r="E299" s="198" t="s">
        <v>388</v>
      </c>
      <c r="F299" s="200">
        <f t="shared" si="211"/>
        <v>0</v>
      </c>
      <c r="G299" s="200">
        <f t="shared" si="212"/>
        <v>0</v>
      </c>
      <c r="H299" s="201">
        <f t="shared" si="213"/>
        <v>0</v>
      </c>
      <c r="I299" s="124"/>
      <c r="J299" s="131"/>
      <c r="K299" s="131"/>
      <c r="L299" s="131"/>
      <c r="M299" s="194">
        <v>32132</v>
      </c>
      <c r="N299" s="195"/>
      <c r="O299" s="196" t="s">
        <v>42</v>
      </c>
      <c r="P299" s="195" t="s">
        <v>153</v>
      </c>
      <c r="Q299" s="197">
        <f>+Q300</f>
        <v>0</v>
      </c>
      <c r="R299" s="197">
        <f t="shared" ref="R299:AD299" si="229">+R300</f>
        <v>0</v>
      </c>
      <c r="S299" s="197">
        <f t="shared" si="229"/>
        <v>0</v>
      </c>
      <c r="T299" s="197">
        <f t="shared" si="229"/>
        <v>0</v>
      </c>
      <c r="U299" s="294">
        <f t="shared" si="229"/>
        <v>0</v>
      </c>
      <c r="V299" s="294">
        <f t="shared" si="229"/>
        <v>0</v>
      </c>
      <c r="W299" s="343">
        <f t="shared" si="229"/>
        <v>0</v>
      </c>
      <c r="X299" s="197"/>
      <c r="Y299" s="308"/>
      <c r="Z299" s="197">
        <f t="shared" si="229"/>
        <v>0</v>
      </c>
      <c r="AA299" s="197">
        <f t="shared" si="229"/>
        <v>0</v>
      </c>
      <c r="AB299" s="197">
        <f t="shared" si="229"/>
        <v>0</v>
      </c>
      <c r="AC299" s="197">
        <f t="shared" si="229"/>
        <v>0</v>
      </c>
      <c r="AD299" s="197">
        <f t="shared" si="229"/>
        <v>0</v>
      </c>
      <c r="AE299" s="176"/>
    </row>
    <row r="300" spans="1:31" s="114" customFormat="1" ht="20.25" hidden="1" customHeight="1" x14ac:dyDescent="0.25">
      <c r="A300" s="183" t="s">
        <v>336</v>
      </c>
      <c r="B300" s="183"/>
      <c r="C300" s="183"/>
      <c r="D300" s="183"/>
      <c r="E300" s="183"/>
      <c r="F300" s="200">
        <f t="shared" si="211"/>
        <v>0</v>
      </c>
      <c r="G300" s="200">
        <f t="shared" si="212"/>
        <v>0</v>
      </c>
      <c r="H300" s="201">
        <f t="shared" si="213"/>
        <v>0</v>
      </c>
      <c r="I300" s="132"/>
      <c r="J300" s="132"/>
      <c r="K300" s="136"/>
      <c r="L300" s="136"/>
      <c r="M300" s="11"/>
      <c r="N300" s="171">
        <v>321320</v>
      </c>
      <c r="O300" s="172" t="s">
        <v>42</v>
      </c>
      <c r="P300" s="173" t="s">
        <v>153</v>
      </c>
      <c r="Q300" s="174"/>
      <c r="R300" s="174"/>
      <c r="S300" s="174"/>
      <c r="T300" s="174"/>
      <c r="U300" s="295">
        <v>0</v>
      </c>
      <c r="V300" s="295">
        <v>0</v>
      </c>
      <c r="W300" s="345">
        <v>0</v>
      </c>
      <c r="X300" s="174"/>
      <c r="Y300" s="309"/>
      <c r="Z300" s="174"/>
      <c r="AA300" s="174">
        <f>+Q300</f>
        <v>0</v>
      </c>
      <c r="AB300" s="174"/>
      <c r="AC300" s="174"/>
      <c r="AD300" s="174"/>
      <c r="AE300" s="176"/>
    </row>
    <row r="301" spans="1:31" s="214" customFormat="1" ht="20.25" customHeight="1" x14ac:dyDescent="0.25">
      <c r="A301" s="188" t="s">
        <v>336</v>
      </c>
      <c r="B301" s="188"/>
      <c r="C301" s="215" t="s">
        <v>384</v>
      </c>
      <c r="D301" s="215" t="s">
        <v>387</v>
      </c>
      <c r="E301" s="215" t="s">
        <v>388</v>
      </c>
      <c r="F301" s="207">
        <f t="shared" si="211"/>
        <v>1011686</v>
      </c>
      <c r="G301" s="207">
        <f t="shared" si="212"/>
        <v>1201374.94</v>
      </c>
      <c r="H301" s="208">
        <f t="shared" si="213"/>
        <v>1339767.1200000001</v>
      </c>
      <c r="I301" s="124"/>
      <c r="J301" s="131"/>
      <c r="K301" s="131">
        <v>322</v>
      </c>
      <c r="L301" s="131"/>
      <c r="M301" s="131"/>
      <c r="N301" s="132"/>
      <c r="O301" s="12" t="s">
        <v>42</v>
      </c>
      <c r="P301" s="127" t="s">
        <v>154</v>
      </c>
      <c r="Q301" s="133">
        <f>Q302+Q314+Q319+Q327+Q330+Q335</f>
        <v>525000</v>
      </c>
      <c r="R301" s="133">
        <f t="shared" ref="R301:AD301" si="230">R302+R314+R319+R327+R330+R335</f>
        <v>-19157</v>
      </c>
      <c r="S301" s="133">
        <f t="shared" si="230"/>
        <v>505843</v>
      </c>
      <c r="T301" s="133">
        <v>194540</v>
      </c>
      <c r="U301" s="293">
        <f t="shared" si="230"/>
        <v>222000</v>
      </c>
      <c r="V301" s="293">
        <f t="shared" si="230"/>
        <v>525000</v>
      </c>
      <c r="W301" s="342">
        <f t="shared" si="230"/>
        <v>259834.94</v>
      </c>
      <c r="X301" s="133"/>
      <c r="Y301" s="307"/>
      <c r="Z301" s="213">
        <f t="shared" si="230"/>
        <v>194540.12</v>
      </c>
      <c r="AA301" s="213">
        <f t="shared" si="230"/>
        <v>525000</v>
      </c>
      <c r="AB301" s="213">
        <f t="shared" si="230"/>
        <v>314300</v>
      </c>
      <c r="AC301" s="213">
        <f t="shared" si="230"/>
        <v>148300</v>
      </c>
      <c r="AD301" s="213">
        <f t="shared" si="230"/>
        <v>157627</v>
      </c>
      <c r="AE301" s="176"/>
    </row>
    <row r="302" spans="1:31" s="114" customFormat="1" ht="20.25" customHeight="1" x14ac:dyDescent="0.25">
      <c r="A302" s="183" t="s">
        <v>336</v>
      </c>
      <c r="B302" s="183"/>
      <c r="C302" s="183"/>
      <c r="D302" s="198" t="s">
        <v>387</v>
      </c>
      <c r="E302" s="198" t="s">
        <v>388</v>
      </c>
      <c r="F302" s="200">
        <f t="shared" si="211"/>
        <v>29390</v>
      </c>
      <c r="G302" s="200">
        <f t="shared" si="212"/>
        <v>31580.53</v>
      </c>
      <c r="H302" s="201">
        <f t="shared" si="213"/>
        <v>52831</v>
      </c>
      <c r="I302" s="132"/>
      <c r="J302" s="132"/>
      <c r="K302" s="131"/>
      <c r="L302" s="131">
        <v>3221</v>
      </c>
      <c r="M302" s="131"/>
      <c r="N302" s="132"/>
      <c r="O302" s="12" t="s">
        <v>42</v>
      </c>
      <c r="P302" s="127" t="s">
        <v>155</v>
      </c>
      <c r="Q302" s="133">
        <f>Q303+Q306+Q308+Q310+Q312</f>
        <v>15000</v>
      </c>
      <c r="R302" s="133">
        <f t="shared" ref="R302:AD302" si="231">R303+R306+R308+R310+R312</f>
        <v>-305</v>
      </c>
      <c r="S302" s="133">
        <f t="shared" si="231"/>
        <v>14695</v>
      </c>
      <c r="T302" s="133">
        <v>5831</v>
      </c>
      <c r="U302" s="293">
        <f t="shared" si="231"/>
        <v>3000</v>
      </c>
      <c r="V302" s="293">
        <f t="shared" si="231"/>
        <v>15000</v>
      </c>
      <c r="W302" s="342">
        <f t="shared" si="231"/>
        <v>7749.53</v>
      </c>
      <c r="X302" s="133"/>
      <c r="Y302" s="307"/>
      <c r="Z302" s="133">
        <f t="shared" si="231"/>
        <v>5831</v>
      </c>
      <c r="AA302" s="133">
        <f t="shared" si="231"/>
        <v>15000</v>
      </c>
      <c r="AB302" s="133">
        <f t="shared" si="231"/>
        <v>12000</v>
      </c>
      <c r="AC302" s="133">
        <f t="shared" si="231"/>
        <v>10000</v>
      </c>
      <c r="AD302" s="133">
        <f t="shared" si="231"/>
        <v>10000</v>
      </c>
      <c r="AE302" s="176"/>
    </row>
    <row r="303" spans="1:31" s="114" customFormat="1" ht="20.25" hidden="1" customHeight="1" x14ac:dyDescent="0.25">
      <c r="A303" s="183" t="s">
        <v>336</v>
      </c>
      <c r="B303" s="183"/>
      <c r="C303" s="183"/>
      <c r="D303" s="183"/>
      <c r="E303" s="198" t="s">
        <v>388</v>
      </c>
      <c r="F303" s="200">
        <f t="shared" si="211"/>
        <v>15390</v>
      </c>
      <c r="G303" s="200">
        <f t="shared" si="212"/>
        <v>16519.53</v>
      </c>
      <c r="H303" s="201">
        <f t="shared" si="213"/>
        <v>26000</v>
      </c>
      <c r="I303" s="124"/>
      <c r="J303" s="131"/>
      <c r="K303" s="131"/>
      <c r="L303" s="131"/>
      <c r="M303" s="194">
        <v>32211</v>
      </c>
      <c r="N303" s="195"/>
      <c r="O303" s="196" t="s">
        <v>42</v>
      </c>
      <c r="P303" s="195" t="s">
        <v>156</v>
      </c>
      <c r="Q303" s="197">
        <f>Q304+Q305</f>
        <v>8000</v>
      </c>
      <c r="R303" s="197">
        <f t="shared" ref="R303:AD303" si="232">R304+R305</f>
        <v>-305</v>
      </c>
      <c r="S303" s="197">
        <f t="shared" si="232"/>
        <v>7695</v>
      </c>
      <c r="T303" s="197">
        <f t="shared" si="232"/>
        <v>0</v>
      </c>
      <c r="U303" s="294">
        <f t="shared" si="232"/>
        <v>3000</v>
      </c>
      <c r="V303" s="294">
        <f t="shared" si="232"/>
        <v>8000</v>
      </c>
      <c r="W303" s="343">
        <f t="shared" si="232"/>
        <v>5519.53</v>
      </c>
      <c r="X303" s="197"/>
      <c r="Y303" s="308"/>
      <c r="Z303" s="197">
        <f t="shared" si="232"/>
        <v>2500</v>
      </c>
      <c r="AA303" s="197">
        <f t="shared" si="232"/>
        <v>8000</v>
      </c>
      <c r="AB303" s="197">
        <f t="shared" si="232"/>
        <v>6500</v>
      </c>
      <c r="AC303" s="197">
        <f t="shared" si="232"/>
        <v>4500</v>
      </c>
      <c r="AD303" s="197">
        <f t="shared" si="232"/>
        <v>4500</v>
      </c>
      <c r="AE303" s="176"/>
    </row>
    <row r="304" spans="1:31" s="114" customFormat="1" ht="20.25" hidden="1" customHeight="1" x14ac:dyDescent="0.25">
      <c r="A304" s="183" t="s">
        <v>336</v>
      </c>
      <c r="B304" s="183"/>
      <c r="C304" s="183"/>
      <c r="D304" s="183"/>
      <c r="E304" s="183"/>
      <c r="F304" s="200">
        <f t="shared" si="211"/>
        <v>12698</v>
      </c>
      <c r="G304" s="200">
        <f t="shared" si="212"/>
        <v>12016.73</v>
      </c>
      <c r="H304" s="201">
        <f t="shared" si="213"/>
        <v>19500</v>
      </c>
      <c r="I304" s="132"/>
      <c r="J304" s="132"/>
      <c r="K304" s="131"/>
      <c r="L304" s="131"/>
      <c r="M304" s="11"/>
      <c r="N304" s="171">
        <v>322110</v>
      </c>
      <c r="O304" s="172" t="s">
        <v>42</v>
      </c>
      <c r="P304" s="173" t="s">
        <v>156</v>
      </c>
      <c r="Q304" s="174">
        <v>6500</v>
      </c>
      <c r="R304" s="174">
        <f>S304-Q304</f>
        <v>-151</v>
      </c>
      <c r="S304" s="174">
        <f>6500-151</f>
        <v>6349</v>
      </c>
      <c r="T304" s="174"/>
      <c r="U304" s="295">
        <v>2000</v>
      </c>
      <c r="V304" s="295">
        <v>6500</v>
      </c>
      <c r="W304" s="345">
        <v>3516.73</v>
      </c>
      <c r="X304" s="174"/>
      <c r="Y304" s="309"/>
      <c r="Z304" s="174">
        <v>1500</v>
      </c>
      <c r="AA304" s="174">
        <f t="shared" ref="AA304:AA305" si="233">+Q304</f>
        <v>6500</v>
      </c>
      <c r="AB304" s="174">
        <v>4500</v>
      </c>
      <c r="AC304" s="174">
        <v>3500</v>
      </c>
      <c r="AD304" s="174">
        <v>3500</v>
      </c>
      <c r="AE304" s="176"/>
    </row>
    <row r="305" spans="1:31" s="114" customFormat="1" ht="20.25" hidden="1" customHeight="1" x14ac:dyDescent="0.25">
      <c r="A305" s="183" t="s">
        <v>336</v>
      </c>
      <c r="B305" s="183"/>
      <c r="C305" s="183"/>
      <c r="D305" s="183"/>
      <c r="E305" s="183"/>
      <c r="F305" s="200">
        <f t="shared" si="211"/>
        <v>2692</v>
      </c>
      <c r="G305" s="200">
        <f t="shared" si="212"/>
        <v>4502.8</v>
      </c>
      <c r="H305" s="201">
        <f t="shared" si="213"/>
        <v>6500</v>
      </c>
      <c r="I305" s="132"/>
      <c r="J305" s="132"/>
      <c r="K305" s="131"/>
      <c r="L305" s="131"/>
      <c r="M305" s="11"/>
      <c r="N305" s="171">
        <v>322111</v>
      </c>
      <c r="O305" s="172" t="s">
        <v>42</v>
      </c>
      <c r="P305" s="173" t="s">
        <v>264</v>
      </c>
      <c r="Q305" s="174">
        <v>1500</v>
      </c>
      <c r="R305" s="174">
        <f>S305-Q305</f>
        <v>-154</v>
      </c>
      <c r="S305" s="174">
        <f>1500-154</f>
        <v>1346</v>
      </c>
      <c r="T305" s="174"/>
      <c r="U305" s="295">
        <v>1000</v>
      </c>
      <c r="V305" s="295">
        <v>1500</v>
      </c>
      <c r="W305" s="345">
        <v>2002.8</v>
      </c>
      <c r="X305" s="174"/>
      <c r="Y305" s="309"/>
      <c r="Z305" s="174">
        <v>1000</v>
      </c>
      <c r="AA305" s="174">
        <f t="shared" si="233"/>
        <v>1500</v>
      </c>
      <c r="AB305" s="174">
        <v>2000</v>
      </c>
      <c r="AC305" s="174">
        <v>1000</v>
      </c>
      <c r="AD305" s="174">
        <v>1000</v>
      </c>
      <c r="AE305" s="176"/>
    </row>
    <row r="306" spans="1:31" s="114" customFormat="1" ht="20.25" hidden="1" customHeight="1" x14ac:dyDescent="0.25">
      <c r="A306" s="183" t="s">
        <v>336</v>
      </c>
      <c r="B306" s="183"/>
      <c r="C306" s="183"/>
      <c r="D306" s="183"/>
      <c r="E306" s="198" t="s">
        <v>388</v>
      </c>
      <c r="F306" s="200">
        <f t="shared" si="211"/>
        <v>0</v>
      </c>
      <c r="G306" s="200">
        <f t="shared" si="212"/>
        <v>0</v>
      </c>
      <c r="H306" s="201">
        <f t="shared" si="213"/>
        <v>0</v>
      </c>
      <c r="I306" s="124"/>
      <c r="J306" s="131"/>
      <c r="K306" s="131"/>
      <c r="L306" s="131"/>
      <c r="M306" s="194">
        <v>32212</v>
      </c>
      <c r="N306" s="195"/>
      <c r="O306" s="196" t="s">
        <v>42</v>
      </c>
      <c r="P306" s="195" t="s">
        <v>163</v>
      </c>
      <c r="Q306" s="197">
        <f>+Q307</f>
        <v>0</v>
      </c>
      <c r="R306" s="197">
        <f t="shared" ref="R306:AD306" si="234">+R307</f>
        <v>0</v>
      </c>
      <c r="S306" s="197">
        <f t="shared" si="234"/>
        <v>0</v>
      </c>
      <c r="T306" s="197">
        <f t="shared" si="234"/>
        <v>0</v>
      </c>
      <c r="U306" s="294">
        <f t="shared" si="234"/>
        <v>0</v>
      </c>
      <c r="V306" s="294">
        <f t="shared" si="234"/>
        <v>0</v>
      </c>
      <c r="W306" s="343">
        <f t="shared" si="234"/>
        <v>0</v>
      </c>
      <c r="X306" s="197"/>
      <c r="Y306" s="308"/>
      <c r="Z306" s="197">
        <f t="shared" si="234"/>
        <v>0</v>
      </c>
      <c r="AA306" s="197">
        <f t="shared" si="234"/>
        <v>0</v>
      </c>
      <c r="AB306" s="197">
        <f t="shared" si="234"/>
        <v>0</v>
      </c>
      <c r="AC306" s="197">
        <f t="shared" si="234"/>
        <v>0</v>
      </c>
      <c r="AD306" s="197">
        <f t="shared" si="234"/>
        <v>0</v>
      </c>
      <c r="AE306" s="176"/>
    </row>
    <row r="307" spans="1:31" s="114" customFormat="1" ht="20.25" hidden="1" customHeight="1" x14ac:dyDescent="0.25">
      <c r="A307" s="183" t="s">
        <v>336</v>
      </c>
      <c r="B307" s="183"/>
      <c r="C307" s="183"/>
      <c r="D307" s="183"/>
      <c r="E307" s="183"/>
      <c r="F307" s="200">
        <f t="shared" si="211"/>
        <v>0</v>
      </c>
      <c r="G307" s="200">
        <f t="shared" si="212"/>
        <v>0</v>
      </c>
      <c r="H307" s="201">
        <f t="shared" si="213"/>
        <v>0</v>
      </c>
      <c r="I307" s="132"/>
      <c r="J307" s="132"/>
      <c r="K307" s="131"/>
      <c r="L307" s="131"/>
      <c r="M307" s="11"/>
      <c r="N307" s="171">
        <v>322120</v>
      </c>
      <c r="O307" s="172" t="s">
        <v>42</v>
      </c>
      <c r="P307" s="173" t="s">
        <v>163</v>
      </c>
      <c r="Q307" s="174"/>
      <c r="R307" s="174"/>
      <c r="S307" s="174"/>
      <c r="T307" s="174"/>
      <c r="U307" s="295">
        <v>0</v>
      </c>
      <c r="V307" s="295">
        <v>0</v>
      </c>
      <c r="W307" s="345">
        <v>0</v>
      </c>
      <c r="X307" s="174"/>
      <c r="Y307" s="309"/>
      <c r="Z307" s="174"/>
      <c r="AA307" s="174">
        <f>+Q307</f>
        <v>0</v>
      </c>
      <c r="AB307" s="174"/>
      <c r="AC307" s="174"/>
      <c r="AD307" s="174"/>
      <c r="AE307" s="176"/>
    </row>
    <row r="308" spans="1:31" s="114" customFormat="1" ht="20.25" hidden="1" customHeight="1" x14ac:dyDescent="0.25">
      <c r="A308" s="183" t="s">
        <v>336</v>
      </c>
      <c r="B308" s="183"/>
      <c r="C308" s="183"/>
      <c r="D308" s="183"/>
      <c r="E308" s="198" t="s">
        <v>388</v>
      </c>
      <c r="F308" s="200">
        <f t="shared" si="211"/>
        <v>4000</v>
      </c>
      <c r="G308" s="200">
        <f t="shared" si="212"/>
        <v>2630</v>
      </c>
      <c r="H308" s="201">
        <f t="shared" si="213"/>
        <v>7300</v>
      </c>
      <c r="I308" s="124"/>
      <c r="J308" s="131"/>
      <c r="K308" s="131"/>
      <c r="L308" s="131"/>
      <c r="M308" s="194">
        <v>32214</v>
      </c>
      <c r="N308" s="195"/>
      <c r="O308" s="196" t="s">
        <v>42</v>
      </c>
      <c r="P308" s="195" t="s">
        <v>164</v>
      </c>
      <c r="Q308" s="197">
        <f t="shared" ref="Q308:AD308" si="235">Q309</f>
        <v>2000</v>
      </c>
      <c r="R308" s="197">
        <f t="shared" si="235"/>
        <v>0</v>
      </c>
      <c r="S308" s="197">
        <f t="shared" si="235"/>
        <v>2000</v>
      </c>
      <c r="T308" s="197">
        <f t="shared" si="235"/>
        <v>0</v>
      </c>
      <c r="U308" s="294">
        <f t="shared" si="235"/>
        <v>0</v>
      </c>
      <c r="V308" s="294">
        <f t="shared" si="235"/>
        <v>2000</v>
      </c>
      <c r="W308" s="343">
        <f t="shared" si="235"/>
        <v>630</v>
      </c>
      <c r="X308" s="197"/>
      <c r="Y308" s="308"/>
      <c r="Z308" s="197">
        <f t="shared" si="235"/>
        <v>800</v>
      </c>
      <c r="AA308" s="197">
        <f t="shared" si="235"/>
        <v>2000</v>
      </c>
      <c r="AB308" s="197">
        <f t="shared" si="235"/>
        <v>1500</v>
      </c>
      <c r="AC308" s="197">
        <f t="shared" si="235"/>
        <v>1500</v>
      </c>
      <c r="AD308" s="197">
        <f t="shared" si="235"/>
        <v>1500</v>
      </c>
      <c r="AE308" s="176"/>
    </row>
    <row r="309" spans="1:31" s="114" customFormat="1" ht="20.25" hidden="1" customHeight="1" x14ac:dyDescent="0.25">
      <c r="A309" s="183" t="s">
        <v>336</v>
      </c>
      <c r="B309" s="183"/>
      <c r="C309" s="183"/>
      <c r="D309" s="183"/>
      <c r="E309" s="183"/>
      <c r="F309" s="200">
        <f t="shared" si="211"/>
        <v>4000</v>
      </c>
      <c r="G309" s="200">
        <f t="shared" si="212"/>
        <v>2630</v>
      </c>
      <c r="H309" s="201">
        <f t="shared" si="213"/>
        <v>7300</v>
      </c>
      <c r="I309" s="132"/>
      <c r="J309" s="132"/>
      <c r="K309" s="131"/>
      <c r="L309" s="131"/>
      <c r="M309" s="11"/>
      <c r="N309" s="171">
        <v>322140</v>
      </c>
      <c r="O309" s="172" t="s">
        <v>42</v>
      </c>
      <c r="P309" s="173" t="s">
        <v>164</v>
      </c>
      <c r="Q309" s="174">
        <v>2000</v>
      </c>
      <c r="R309" s="174">
        <f>S309-Q309</f>
        <v>0</v>
      </c>
      <c r="S309" s="174">
        <v>2000</v>
      </c>
      <c r="T309" s="174"/>
      <c r="U309" s="295">
        <v>0</v>
      </c>
      <c r="V309" s="295">
        <v>2000</v>
      </c>
      <c r="W309" s="345">
        <v>630</v>
      </c>
      <c r="X309" s="174"/>
      <c r="Y309" s="309"/>
      <c r="Z309" s="174">
        <v>800</v>
      </c>
      <c r="AA309" s="174">
        <f>+Q309</f>
        <v>2000</v>
      </c>
      <c r="AB309" s="174">
        <v>1500</v>
      </c>
      <c r="AC309" s="174">
        <v>1500</v>
      </c>
      <c r="AD309" s="174">
        <v>1500</v>
      </c>
      <c r="AE309" s="176"/>
    </row>
    <row r="310" spans="1:31" s="114" customFormat="1" ht="20.25" hidden="1" customHeight="1" x14ac:dyDescent="0.25">
      <c r="A310" s="183" t="s">
        <v>336</v>
      </c>
      <c r="B310" s="183"/>
      <c r="C310" s="183"/>
      <c r="D310" s="183"/>
      <c r="E310" s="198" t="s">
        <v>388</v>
      </c>
      <c r="F310" s="200">
        <f t="shared" si="211"/>
        <v>10000</v>
      </c>
      <c r="G310" s="200">
        <f t="shared" si="212"/>
        <v>6600</v>
      </c>
      <c r="H310" s="201">
        <f t="shared" si="213"/>
        <v>19531</v>
      </c>
      <c r="I310" s="124"/>
      <c r="J310" s="131"/>
      <c r="K310" s="131"/>
      <c r="L310" s="131"/>
      <c r="M310" s="194">
        <v>32216</v>
      </c>
      <c r="N310" s="195"/>
      <c r="O310" s="196" t="s">
        <v>42</v>
      </c>
      <c r="P310" s="195" t="s">
        <v>165</v>
      </c>
      <c r="Q310" s="197">
        <f t="shared" ref="Q310:AD310" si="236">Q311</f>
        <v>5000</v>
      </c>
      <c r="R310" s="197">
        <f t="shared" si="236"/>
        <v>0</v>
      </c>
      <c r="S310" s="197">
        <f t="shared" si="236"/>
        <v>5000</v>
      </c>
      <c r="T310" s="197">
        <f t="shared" si="236"/>
        <v>0</v>
      </c>
      <c r="U310" s="294">
        <f t="shared" si="236"/>
        <v>0</v>
      </c>
      <c r="V310" s="294">
        <f t="shared" si="236"/>
        <v>5000</v>
      </c>
      <c r="W310" s="343">
        <f t="shared" si="236"/>
        <v>1600</v>
      </c>
      <c r="X310" s="197"/>
      <c r="Y310" s="308"/>
      <c r="Z310" s="197">
        <f t="shared" si="236"/>
        <v>2531</v>
      </c>
      <c r="AA310" s="197">
        <f t="shared" si="236"/>
        <v>5000</v>
      </c>
      <c r="AB310" s="197">
        <f t="shared" si="236"/>
        <v>4000</v>
      </c>
      <c r="AC310" s="197">
        <f t="shared" si="236"/>
        <v>4000</v>
      </c>
      <c r="AD310" s="197">
        <f t="shared" si="236"/>
        <v>4000</v>
      </c>
      <c r="AE310" s="176"/>
    </row>
    <row r="311" spans="1:31" s="114" customFormat="1" ht="20.25" hidden="1" customHeight="1" x14ac:dyDescent="0.25">
      <c r="A311" s="183" t="s">
        <v>336</v>
      </c>
      <c r="B311" s="183"/>
      <c r="C311" s="183"/>
      <c r="D311" s="183"/>
      <c r="E311" s="183"/>
      <c r="F311" s="200">
        <f t="shared" si="211"/>
        <v>10000</v>
      </c>
      <c r="G311" s="200">
        <f t="shared" si="212"/>
        <v>6600</v>
      </c>
      <c r="H311" s="201">
        <f t="shared" si="213"/>
        <v>19531</v>
      </c>
      <c r="I311" s="132"/>
      <c r="J311" s="132"/>
      <c r="K311" s="131"/>
      <c r="L311" s="131"/>
      <c r="M311" s="11"/>
      <c r="N311" s="171">
        <v>322160</v>
      </c>
      <c r="O311" s="172" t="s">
        <v>42</v>
      </c>
      <c r="P311" s="173" t="s">
        <v>165</v>
      </c>
      <c r="Q311" s="174">
        <v>5000</v>
      </c>
      <c r="R311" s="174">
        <f>S311-Q311</f>
        <v>0</v>
      </c>
      <c r="S311" s="174">
        <v>5000</v>
      </c>
      <c r="T311" s="174"/>
      <c r="U311" s="295">
        <v>0</v>
      </c>
      <c r="V311" s="295">
        <v>5000</v>
      </c>
      <c r="W311" s="345">
        <v>1600</v>
      </c>
      <c r="X311" s="174"/>
      <c r="Y311" s="309"/>
      <c r="Z311" s="174">
        <v>2531</v>
      </c>
      <c r="AA311" s="174">
        <f>+Q311</f>
        <v>5000</v>
      </c>
      <c r="AB311" s="174">
        <v>4000</v>
      </c>
      <c r="AC311" s="174">
        <v>4000</v>
      </c>
      <c r="AD311" s="174">
        <v>4000</v>
      </c>
      <c r="AE311" s="176"/>
    </row>
    <row r="312" spans="1:31" s="114" customFormat="1" ht="20.25" hidden="1" customHeight="1" x14ac:dyDescent="0.25">
      <c r="A312" s="183" t="s">
        <v>336</v>
      </c>
      <c r="B312" s="183"/>
      <c r="C312" s="183"/>
      <c r="D312" s="183"/>
      <c r="E312" s="198" t="s">
        <v>388</v>
      </c>
      <c r="F312" s="200">
        <f t="shared" si="211"/>
        <v>0</v>
      </c>
      <c r="G312" s="200">
        <f t="shared" si="212"/>
        <v>0</v>
      </c>
      <c r="H312" s="201">
        <f t="shared" si="213"/>
        <v>0</v>
      </c>
      <c r="I312" s="124"/>
      <c r="J312" s="131"/>
      <c r="K312" s="131"/>
      <c r="L312" s="131"/>
      <c r="M312" s="194">
        <v>32219</v>
      </c>
      <c r="N312" s="195"/>
      <c r="O312" s="196" t="s">
        <v>42</v>
      </c>
      <c r="P312" s="195" t="s">
        <v>166</v>
      </c>
      <c r="Q312" s="197">
        <f>+Q313</f>
        <v>0</v>
      </c>
      <c r="R312" s="197">
        <f t="shared" ref="R312:AD312" si="237">+R313</f>
        <v>0</v>
      </c>
      <c r="S312" s="197">
        <f t="shared" si="237"/>
        <v>0</v>
      </c>
      <c r="T312" s="197">
        <f t="shared" si="237"/>
        <v>0</v>
      </c>
      <c r="U312" s="294">
        <f t="shared" si="237"/>
        <v>0</v>
      </c>
      <c r="V312" s="294">
        <f t="shared" si="237"/>
        <v>0</v>
      </c>
      <c r="W312" s="343">
        <f t="shared" si="237"/>
        <v>0</v>
      </c>
      <c r="X312" s="197"/>
      <c r="Y312" s="308"/>
      <c r="Z312" s="197">
        <f t="shared" si="237"/>
        <v>0</v>
      </c>
      <c r="AA312" s="197">
        <f t="shared" si="237"/>
        <v>0</v>
      </c>
      <c r="AB312" s="197">
        <f t="shared" si="237"/>
        <v>0</v>
      </c>
      <c r="AC312" s="197">
        <f t="shared" si="237"/>
        <v>0</v>
      </c>
      <c r="AD312" s="197">
        <f t="shared" si="237"/>
        <v>0</v>
      </c>
      <c r="AE312" s="176"/>
    </row>
    <row r="313" spans="1:31" s="114" customFormat="1" ht="20.25" hidden="1" customHeight="1" x14ac:dyDescent="0.25">
      <c r="A313" s="183" t="s">
        <v>336</v>
      </c>
      <c r="B313" s="183"/>
      <c r="C313" s="183"/>
      <c r="D313" s="183"/>
      <c r="E313" s="183"/>
      <c r="F313" s="200">
        <f t="shared" si="211"/>
        <v>0</v>
      </c>
      <c r="G313" s="200">
        <f t="shared" si="212"/>
        <v>0</v>
      </c>
      <c r="H313" s="201">
        <f t="shared" si="213"/>
        <v>0</v>
      </c>
      <c r="I313" s="132"/>
      <c r="J313" s="132"/>
      <c r="K313" s="131"/>
      <c r="L313" s="131"/>
      <c r="M313" s="11"/>
      <c r="N313" s="171">
        <v>322190</v>
      </c>
      <c r="O313" s="172" t="s">
        <v>42</v>
      </c>
      <c r="P313" s="173" t="s">
        <v>166</v>
      </c>
      <c r="Q313" s="174"/>
      <c r="R313" s="174"/>
      <c r="S313" s="174"/>
      <c r="T313" s="174"/>
      <c r="U313" s="295">
        <v>0</v>
      </c>
      <c r="V313" s="295">
        <v>0</v>
      </c>
      <c r="W313" s="345">
        <v>0</v>
      </c>
      <c r="X313" s="174"/>
      <c r="Y313" s="309"/>
      <c r="Z313" s="174"/>
      <c r="AA313" s="174">
        <f>+Q313</f>
        <v>0</v>
      </c>
      <c r="AB313" s="174"/>
      <c r="AC313" s="174"/>
      <c r="AD313" s="174"/>
      <c r="AE313" s="176"/>
    </row>
    <row r="314" spans="1:31" s="114" customFormat="1" ht="20.25" customHeight="1" x14ac:dyDescent="0.25">
      <c r="A314" s="183" t="s">
        <v>336</v>
      </c>
      <c r="B314" s="183"/>
      <c r="C314" s="183"/>
      <c r="D314" s="198" t="s">
        <v>387</v>
      </c>
      <c r="E314" s="198" t="s">
        <v>388</v>
      </c>
      <c r="F314" s="200">
        <f t="shared" si="211"/>
        <v>913620</v>
      </c>
      <c r="G314" s="200">
        <f t="shared" si="212"/>
        <v>1107761.4099999999</v>
      </c>
      <c r="H314" s="201">
        <f t="shared" si="213"/>
        <v>1190006.1200000001</v>
      </c>
      <c r="I314" s="132"/>
      <c r="J314" s="132"/>
      <c r="K314" s="131"/>
      <c r="L314" s="131">
        <v>3222</v>
      </c>
      <c r="M314" s="131"/>
      <c r="N314" s="132"/>
      <c r="O314" s="12" t="s">
        <v>42</v>
      </c>
      <c r="P314" s="127" t="s">
        <v>167</v>
      </c>
      <c r="Q314" s="133">
        <f>Q315+Q317</f>
        <v>474000</v>
      </c>
      <c r="R314" s="133">
        <f>R315+R317</f>
        <v>-17190</v>
      </c>
      <c r="S314" s="133">
        <f>S315+S317</f>
        <v>456810</v>
      </c>
      <c r="T314" s="133">
        <v>184679</v>
      </c>
      <c r="U314" s="293">
        <f t="shared" ref="U314:AD314" si="238">U315+U317</f>
        <v>219000</v>
      </c>
      <c r="V314" s="293">
        <f t="shared" si="238"/>
        <v>474000</v>
      </c>
      <c r="W314" s="342">
        <f t="shared" si="238"/>
        <v>230082.41</v>
      </c>
      <c r="X314" s="133"/>
      <c r="Y314" s="307"/>
      <c r="Z314" s="133">
        <f t="shared" si="238"/>
        <v>184679.12</v>
      </c>
      <c r="AA314" s="133">
        <f t="shared" si="238"/>
        <v>474000</v>
      </c>
      <c r="AB314" s="133">
        <f t="shared" si="238"/>
        <v>282000</v>
      </c>
      <c r="AC314" s="133">
        <f t="shared" si="238"/>
        <v>120000</v>
      </c>
      <c r="AD314" s="133">
        <f t="shared" si="238"/>
        <v>129327</v>
      </c>
      <c r="AE314" s="176"/>
    </row>
    <row r="315" spans="1:31" s="114" customFormat="1" ht="20.25" hidden="1" customHeight="1" x14ac:dyDescent="0.25">
      <c r="A315" s="183" t="s">
        <v>336</v>
      </c>
      <c r="B315" s="183"/>
      <c r="C315" s="183"/>
      <c r="D315" s="183"/>
      <c r="E315" s="198" t="s">
        <v>388</v>
      </c>
      <c r="F315" s="200">
        <f t="shared" si="211"/>
        <v>734000</v>
      </c>
      <c r="G315" s="200">
        <f t="shared" si="212"/>
        <v>733931.39</v>
      </c>
      <c r="H315" s="201">
        <f t="shared" si="213"/>
        <v>935958.12</v>
      </c>
      <c r="I315" s="124"/>
      <c r="J315" s="131"/>
      <c r="K315" s="131"/>
      <c r="L315" s="131"/>
      <c r="M315" s="194">
        <v>32221</v>
      </c>
      <c r="N315" s="195"/>
      <c r="O315" s="196" t="s">
        <v>42</v>
      </c>
      <c r="P315" s="195" t="s">
        <v>168</v>
      </c>
      <c r="Q315" s="197">
        <f>Q316</f>
        <v>382000</v>
      </c>
      <c r="R315" s="197">
        <f>R316</f>
        <v>-15000</v>
      </c>
      <c r="S315" s="197">
        <f>S316</f>
        <v>367000</v>
      </c>
      <c r="T315" s="197">
        <f t="shared" ref="T315:AD315" si="239">T316</f>
        <v>0</v>
      </c>
      <c r="U315" s="294">
        <f t="shared" si="239"/>
        <v>182000</v>
      </c>
      <c r="V315" s="294">
        <f t="shared" si="239"/>
        <v>382000</v>
      </c>
      <c r="W315" s="343">
        <f t="shared" si="239"/>
        <v>169931.39</v>
      </c>
      <c r="X315" s="197"/>
      <c r="Y315" s="308"/>
      <c r="Z315" s="197">
        <f t="shared" si="239"/>
        <v>154631.12</v>
      </c>
      <c r="AA315" s="197">
        <f t="shared" si="239"/>
        <v>382000</v>
      </c>
      <c r="AB315" s="197">
        <f t="shared" si="239"/>
        <v>210000</v>
      </c>
      <c r="AC315" s="197">
        <f t="shared" si="239"/>
        <v>90000</v>
      </c>
      <c r="AD315" s="197">
        <f t="shared" si="239"/>
        <v>99327</v>
      </c>
      <c r="AE315" s="176"/>
    </row>
    <row r="316" spans="1:31" s="114" customFormat="1" ht="20.25" hidden="1" customHeight="1" x14ac:dyDescent="0.25">
      <c r="A316" s="183" t="s">
        <v>336</v>
      </c>
      <c r="B316" s="183"/>
      <c r="C316" s="183"/>
      <c r="D316" s="183"/>
      <c r="E316" s="183"/>
      <c r="F316" s="200">
        <f t="shared" si="211"/>
        <v>734000</v>
      </c>
      <c r="G316" s="200">
        <f t="shared" si="212"/>
        <v>733931.39</v>
      </c>
      <c r="H316" s="201">
        <f t="shared" si="213"/>
        <v>935958.12</v>
      </c>
      <c r="I316" s="132"/>
      <c r="J316" s="132"/>
      <c r="K316" s="131"/>
      <c r="L316" s="131"/>
      <c r="M316" s="11"/>
      <c r="N316" s="171">
        <v>322210</v>
      </c>
      <c r="O316" s="172" t="s">
        <v>42</v>
      </c>
      <c r="P316" s="173" t="s">
        <v>168</v>
      </c>
      <c r="Q316" s="174">
        <v>382000</v>
      </c>
      <c r="R316" s="174">
        <f>S316-Q316</f>
        <v>-15000</v>
      </c>
      <c r="S316" s="174">
        <f>282000+100000-15000</f>
        <v>367000</v>
      </c>
      <c r="T316" s="174"/>
      <c r="U316" s="295">
        <v>182000</v>
      </c>
      <c r="V316" s="295">
        <v>382000</v>
      </c>
      <c r="W316" s="345">
        <f>170000-30000+2000+200+2000+300+1000+17431.39+7000</f>
        <v>169931.39</v>
      </c>
      <c r="X316" s="174"/>
      <c r="Y316" s="309"/>
      <c r="Z316" s="174">
        <v>154631.12</v>
      </c>
      <c r="AA316" s="174">
        <f>+Q316</f>
        <v>382000</v>
      </c>
      <c r="AB316" s="174">
        <v>210000</v>
      </c>
      <c r="AC316" s="174">
        <v>90000</v>
      </c>
      <c r="AD316" s="174">
        <f>110000-10673</f>
        <v>99327</v>
      </c>
      <c r="AE316" s="176"/>
    </row>
    <row r="317" spans="1:31" s="114" customFormat="1" ht="20.25" hidden="1" customHeight="1" x14ac:dyDescent="0.25">
      <c r="A317" s="183" t="s">
        <v>336</v>
      </c>
      <c r="B317" s="183"/>
      <c r="C317" s="183"/>
      <c r="D317" s="183"/>
      <c r="E317" s="198" t="s">
        <v>388</v>
      </c>
      <c r="F317" s="200">
        <f t="shared" si="211"/>
        <v>179620</v>
      </c>
      <c r="G317" s="200">
        <f t="shared" si="212"/>
        <v>189151.02</v>
      </c>
      <c r="H317" s="201">
        <f t="shared" si="213"/>
        <v>254048</v>
      </c>
      <c r="I317" s="124"/>
      <c r="J317" s="131"/>
      <c r="K317" s="131"/>
      <c r="L317" s="131"/>
      <c r="M317" s="194">
        <v>32222</v>
      </c>
      <c r="N317" s="195"/>
      <c r="O317" s="196" t="s">
        <v>42</v>
      </c>
      <c r="P317" s="195" t="s">
        <v>170</v>
      </c>
      <c r="Q317" s="197">
        <f>Q318</f>
        <v>92000</v>
      </c>
      <c r="R317" s="197">
        <f>R318</f>
        <v>-2190</v>
      </c>
      <c r="S317" s="197">
        <f>S318</f>
        <v>89810</v>
      </c>
      <c r="T317" s="197">
        <f t="shared" ref="T317:AD317" si="240">T318</f>
        <v>0</v>
      </c>
      <c r="U317" s="294">
        <f t="shared" si="240"/>
        <v>37000</v>
      </c>
      <c r="V317" s="294">
        <f t="shared" si="240"/>
        <v>92000</v>
      </c>
      <c r="W317" s="343">
        <f t="shared" si="240"/>
        <v>60151.02</v>
      </c>
      <c r="X317" s="197"/>
      <c r="Y317" s="308"/>
      <c r="Z317" s="197">
        <f t="shared" si="240"/>
        <v>30048</v>
      </c>
      <c r="AA317" s="197">
        <f t="shared" si="240"/>
        <v>92000</v>
      </c>
      <c r="AB317" s="197">
        <f t="shared" si="240"/>
        <v>72000</v>
      </c>
      <c r="AC317" s="197">
        <f t="shared" si="240"/>
        <v>30000</v>
      </c>
      <c r="AD317" s="197">
        <f t="shared" si="240"/>
        <v>30000</v>
      </c>
      <c r="AE317" s="176"/>
    </row>
    <row r="318" spans="1:31" s="114" customFormat="1" ht="20.25" hidden="1" customHeight="1" x14ac:dyDescent="0.25">
      <c r="A318" s="183" t="s">
        <v>336</v>
      </c>
      <c r="B318" s="183"/>
      <c r="C318" s="183"/>
      <c r="D318" s="183"/>
      <c r="E318" s="183"/>
      <c r="F318" s="200">
        <f t="shared" si="211"/>
        <v>179620</v>
      </c>
      <c r="G318" s="200">
        <f t="shared" si="212"/>
        <v>189151.02</v>
      </c>
      <c r="H318" s="201">
        <f t="shared" si="213"/>
        <v>254048</v>
      </c>
      <c r="I318" s="132"/>
      <c r="J318" s="132"/>
      <c r="K318" s="131"/>
      <c r="L318" s="131"/>
      <c r="M318" s="11"/>
      <c r="N318" s="171">
        <v>322220</v>
      </c>
      <c r="O318" s="172" t="s">
        <v>42</v>
      </c>
      <c r="P318" s="173" t="s">
        <v>170</v>
      </c>
      <c r="Q318" s="174">
        <v>92000</v>
      </c>
      <c r="R318" s="174">
        <f>S318-Q318</f>
        <v>-2190</v>
      </c>
      <c r="S318" s="174">
        <f>92000-2190</f>
        <v>89810</v>
      </c>
      <c r="T318" s="174"/>
      <c r="U318" s="295">
        <v>37000</v>
      </c>
      <c r="V318" s="295">
        <v>92000</v>
      </c>
      <c r="W318" s="345">
        <f>56000-15000+2000+15000+2151.02</f>
        <v>60151.02</v>
      </c>
      <c r="X318" s="174"/>
      <c r="Y318" s="309"/>
      <c r="Z318" s="174">
        <v>30048</v>
      </c>
      <c r="AA318" s="174">
        <f>+Q318</f>
        <v>92000</v>
      </c>
      <c r="AB318" s="174">
        <v>72000</v>
      </c>
      <c r="AC318" s="174">
        <v>30000</v>
      </c>
      <c r="AD318" s="174">
        <v>30000</v>
      </c>
      <c r="AE318" s="176"/>
    </row>
    <row r="319" spans="1:31" s="114" customFormat="1" ht="20.25" customHeight="1" x14ac:dyDescent="0.25">
      <c r="A319" s="183" t="s">
        <v>336</v>
      </c>
      <c r="B319" s="183"/>
      <c r="C319" s="183"/>
      <c r="D319" s="198" t="s">
        <v>387</v>
      </c>
      <c r="E319" s="198" t="s">
        <v>388</v>
      </c>
      <c r="F319" s="200">
        <f t="shared" si="211"/>
        <v>56676</v>
      </c>
      <c r="G319" s="200">
        <f t="shared" si="212"/>
        <v>51830</v>
      </c>
      <c r="H319" s="201">
        <f t="shared" si="213"/>
        <v>78030</v>
      </c>
      <c r="I319" s="132"/>
      <c r="J319" s="132"/>
      <c r="K319" s="131"/>
      <c r="L319" s="131">
        <v>3223</v>
      </c>
      <c r="M319" s="131"/>
      <c r="N319" s="132"/>
      <c r="O319" s="12" t="s">
        <v>42</v>
      </c>
      <c r="P319" s="127" t="s">
        <v>173</v>
      </c>
      <c r="Q319" s="133">
        <f t="shared" ref="Q319:S319" si="241">Q320+Q323+Q325</f>
        <v>30000</v>
      </c>
      <c r="R319" s="133">
        <f t="shared" si="241"/>
        <v>-1662</v>
      </c>
      <c r="S319" s="133">
        <f t="shared" si="241"/>
        <v>28338</v>
      </c>
      <c r="T319" s="133">
        <v>4030</v>
      </c>
      <c r="U319" s="293">
        <f t="shared" ref="U319:AD319" si="242">U320+U323+U325</f>
        <v>0</v>
      </c>
      <c r="V319" s="293">
        <f t="shared" si="242"/>
        <v>30000</v>
      </c>
      <c r="W319" s="342">
        <f t="shared" si="242"/>
        <v>17800</v>
      </c>
      <c r="X319" s="133"/>
      <c r="Y319" s="307"/>
      <c r="Z319" s="133">
        <f t="shared" si="242"/>
        <v>4030</v>
      </c>
      <c r="AA319" s="133">
        <f t="shared" si="242"/>
        <v>30000</v>
      </c>
      <c r="AB319" s="133">
        <f t="shared" si="242"/>
        <v>16000</v>
      </c>
      <c r="AC319" s="133">
        <f t="shared" si="242"/>
        <v>14000</v>
      </c>
      <c r="AD319" s="133">
        <f t="shared" si="242"/>
        <v>14000</v>
      </c>
      <c r="AE319" s="176"/>
    </row>
    <row r="320" spans="1:31" s="114" customFormat="1" ht="20.25" hidden="1" customHeight="1" x14ac:dyDescent="0.25">
      <c r="A320" s="183" t="s">
        <v>336</v>
      </c>
      <c r="B320" s="183"/>
      <c r="C320" s="183"/>
      <c r="D320" s="183"/>
      <c r="E320" s="198" t="s">
        <v>388</v>
      </c>
      <c r="F320" s="200">
        <f t="shared" si="211"/>
        <v>25600</v>
      </c>
      <c r="G320" s="200">
        <f t="shared" si="212"/>
        <v>23000</v>
      </c>
      <c r="H320" s="201">
        <f t="shared" si="213"/>
        <v>41300</v>
      </c>
      <c r="I320" s="124"/>
      <c r="J320" s="131"/>
      <c r="K320" s="131"/>
      <c r="L320" s="131"/>
      <c r="M320" s="194">
        <v>32231</v>
      </c>
      <c r="N320" s="195"/>
      <c r="O320" s="196" t="s">
        <v>42</v>
      </c>
      <c r="P320" s="195" t="s">
        <v>174</v>
      </c>
      <c r="Q320" s="197">
        <f t="shared" ref="Q320:AD320" si="243">Q321+Q322</f>
        <v>14000</v>
      </c>
      <c r="R320" s="197">
        <f t="shared" si="243"/>
        <v>-1200</v>
      </c>
      <c r="S320" s="197">
        <f t="shared" si="243"/>
        <v>12800</v>
      </c>
      <c r="T320" s="197">
        <f t="shared" si="243"/>
        <v>0</v>
      </c>
      <c r="U320" s="294">
        <f t="shared" si="243"/>
        <v>0</v>
      </c>
      <c r="V320" s="294">
        <f t="shared" si="243"/>
        <v>14000</v>
      </c>
      <c r="W320" s="343">
        <f t="shared" si="243"/>
        <v>9000</v>
      </c>
      <c r="X320" s="197"/>
      <c r="Y320" s="308"/>
      <c r="Z320" s="197">
        <f t="shared" si="243"/>
        <v>2800</v>
      </c>
      <c r="AA320" s="197">
        <f t="shared" si="243"/>
        <v>14000</v>
      </c>
      <c r="AB320" s="197">
        <f t="shared" si="243"/>
        <v>9500</v>
      </c>
      <c r="AC320" s="197">
        <f t="shared" si="243"/>
        <v>7500</v>
      </c>
      <c r="AD320" s="197">
        <f t="shared" si="243"/>
        <v>7500</v>
      </c>
      <c r="AE320" s="176"/>
    </row>
    <row r="321" spans="1:31" s="114" customFormat="1" ht="20.25" hidden="1" customHeight="1" x14ac:dyDescent="0.25">
      <c r="A321" s="183" t="s">
        <v>336</v>
      </c>
      <c r="B321" s="183"/>
      <c r="C321" s="183"/>
      <c r="D321" s="183"/>
      <c r="E321" s="183"/>
      <c r="F321" s="200">
        <f t="shared" si="211"/>
        <v>9400</v>
      </c>
      <c r="G321" s="200">
        <f t="shared" si="212"/>
        <v>7000</v>
      </c>
      <c r="H321" s="201">
        <f t="shared" si="213"/>
        <v>13900</v>
      </c>
      <c r="I321" s="132"/>
      <c r="J321" s="132"/>
      <c r="K321" s="131"/>
      <c r="L321" s="131"/>
      <c r="M321" s="11"/>
      <c r="N321" s="171">
        <v>322310</v>
      </c>
      <c r="O321" s="172" t="s">
        <v>42</v>
      </c>
      <c r="P321" s="173" t="s">
        <v>174</v>
      </c>
      <c r="Q321" s="174">
        <v>5000</v>
      </c>
      <c r="R321" s="174">
        <f>S321-Q321</f>
        <v>-300</v>
      </c>
      <c r="S321" s="174">
        <f>5000-300</f>
        <v>4700</v>
      </c>
      <c r="T321" s="174"/>
      <c r="U321" s="295">
        <v>0</v>
      </c>
      <c r="V321" s="295">
        <v>5000</v>
      </c>
      <c r="W321" s="345">
        <v>2000</v>
      </c>
      <c r="X321" s="174"/>
      <c r="Y321" s="309"/>
      <c r="Z321" s="174">
        <v>1400</v>
      </c>
      <c r="AA321" s="174">
        <f t="shared" ref="AA321:AA322" si="244">+Q321</f>
        <v>5000</v>
      </c>
      <c r="AB321" s="174">
        <v>2500</v>
      </c>
      <c r="AC321" s="174">
        <v>2500</v>
      </c>
      <c r="AD321" s="174">
        <v>2500</v>
      </c>
      <c r="AE321" s="176"/>
    </row>
    <row r="322" spans="1:31" s="114" customFormat="1" ht="20.25" hidden="1" customHeight="1" x14ac:dyDescent="0.25">
      <c r="A322" s="183" t="s">
        <v>336</v>
      </c>
      <c r="B322" s="183"/>
      <c r="C322" s="183"/>
      <c r="D322" s="183"/>
      <c r="E322" s="183"/>
      <c r="F322" s="200">
        <f t="shared" si="211"/>
        <v>16200</v>
      </c>
      <c r="G322" s="200">
        <f t="shared" si="212"/>
        <v>16000</v>
      </c>
      <c r="H322" s="201">
        <f t="shared" si="213"/>
        <v>27400</v>
      </c>
      <c r="I322" s="132"/>
      <c r="J322" s="132"/>
      <c r="K322" s="131"/>
      <c r="L322" s="131"/>
      <c r="M322" s="11"/>
      <c r="N322" s="171">
        <v>322311</v>
      </c>
      <c r="O322" s="172" t="s">
        <v>42</v>
      </c>
      <c r="P322" s="173" t="s">
        <v>265</v>
      </c>
      <c r="Q322" s="174">
        <v>9000</v>
      </c>
      <c r="R322" s="174">
        <f>S322-Q322</f>
        <v>-900</v>
      </c>
      <c r="S322" s="174">
        <f>9000-900</f>
        <v>8100</v>
      </c>
      <c r="T322" s="174"/>
      <c r="U322" s="295">
        <v>0</v>
      </c>
      <c r="V322" s="295">
        <v>9000</v>
      </c>
      <c r="W322" s="345">
        <v>7000</v>
      </c>
      <c r="X322" s="174"/>
      <c r="Y322" s="309"/>
      <c r="Z322" s="174">
        <v>1400</v>
      </c>
      <c r="AA322" s="174">
        <f t="shared" si="244"/>
        <v>9000</v>
      </c>
      <c r="AB322" s="174">
        <v>7000</v>
      </c>
      <c r="AC322" s="174">
        <v>5000</v>
      </c>
      <c r="AD322" s="174">
        <v>5000</v>
      </c>
      <c r="AE322" s="176"/>
    </row>
    <row r="323" spans="1:31" s="114" customFormat="1" ht="20.25" hidden="1" customHeight="1" x14ac:dyDescent="0.25">
      <c r="A323" s="183" t="s">
        <v>336</v>
      </c>
      <c r="B323" s="183"/>
      <c r="C323" s="183"/>
      <c r="D323" s="183"/>
      <c r="E323" s="198" t="s">
        <v>388</v>
      </c>
      <c r="F323" s="200">
        <f t="shared" si="211"/>
        <v>19076</v>
      </c>
      <c r="G323" s="200">
        <f t="shared" si="212"/>
        <v>13800</v>
      </c>
      <c r="H323" s="201">
        <f t="shared" si="213"/>
        <v>18430</v>
      </c>
      <c r="I323" s="124"/>
      <c r="J323" s="131"/>
      <c r="K323" s="131"/>
      <c r="L323" s="131"/>
      <c r="M323" s="194">
        <v>32233</v>
      </c>
      <c r="N323" s="195"/>
      <c r="O323" s="196" t="s">
        <v>42</v>
      </c>
      <c r="P323" s="195" t="s">
        <v>176</v>
      </c>
      <c r="Q323" s="197">
        <f t="shared" ref="Q323:AD323" si="245">Q324</f>
        <v>10000</v>
      </c>
      <c r="R323" s="197">
        <f t="shared" si="245"/>
        <v>-462</v>
      </c>
      <c r="S323" s="197">
        <f t="shared" si="245"/>
        <v>9538</v>
      </c>
      <c r="T323" s="197">
        <f t="shared" si="245"/>
        <v>0</v>
      </c>
      <c r="U323" s="294">
        <f t="shared" si="245"/>
        <v>0</v>
      </c>
      <c r="V323" s="294">
        <f t="shared" si="245"/>
        <v>10000</v>
      </c>
      <c r="W323" s="343">
        <f t="shared" si="245"/>
        <v>3800</v>
      </c>
      <c r="X323" s="197"/>
      <c r="Y323" s="308"/>
      <c r="Z323" s="197">
        <f t="shared" si="245"/>
        <v>930</v>
      </c>
      <c r="AA323" s="197">
        <f t="shared" si="245"/>
        <v>10000</v>
      </c>
      <c r="AB323" s="197">
        <f t="shared" si="245"/>
        <v>2500</v>
      </c>
      <c r="AC323" s="197">
        <f t="shared" si="245"/>
        <v>2500</v>
      </c>
      <c r="AD323" s="197">
        <f t="shared" si="245"/>
        <v>2500</v>
      </c>
      <c r="AE323" s="176"/>
    </row>
    <row r="324" spans="1:31" s="114" customFormat="1" ht="20.25" hidden="1" customHeight="1" x14ac:dyDescent="0.25">
      <c r="A324" s="183" t="s">
        <v>336</v>
      </c>
      <c r="B324" s="183"/>
      <c r="C324" s="183"/>
      <c r="D324" s="183"/>
      <c r="E324" s="183"/>
      <c r="F324" s="200">
        <f t="shared" si="211"/>
        <v>19076</v>
      </c>
      <c r="G324" s="200">
        <f t="shared" si="212"/>
        <v>13800</v>
      </c>
      <c r="H324" s="201">
        <f t="shared" si="213"/>
        <v>18430</v>
      </c>
      <c r="I324" s="132"/>
      <c r="J324" s="132"/>
      <c r="K324" s="131"/>
      <c r="L324" s="131"/>
      <c r="M324" s="11"/>
      <c r="N324" s="171">
        <v>322330</v>
      </c>
      <c r="O324" s="172" t="s">
        <v>42</v>
      </c>
      <c r="P324" s="173" t="s">
        <v>176</v>
      </c>
      <c r="Q324" s="174">
        <v>10000</v>
      </c>
      <c r="R324" s="174">
        <f>S324-Q324</f>
        <v>-462</v>
      </c>
      <c r="S324" s="174">
        <f>10000-462</f>
        <v>9538</v>
      </c>
      <c r="T324" s="174"/>
      <c r="U324" s="295">
        <v>0</v>
      </c>
      <c r="V324" s="295">
        <v>10000</v>
      </c>
      <c r="W324" s="345">
        <v>3800</v>
      </c>
      <c r="X324" s="174"/>
      <c r="Y324" s="309"/>
      <c r="Z324" s="174">
        <v>930</v>
      </c>
      <c r="AA324" s="174">
        <f>+Q324</f>
        <v>10000</v>
      </c>
      <c r="AB324" s="174">
        <v>2500</v>
      </c>
      <c r="AC324" s="174">
        <v>2500</v>
      </c>
      <c r="AD324" s="174">
        <v>2500</v>
      </c>
      <c r="AE324" s="176"/>
    </row>
    <row r="325" spans="1:31" s="114" customFormat="1" ht="20.25" hidden="1" customHeight="1" x14ac:dyDescent="0.25">
      <c r="A325" s="183" t="s">
        <v>336</v>
      </c>
      <c r="B325" s="183"/>
      <c r="C325" s="183"/>
      <c r="D325" s="183"/>
      <c r="E325" s="198" t="s">
        <v>388</v>
      </c>
      <c r="F325" s="200">
        <f t="shared" si="211"/>
        <v>12000</v>
      </c>
      <c r="G325" s="200">
        <f t="shared" si="212"/>
        <v>11000</v>
      </c>
      <c r="H325" s="201">
        <f t="shared" si="213"/>
        <v>18300</v>
      </c>
      <c r="I325" s="124"/>
      <c r="J325" s="131"/>
      <c r="K325" s="131"/>
      <c r="L325" s="131"/>
      <c r="M325" s="194">
        <v>32234</v>
      </c>
      <c r="N325" s="195"/>
      <c r="O325" s="196" t="s">
        <v>42</v>
      </c>
      <c r="P325" s="195" t="s">
        <v>177</v>
      </c>
      <c r="Q325" s="197">
        <f t="shared" ref="Q325:AD325" si="246">Q326</f>
        <v>6000</v>
      </c>
      <c r="R325" s="197">
        <f t="shared" si="246"/>
        <v>0</v>
      </c>
      <c r="S325" s="197">
        <f t="shared" si="246"/>
        <v>6000</v>
      </c>
      <c r="T325" s="197">
        <f t="shared" si="246"/>
        <v>0</v>
      </c>
      <c r="U325" s="294">
        <f t="shared" si="246"/>
        <v>0</v>
      </c>
      <c r="V325" s="294">
        <f t="shared" si="246"/>
        <v>6000</v>
      </c>
      <c r="W325" s="343">
        <f t="shared" si="246"/>
        <v>5000</v>
      </c>
      <c r="X325" s="197"/>
      <c r="Y325" s="308"/>
      <c r="Z325" s="197">
        <f t="shared" si="246"/>
        <v>300</v>
      </c>
      <c r="AA325" s="197">
        <f t="shared" si="246"/>
        <v>6000</v>
      </c>
      <c r="AB325" s="197">
        <f t="shared" si="246"/>
        <v>4000</v>
      </c>
      <c r="AC325" s="197">
        <f t="shared" si="246"/>
        <v>4000</v>
      </c>
      <c r="AD325" s="197">
        <f t="shared" si="246"/>
        <v>4000</v>
      </c>
      <c r="AE325" s="176"/>
    </row>
    <row r="326" spans="1:31" s="114" customFormat="1" ht="20.25" hidden="1" customHeight="1" x14ac:dyDescent="0.25">
      <c r="A326" s="183" t="s">
        <v>336</v>
      </c>
      <c r="B326" s="183"/>
      <c r="C326" s="183"/>
      <c r="D326" s="183"/>
      <c r="E326" s="183"/>
      <c r="F326" s="200">
        <f t="shared" si="211"/>
        <v>12000</v>
      </c>
      <c r="G326" s="200">
        <f t="shared" si="212"/>
        <v>11000</v>
      </c>
      <c r="H326" s="201">
        <f t="shared" si="213"/>
        <v>18300</v>
      </c>
      <c r="I326" s="132"/>
      <c r="J326" s="132"/>
      <c r="K326" s="131"/>
      <c r="L326" s="131"/>
      <c r="M326" s="11"/>
      <c r="N326" s="171">
        <v>322340</v>
      </c>
      <c r="O326" s="172" t="s">
        <v>42</v>
      </c>
      <c r="P326" s="173" t="s">
        <v>177</v>
      </c>
      <c r="Q326" s="174">
        <v>6000</v>
      </c>
      <c r="R326" s="174">
        <f>S326-Q326</f>
        <v>0</v>
      </c>
      <c r="S326" s="174">
        <v>6000</v>
      </c>
      <c r="T326" s="174"/>
      <c r="U326" s="295">
        <v>0</v>
      </c>
      <c r="V326" s="295">
        <v>6000</v>
      </c>
      <c r="W326" s="345">
        <v>5000</v>
      </c>
      <c r="X326" s="174"/>
      <c r="Y326" s="309"/>
      <c r="Z326" s="174">
        <v>300</v>
      </c>
      <c r="AA326" s="174">
        <f>+Q326</f>
        <v>6000</v>
      </c>
      <c r="AB326" s="174">
        <v>4000</v>
      </c>
      <c r="AC326" s="174">
        <v>4000</v>
      </c>
      <c r="AD326" s="174">
        <v>4000</v>
      </c>
      <c r="AE326" s="176"/>
    </row>
    <row r="327" spans="1:31" s="114" customFormat="1" ht="20.25" hidden="1" customHeight="1" x14ac:dyDescent="0.25">
      <c r="A327" s="183" t="s">
        <v>336</v>
      </c>
      <c r="B327" s="183"/>
      <c r="C327" s="183"/>
      <c r="D327" s="198" t="s">
        <v>387</v>
      </c>
      <c r="E327" s="198" t="s">
        <v>388</v>
      </c>
      <c r="F327" s="200">
        <f t="shared" si="211"/>
        <v>0</v>
      </c>
      <c r="G327" s="200">
        <f t="shared" si="212"/>
        <v>0</v>
      </c>
      <c r="H327" s="201">
        <f t="shared" si="213"/>
        <v>0</v>
      </c>
      <c r="I327" s="132"/>
      <c r="J327" s="132"/>
      <c r="K327" s="131"/>
      <c r="L327" s="131">
        <v>3224</v>
      </c>
      <c r="M327" s="131"/>
      <c r="N327" s="132"/>
      <c r="O327" s="12" t="s">
        <v>42</v>
      </c>
      <c r="P327" s="134" t="s">
        <v>178</v>
      </c>
      <c r="Q327" s="133">
        <f>+Q328</f>
        <v>0</v>
      </c>
      <c r="R327" s="133">
        <f t="shared" ref="R327:AD328" si="247">+R328</f>
        <v>0</v>
      </c>
      <c r="S327" s="133">
        <f t="shared" si="247"/>
        <v>0</v>
      </c>
      <c r="T327" s="133">
        <f t="shared" si="247"/>
        <v>0</v>
      </c>
      <c r="U327" s="293">
        <f t="shared" si="247"/>
        <v>0</v>
      </c>
      <c r="V327" s="293">
        <f t="shared" si="247"/>
        <v>0</v>
      </c>
      <c r="W327" s="342">
        <f t="shared" si="247"/>
        <v>0</v>
      </c>
      <c r="X327" s="133"/>
      <c r="Y327" s="307"/>
      <c r="Z327" s="133">
        <f t="shared" si="247"/>
        <v>0</v>
      </c>
      <c r="AA327" s="133">
        <f t="shared" si="247"/>
        <v>0</v>
      </c>
      <c r="AB327" s="133">
        <f t="shared" si="247"/>
        <v>0</v>
      </c>
      <c r="AC327" s="133">
        <f t="shared" si="247"/>
        <v>0</v>
      </c>
      <c r="AD327" s="133">
        <f t="shared" si="247"/>
        <v>0</v>
      </c>
      <c r="AE327" s="176"/>
    </row>
    <row r="328" spans="1:31" s="114" customFormat="1" ht="20.25" hidden="1" customHeight="1" x14ac:dyDescent="0.25">
      <c r="A328" s="183" t="s">
        <v>336</v>
      </c>
      <c r="B328" s="183"/>
      <c r="C328" s="183"/>
      <c r="D328" s="183"/>
      <c r="E328" s="198" t="s">
        <v>388</v>
      </c>
      <c r="F328" s="200">
        <f t="shared" si="211"/>
        <v>0</v>
      </c>
      <c r="G328" s="200">
        <f t="shared" si="212"/>
        <v>0</v>
      </c>
      <c r="H328" s="201">
        <f t="shared" si="213"/>
        <v>0</v>
      </c>
      <c r="I328" s="124"/>
      <c r="J328" s="131"/>
      <c r="K328" s="131"/>
      <c r="L328" s="131"/>
      <c r="M328" s="194">
        <v>32242</v>
      </c>
      <c r="N328" s="195"/>
      <c r="O328" s="196" t="s">
        <v>42</v>
      </c>
      <c r="P328" s="195" t="s">
        <v>179</v>
      </c>
      <c r="Q328" s="197">
        <f>+Q329</f>
        <v>0</v>
      </c>
      <c r="R328" s="197">
        <f t="shared" si="247"/>
        <v>0</v>
      </c>
      <c r="S328" s="197">
        <f t="shared" si="247"/>
        <v>0</v>
      </c>
      <c r="T328" s="197">
        <f t="shared" si="247"/>
        <v>0</v>
      </c>
      <c r="U328" s="294">
        <f t="shared" si="247"/>
        <v>0</v>
      </c>
      <c r="V328" s="294">
        <f t="shared" si="247"/>
        <v>0</v>
      </c>
      <c r="W328" s="343">
        <f t="shared" si="247"/>
        <v>0</v>
      </c>
      <c r="X328" s="197"/>
      <c r="Y328" s="308"/>
      <c r="Z328" s="197">
        <f t="shared" si="247"/>
        <v>0</v>
      </c>
      <c r="AA328" s="197">
        <f t="shared" si="247"/>
        <v>0</v>
      </c>
      <c r="AB328" s="197">
        <f t="shared" si="247"/>
        <v>0</v>
      </c>
      <c r="AC328" s="197">
        <f t="shared" si="247"/>
        <v>0</v>
      </c>
      <c r="AD328" s="197">
        <f t="shared" si="247"/>
        <v>0</v>
      </c>
      <c r="AE328" s="176"/>
    </row>
    <row r="329" spans="1:31" s="114" customFormat="1" ht="25.5" hidden="1" customHeight="1" x14ac:dyDescent="0.25">
      <c r="A329" s="183" t="s">
        <v>336</v>
      </c>
      <c r="B329" s="183"/>
      <c r="C329" s="183"/>
      <c r="D329" s="183"/>
      <c r="E329" s="183"/>
      <c r="F329" s="200">
        <f t="shared" si="211"/>
        <v>0</v>
      </c>
      <c r="G329" s="200">
        <f t="shared" si="212"/>
        <v>0</v>
      </c>
      <c r="H329" s="201">
        <f t="shared" si="213"/>
        <v>0</v>
      </c>
      <c r="I329" s="132"/>
      <c r="J329" s="132"/>
      <c r="K329" s="131"/>
      <c r="L329" s="131"/>
      <c r="M329" s="11"/>
      <c r="N329" s="171">
        <v>322420</v>
      </c>
      <c r="O329" s="172" t="s">
        <v>42</v>
      </c>
      <c r="P329" s="173" t="s">
        <v>179</v>
      </c>
      <c r="Q329" s="174"/>
      <c r="R329" s="174"/>
      <c r="S329" s="174"/>
      <c r="T329" s="174"/>
      <c r="U329" s="295">
        <v>0</v>
      </c>
      <c r="V329" s="295">
        <v>0</v>
      </c>
      <c r="W329" s="345"/>
      <c r="X329" s="174"/>
      <c r="Y329" s="309"/>
      <c r="Z329" s="174"/>
      <c r="AA329" s="174">
        <f>+Q329</f>
        <v>0</v>
      </c>
      <c r="AB329" s="174"/>
      <c r="AC329" s="174"/>
      <c r="AD329" s="174"/>
      <c r="AE329" s="176"/>
    </row>
    <row r="330" spans="1:31" s="114" customFormat="1" ht="20.25" customHeight="1" x14ac:dyDescent="0.25">
      <c r="A330" s="183" t="s">
        <v>336</v>
      </c>
      <c r="B330" s="183"/>
      <c r="C330" s="183"/>
      <c r="D330" s="198" t="s">
        <v>387</v>
      </c>
      <c r="E330" s="198" t="s">
        <v>388</v>
      </c>
      <c r="F330" s="200">
        <f t="shared" si="211"/>
        <v>6000</v>
      </c>
      <c r="G330" s="200">
        <f t="shared" si="212"/>
        <v>5303</v>
      </c>
      <c r="H330" s="201">
        <f t="shared" si="213"/>
        <v>6900</v>
      </c>
      <c r="I330" s="132"/>
      <c r="J330" s="132"/>
      <c r="K330" s="131"/>
      <c r="L330" s="131">
        <v>3225</v>
      </c>
      <c r="M330" s="131"/>
      <c r="N330" s="132"/>
      <c r="O330" s="12" t="s">
        <v>42</v>
      </c>
      <c r="P330" s="134" t="s">
        <v>180</v>
      </c>
      <c r="Q330" s="133">
        <f>Q331+Q333</f>
        <v>3000</v>
      </c>
      <c r="R330" s="133">
        <f t="shared" ref="R330:AD330" si="248">R331+R333</f>
        <v>0</v>
      </c>
      <c r="S330" s="133">
        <f t="shared" si="248"/>
        <v>3000</v>
      </c>
      <c r="T330" s="133">
        <f t="shared" si="248"/>
        <v>0</v>
      </c>
      <c r="U330" s="293">
        <f t="shared" si="248"/>
        <v>0</v>
      </c>
      <c r="V330" s="293">
        <f t="shared" si="248"/>
        <v>3000</v>
      </c>
      <c r="W330" s="342">
        <f t="shared" si="248"/>
        <v>2303</v>
      </c>
      <c r="X330" s="133"/>
      <c r="Y330" s="307"/>
      <c r="Z330" s="133">
        <f t="shared" si="248"/>
        <v>0</v>
      </c>
      <c r="AA330" s="133">
        <f t="shared" si="248"/>
        <v>3000</v>
      </c>
      <c r="AB330" s="133">
        <f t="shared" si="248"/>
        <v>1300</v>
      </c>
      <c r="AC330" s="133">
        <f t="shared" si="248"/>
        <v>1300</v>
      </c>
      <c r="AD330" s="133">
        <f t="shared" si="248"/>
        <v>1300</v>
      </c>
      <c r="AE330" s="176"/>
    </row>
    <row r="331" spans="1:31" s="114" customFormat="1" ht="20.25" hidden="1" customHeight="1" x14ac:dyDescent="0.25">
      <c r="A331" s="183" t="s">
        <v>336</v>
      </c>
      <c r="B331" s="183"/>
      <c r="C331" s="183"/>
      <c r="D331" s="183"/>
      <c r="E331" s="198" t="s">
        <v>388</v>
      </c>
      <c r="F331" s="200">
        <f t="shared" si="211"/>
        <v>6000</v>
      </c>
      <c r="G331" s="200">
        <f t="shared" si="212"/>
        <v>5303</v>
      </c>
      <c r="H331" s="201">
        <f t="shared" si="213"/>
        <v>4500</v>
      </c>
      <c r="I331" s="124"/>
      <c r="J331" s="131"/>
      <c r="K331" s="131"/>
      <c r="L331" s="131"/>
      <c r="M331" s="194">
        <v>32251</v>
      </c>
      <c r="N331" s="195"/>
      <c r="O331" s="196" t="s">
        <v>42</v>
      </c>
      <c r="P331" s="195" t="s">
        <v>181</v>
      </c>
      <c r="Q331" s="197">
        <f t="shared" ref="Q331:AD331" si="249">Q332</f>
        <v>3000</v>
      </c>
      <c r="R331" s="197">
        <f t="shared" si="249"/>
        <v>0</v>
      </c>
      <c r="S331" s="197">
        <f t="shared" si="249"/>
        <v>3000</v>
      </c>
      <c r="T331" s="197">
        <f t="shared" si="249"/>
        <v>0</v>
      </c>
      <c r="U331" s="294">
        <f t="shared" si="249"/>
        <v>0</v>
      </c>
      <c r="V331" s="294">
        <f t="shared" si="249"/>
        <v>3000</v>
      </c>
      <c r="W331" s="343">
        <f t="shared" si="249"/>
        <v>2303</v>
      </c>
      <c r="X331" s="197"/>
      <c r="Y331" s="308"/>
      <c r="Z331" s="197">
        <f t="shared" si="249"/>
        <v>0</v>
      </c>
      <c r="AA331" s="197">
        <f t="shared" si="249"/>
        <v>3000</v>
      </c>
      <c r="AB331" s="197">
        <f t="shared" si="249"/>
        <v>500</v>
      </c>
      <c r="AC331" s="197">
        <f t="shared" si="249"/>
        <v>500</v>
      </c>
      <c r="AD331" s="197">
        <f t="shared" si="249"/>
        <v>500</v>
      </c>
      <c r="AE331" s="176"/>
    </row>
    <row r="332" spans="1:31" s="114" customFormat="1" ht="20.25" hidden="1" customHeight="1" x14ac:dyDescent="0.25">
      <c r="A332" s="183" t="s">
        <v>336</v>
      </c>
      <c r="B332" s="183"/>
      <c r="C332" s="183"/>
      <c r="D332" s="183"/>
      <c r="E332" s="183"/>
      <c r="F332" s="200">
        <f t="shared" si="211"/>
        <v>6000</v>
      </c>
      <c r="G332" s="200">
        <f t="shared" si="212"/>
        <v>5303</v>
      </c>
      <c r="H332" s="201">
        <f t="shared" si="213"/>
        <v>4500</v>
      </c>
      <c r="I332" s="132"/>
      <c r="J332" s="132"/>
      <c r="K332" s="131"/>
      <c r="L332" s="131"/>
      <c r="M332" s="11"/>
      <c r="N332" s="171">
        <v>322510</v>
      </c>
      <c r="O332" s="172" t="s">
        <v>42</v>
      </c>
      <c r="P332" s="173" t="s">
        <v>181</v>
      </c>
      <c r="Q332" s="174">
        <v>3000</v>
      </c>
      <c r="R332" s="174">
        <f>S332-Q332</f>
        <v>0</v>
      </c>
      <c r="S332" s="174">
        <v>3000</v>
      </c>
      <c r="T332" s="174"/>
      <c r="U332" s="295">
        <v>0</v>
      </c>
      <c r="V332" s="295">
        <v>3000</v>
      </c>
      <c r="W332" s="345">
        <v>2303</v>
      </c>
      <c r="X332" s="174"/>
      <c r="Y332" s="309"/>
      <c r="Z332" s="174"/>
      <c r="AA332" s="174">
        <f>+Q332</f>
        <v>3000</v>
      </c>
      <c r="AB332" s="174">
        <v>500</v>
      </c>
      <c r="AC332" s="174">
        <v>500</v>
      </c>
      <c r="AD332" s="174">
        <v>500</v>
      </c>
      <c r="AE332" s="176"/>
    </row>
    <row r="333" spans="1:31" s="114" customFormat="1" ht="20.25" hidden="1" customHeight="1" x14ac:dyDescent="0.25">
      <c r="A333" s="183" t="s">
        <v>336</v>
      </c>
      <c r="B333" s="183"/>
      <c r="C333" s="183"/>
      <c r="D333" s="183"/>
      <c r="E333" s="198" t="s">
        <v>388</v>
      </c>
      <c r="F333" s="200">
        <f t="shared" si="211"/>
        <v>0</v>
      </c>
      <c r="G333" s="200">
        <f t="shared" si="212"/>
        <v>0</v>
      </c>
      <c r="H333" s="201">
        <f t="shared" si="213"/>
        <v>2400</v>
      </c>
      <c r="I333" s="124"/>
      <c r="J333" s="131"/>
      <c r="K333" s="131"/>
      <c r="L333" s="131"/>
      <c r="M333" s="194">
        <v>32252</v>
      </c>
      <c r="N333" s="195"/>
      <c r="O333" s="196" t="s">
        <v>42</v>
      </c>
      <c r="P333" s="195" t="s">
        <v>182</v>
      </c>
      <c r="Q333" s="197">
        <f>+Q334</f>
        <v>0</v>
      </c>
      <c r="R333" s="197">
        <f t="shared" ref="R333:AD333" si="250">+R334</f>
        <v>0</v>
      </c>
      <c r="S333" s="197">
        <f t="shared" si="250"/>
        <v>0</v>
      </c>
      <c r="T333" s="197">
        <f t="shared" si="250"/>
        <v>0</v>
      </c>
      <c r="U333" s="294">
        <f t="shared" si="250"/>
        <v>0</v>
      </c>
      <c r="V333" s="294">
        <f t="shared" si="250"/>
        <v>0</v>
      </c>
      <c r="W333" s="343">
        <f t="shared" si="250"/>
        <v>0</v>
      </c>
      <c r="X333" s="197"/>
      <c r="Y333" s="308"/>
      <c r="Z333" s="197">
        <f t="shared" si="250"/>
        <v>0</v>
      </c>
      <c r="AA333" s="197">
        <f t="shared" si="250"/>
        <v>0</v>
      </c>
      <c r="AB333" s="197">
        <f t="shared" si="250"/>
        <v>800</v>
      </c>
      <c r="AC333" s="197">
        <f t="shared" si="250"/>
        <v>800</v>
      </c>
      <c r="AD333" s="197">
        <f t="shared" si="250"/>
        <v>800</v>
      </c>
      <c r="AE333" s="176"/>
    </row>
    <row r="334" spans="1:31" s="114" customFormat="1" ht="20.25" hidden="1" customHeight="1" x14ac:dyDescent="0.25">
      <c r="A334" s="183" t="s">
        <v>336</v>
      </c>
      <c r="B334" s="183"/>
      <c r="C334" s="183"/>
      <c r="D334" s="183"/>
      <c r="E334" s="183"/>
      <c r="F334" s="200">
        <f t="shared" si="211"/>
        <v>0</v>
      </c>
      <c r="G334" s="200">
        <f t="shared" si="212"/>
        <v>0</v>
      </c>
      <c r="H334" s="201">
        <f t="shared" si="213"/>
        <v>2400</v>
      </c>
      <c r="I334" s="132"/>
      <c r="J334" s="132"/>
      <c r="K334" s="131"/>
      <c r="L334" s="131"/>
      <c r="M334" s="11"/>
      <c r="N334" s="171">
        <v>322520</v>
      </c>
      <c r="O334" s="172" t="s">
        <v>42</v>
      </c>
      <c r="P334" s="173" t="s">
        <v>182</v>
      </c>
      <c r="Q334" s="174"/>
      <c r="R334" s="174"/>
      <c r="S334" s="174"/>
      <c r="T334" s="174"/>
      <c r="U334" s="295">
        <v>0</v>
      </c>
      <c r="V334" s="295">
        <v>0</v>
      </c>
      <c r="W334" s="345"/>
      <c r="X334" s="174"/>
      <c r="Y334" s="309"/>
      <c r="Z334" s="174"/>
      <c r="AA334" s="174">
        <f>+Q334</f>
        <v>0</v>
      </c>
      <c r="AB334" s="174">
        <v>800</v>
      </c>
      <c r="AC334" s="174">
        <v>800</v>
      </c>
      <c r="AD334" s="174">
        <v>800</v>
      </c>
      <c r="AE334" s="176"/>
    </row>
    <row r="335" spans="1:31" s="114" customFormat="1" ht="20.25" customHeight="1" x14ac:dyDescent="0.25">
      <c r="A335" s="183" t="s">
        <v>336</v>
      </c>
      <c r="B335" s="183"/>
      <c r="C335" s="183"/>
      <c r="D335" s="198" t="s">
        <v>387</v>
      </c>
      <c r="E335" s="198" t="s">
        <v>388</v>
      </c>
      <c r="F335" s="200">
        <f t="shared" si="211"/>
        <v>6000</v>
      </c>
      <c r="G335" s="200">
        <f t="shared" si="212"/>
        <v>4900</v>
      </c>
      <c r="H335" s="201">
        <f t="shared" si="213"/>
        <v>12000</v>
      </c>
      <c r="I335" s="132"/>
      <c r="J335" s="132"/>
      <c r="K335" s="131"/>
      <c r="L335" s="131">
        <v>3227</v>
      </c>
      <c r="M335" s="131"/>
      <c r="N335" s="132"/>
      <c r="O335" s="12" t="s">
        <v>42</v>
      </c>
      <c r="P335" s="127" t="s">
        <v>183</v>
      </c>
      <c r="Q335" s="133">
        <f t="shared" ref="Q335:AD336" si="251">Q336</f>
        <v>3000</v>
      </c>
      <c r="R335" s="133">
        <f t="shared" si="251"/>
        <v>0</v>
      </c>
      <c r="S335" s="133">
        <f t="shared" si="251"/>
        <v>3000</v>
      </c>
      <c r="T335" s="133">
        <f t="shared" si="251"/>
        <v>0</v>
      </c>
      <c r="U335" s="293">
        <f t="shared" si="251"/>
        <v>0</v>
      </c>
      <c r="V335" s="293">
        <f t="shared" si="251"/>
        <v>3000</v>
      </c>
      <c r="W335" s="342">
        <f t="shared" si="251"/>
        <v>1900</v>
      </c>
      <c r="X335" s="133"/>
      <c r="Y335" s="307"/>
      <c r="Z335" s="133">
        <f t="shared" si="251"/>
        <v>0</v>
      </c>
      <c r="AA335" s="133">
        <f t="shared" si="251"/>
        <v>3000</v>
      </c>
      <c r="AB335" s="133">
        <f t="shared" si="251"/>
        <v>3000</v>
      </c>
      <c r="AC335" s="133">
        <f t="shared" si="251"/>
        <v>3000</v>
      </c>
      <c r="AD335" s="133">
        <f t="shared" si="251"/>
        <v>3000</v>
      </c>
      <c r="AE335" s="176"/>
    </row>
    <row r="336" spans="1:31" s="114" customFormat="1" ht="20.25" hidden="1" customHeight="1" x14ac:dyDescent="0.25">
      <c r="A336" s="183" t="s">
        <v>336</v>
      </c>
      <c r="B336" s="183"/>
      <c r="C336" s="183"/>
      <c r="D336" s="183"/>
      <c r="E336" s="198" t="s">
        <v>388</v>
      </c>
      <c r="F336" s="200">
        <f t="shared" si="211"/>
        <v>6000</v>
      </c>
      <c r="G336" s="200">
        <f t="shared" si="212"/>
        <v>4900</v>
      </c>
      <c r="H336" s="201">
        <f t="shared" si="213"/>
        <v>12000</v>
      </c>
      <c r="I336" s="124"/>
      <c r="J336" s="131"/>
      <c r="K336" s="131"/>
      <c r="L336" s="131"/>
      <c r="M336" s="194">
        <v>32271</v>
      </c>
      <c r="N336" s="195"/>
      <c r="O336" s="196" t="s">
        <v>42</v>
      </c>
      <c r="P336" s="195" t="s">
        <v>184</v>
      </c>
      <c r="Q336" s="197">
        <f t="shared" si="251"/>
        <v>3000</v>
      </c>
      <c r="R336" s="197">
        <f t="shared" si="251"/>
        <v>0</v>
      </c>
      <c r="S336" s="197">
        <f t="shared" si="251"/>
        <v>3000</v>
      </c>
      <c r="T336" s="197">
        <f t="shared" si="251"/>
        <v>0</v>
      </c>
      <c r="U336" s="294">
        <f t="shared" si="251"/>
        <v>0</v>
      </c>
      <c r="V336" s="294">
        <f t="shared" si="251"/>
        <v>3000</v>
      </c>
      <c r="W336" s="343">
        <f t="shared" si="251"/>
        <v>1900</v>
      </c>
      <c r="X336" s="197"/>
      <c r="Y336" s="308"/>
      <c r="Z336" s="197">
        <f t="shared" si="251"/>
        <v>0</v>
      </c>
      <c r="AA336" s="197">
        <f t="shared" si="251"/>
        <v>3000</v>
      </c>
      <c r="AB336" s="197">
        <f t="shared" si="251"/>
        <v>3000</v>
      </c>
      <c r="AC336" s="197">
        <f t="shared" si="251"/>
        <v>3000</v>
      </c>
      <c r="AD336" s="197">
        <f t="shared" si="251"/>
        <v>3000</v>
      </c>
      <c r="AE336" s="176"/>
    </row>
    <row r="337" spans="1:31" s="114" customFormat="1" ht="20.25" hidden="1" customHeight="1" x14ac:dyDescent="0.25">
      <c r="A337" s="183" t="s">
        <v>336</v>
      </c>
      <c r="B337" s="183"/>
      <c r="C337" s="183"/>
      <c r="D337" s="183"/>
      <c r="E337" s="183"/>
      <c r="F337" s="200">
        <f t="shared" si="211"/>
        <v>6000</v>
      </c>
      <c r="G337" s="200">
        <f t="shared" si="212"/>
        <v>4900</v>
      </c>
      <c r="H337" s="201">
        <f t="shared" si="213"/>
        <v>12000</v>
      </c>
      <c r="I337" s="132"/>
      <c r="J337" s="132"/>
      <c r="K337" s="131"/>
      <c r="L337" s="131"/>
      <c r="M337" s="11"/>
      <c r="N337" s="171">
        <v>322710</v>
      </c>
      <c r="O337" s="172" t="s">
        <v>42</v>
      </c>
      <c r="P337" s="173" t="s">
        <v>184</v>
      </c>
      <c r="Q337" s="174">
        <v>3000</v>
      </c>
      <c r="R337" s="174">
        <f>S337-Q337</f>
        <v>0</v>
      </c>
      <c r="S337" s="174">
        <v>3000</v>
      </c>
      <c r="T337" s="174"/>
      <c r="U337" s="295">
        <v>0</v>
      </c>
      <c r="V337" s="295">
        <v>3000</v>
      </c>
      <c r="W337" s="345">
        <v>1900</v>
      </c>
      <c r="X337" s="174"/>
      <c r="Y337" s="309"/>
      <c r="Z337" s="174"/>
      <c r="AA337" s="174">
        <f>+Q337</f>
        <v>3000</v>
      </c>
      <c r="AB337" s="174">
        <v>3000</v>
      </c>
      <c r="AC337" s="174">
        <v>3000</v>
      </c>
      <c r="AD337" s="174">
        <v>3000</v>
      </c>
      <c r="AE337" s="176"/>
    </row>
    <row r="338" spans="1:31" s="214" customFormat="1" ht="20.25" customHeight="1" x14ac:dyDescent="0.25">
      <c r="A338" s="188" t="s">
        <v>336</v>
      </c>
      <c r="B338" s="188"/>
      <c r="C338" s="215" t="s">
        <v>384</v>
      </c>
      <c r="D338" s="215" t="s">
        <v>387</v>
      </c>
      <c r="E338" s="215" t="s">
        <v>388</v>
      </c>
      <c r="F338" s="207">
        <f t="shared" ref="F338:F401" si="252">+Q338+R338+S338</f>
        <v>392200</v>
      </c>
      <c r="G338" s="207">
        <f t="shared" ref="G338:G401" si="253">+T338+U338+V338+W338+X338+Y338</f>
        <v>288254.34999999998</v>
      </c>
      <c r="H338" s="208">
        <f t="shared" ref="H338:H401" si="254">+Z338+AA338+AB338+AC338+AD338</f>
        <v>449920</v>
      </c>
      <c r="I338" s="124"/>
      <c r="J338" s="131"/>
      <c r="K338" s="131">
        <v>323</v>
      </c>
      <c r="L338" s="131"/>
      <c r="M338" s="131"/>
      <c r="N338" s="132"/>
      <c r="O338" s="12" t="s">
        <v>42</v>
      </c>
      <c r="P338" s="127" t="s">
        <v>185</v>
      </c>
      <c r="Q338" s="133">
        <f>Q339+Q358+Q386+Q378+Q348+Q373+Q366+Q389+Q355</f>
        <v>181100</v>
      </c>
      <c r="R338" s="133">
        <f t="shared" ref="R338:AD338" si="255">R339+R358+R386+R378+R348+R373+R366+R389+R355</f>
        <v>15000</v>
      </c>
      <c r="S338" s="133">
        <f t="shared" si="255"/>
        <v>196100</v>
      </c>
      <c r="T338" s="133">
        <v>13120</v>
      </c>
      <c r="U338" s="293">
        <f t="shared" si="255"/>
        <v>6600</v>
      </c>
      <c r="V338" s="293">
        <f t="shared" si="255"/>
        <v>181100</v>
      </c>
      <c r="W338" s="342">
        <f t="shared" si="255"/>
        <v>87434.35</v>
      </c>
      <c r="X338" s="133"/>
      <c r="Y338" s="307"/>
      <c r="Z338" s="213">
        <f t="shared" si="255"/>
        <v>13120</v>
      </c>
      <c r="AA338" s="213">
        <f t="shared" si="255"/>
        <v>181100</v>
      </c>
      <c r="AB338" s="213">
        <f t="shared" si="255"/>
        <v>99900</v>
      </c>
      <c r="AC338" s="213">
        <f t="shared" si="255"/>
        <v>74900</v>
      </c>
      <c r="AD338" s="213">
        <f t="shared" si="255"/>
        <v>80900</v>
      </c>
      <c r="AE338" s="176"/>
    </row>
    <row r="339" spans="1:31" s="114" customFormat="1" ht="20.25" customHeight="1" x14ac:dyDescent="0.25">
      <c r="A339" s="183" t="s">
        <v>336</v>
      </c>
      <c r="B339" s="183"/>
      <c r="C339" s="183"/>
      <c r="D339" s="198" t="s">
        <v>387</v>
      </c>
      <c r="E339" s="198" t="s">
        <v>388</v>
      </c>
      <c r="F339" s="200">
        <f t="shared" si="252"/>
        <v>22000</v>
      </c>
      <c r="G339" s="200">
        <f t="shared" si="253"/>
        <v>22560</v>
      </c>
      <c r="H339" s="201">
        <f t="shared" si="254"/>
        <v>34560</v>
      </c>
      <c r="I339" s="132"/>
      <c r="J339" s="132"/>
      <c r="K339" s="131"/>
      <c r="L339" s="131">
        <v>3231</v>
      </c>
      <c r="M339" s="131"/>
      <c r="N339" s="132"/>
      <c r="O339" s="12" t="s">
        <v>42</v>
      </c>
      <c r="P339" s="127" t="s">
        <v>186</v>
      </c>
      <c r="Q339" s="133">
        <f>Q340+Q344+Q342+Q346</f>
        <v>11000</v>
      </c>
      <c r="R339" s="133">
        <f t="shared" ref="R339:AD339" si="256">R340+R344+R342+R346</f>
        <v>0</v>
      </c>
      <c r="S339" s="133">
        <f t="shared" si="256"/>
        <v>11000</v>
      </c>
      <c r="T339" s="133">
        <v>1560</v>
      </c>
      <c r="U339" s="293">
        <f t="shared" si="256"/>
        <v>0</v>
      </c>
      <c r="V339" s="293">
        <f t="shared" si="256"/>
        <v>11000</v>
      </c>
      <c r="W339" s="342">
        <f t="shared" si="256"/>
        <v>10000</v>
      </c>
      <c r="X339" s="133"/>
      <c r="Y339" s="307"/>
      <c r="Z339" s="133">
        <f t="shared" si="256"/>
        <v>1560</v>
      </c>
      <c r="AA339" s="133">
        <f t="shared" si="256"/>
        <v>11000</v>
      </c>
      <c r="AB339" s="133">
        <f t="shared" si="256"/>
        <v>10000</v>
      </c>
      <c r="AC339" s="133">
        <f t="shared" si="256"/>
        <v>6000</v>
      </c>
      <c r="AD339" s="133">
        <f t="shared" si="256"/>
        <v>6000</v>
      </c>
      <c r="AE339" s="176"/>
    </row>
    <row r="340" spans="1:31" s="114" customFormat="1" ht="20.25" hidden="1" customHeight="1" x14ac:dyDescent="0.25">
      <c r="A340" s="183" t="s">
        <v>336</v>
      </c>
      <c r="B340" s="183"/>
      <c r="C340" s="183"/>
      <c r="D340" s="183"/>
      <c r="E340" s="198" t="s">
        <v>388</v>
      </c>
      <c r="F340" s="200">
        <f t="shared" si="252"/>
        <v>20000</v>
      </c>
      <c r="G340" s="200">
        <f t="shared" si="253"/>
        <v>19000</v>
      </c>
      <c r="H340" s="201">
        <f t="shared" si="254"/>
        <v>27300</v>
      </c>
      <c r="I340" s="124"/>
      <c r="J340" s="131"/>
      <c r="K340" s="131"/>
      <c r="L340" s="131"/>
      <c r="M340" s="194">
        <v>32311</v>
      </c>
      <c r="N340" s="195"/>
      <c r="O340" s="196" t="s">
        <v>42</v>
      </c>
      <c r="P340" s="195" t="s">
        <v>187</v>
      </c>
      <c r="Q340" s="197">
        <f t="shared" ref="Q340:AD340" si="257">Q341</f>
        <v>10000</v>
      </c>
      <c r="R340" s="197">
        <f t="shared" si="257"/>
        <v>0</v>
      </c>
      <c r="S340" s="197">
        <f t="shared" si="257"/>
        <v>10000</v>
      </c>
      <c r="T340" s="197">
        <f t="shared" si="257"/>
        <v>0</v>
      </c>
      <c r="U340" s="294">
        <f t="shared" si="257"/>
        <v>0</v>
      </c>
      <c r="V340" s="294">
        <f t="shared" si="257"/>
        <v>10000</v>
      </c>
      <c r="W340" s="343">
        <f t="shared" si="257"/>
        <v>9000</v>
      </c>
      <c r="X340" s="197"/>
      <c r="Y340" s="308"/>
      <c r="Z340" s="197">
        <f t="shared" si="257"/>
        <v>1300</v>
      </c>
      <c r="AA340" s="197">
        <f t="shared" si="257"/>
        <v>10000</v>
      </c>
      <c r="AB340" s="197">
        <f t="shared" si="257"/>
        <v>8000</v>
      </c>
      <c r="AC340" s="197">
        <f t="shared" si="257"/>
        <v>4000</v>
      </c>
      <c r="AD340" s="197">
        <f t="shared" si="257"/>
        <v>4000</v>
      </c>
      <c r="AE340" s="176"/>
    </row>
    <row r="341" spans="1:31" s="114" customFormat="1" ht="20.25" hidden="1" customHeight="1" x14ac:dyDescent="0.25">
      <c r="A341" s="183" t="s">
        <v>336</v>
      </c>
      <c r="B341" s="183"/>
      <c r="C341" s="183"/>
      <c r="D341" s="183"/>
      <c r="E341" s="183"/>
      <c r="F341" s="200">
        <f t="shared" si="252"/>
        <v>20000</v>
      </c>
      <c r="G341" s="200">
        <f t="shared" si="253"/>
        <v>19000</v>
      </c>
      <c r="H341" s="201">
        <f t="shared" si="254"/>
        <v>27300</v>
      </c>
      <c r="I341" s="132"/>
      <c r="J341" s="132"/>
      <c r="K341" s="131"/>
      <c r="L341" s="131"/>
      <c r="M341" s="11"/>
      <c r="N341" s="171">
        <v>323110</v>
      </c>
      <c r="O341" s="172" t="s">
        <v>42</v>
      </c>
      <c r="P341" s="173" t="s">
        <v>187</v>
      </c>
      <c r="Q341" s="174">
        <v>10000</v>
      </c>
      <c r="R341" s="174">
        <f>S341-Q341</f>
        <v>0</v>
      </c>
      <c r="S341" s="174">
        <v>10000</v>
      </c>
      <c r="T341" s="174"/>
      <c r="U341" s="295">
        <v>0</v>
      </c>
      <c r="V341" s="295">
        <v>10000</v>
      </c>
      <c r="W341" s="345">
        <v>9000</v>
      </c>
      <c r="X341" s="174"/>
      <c r="Y341" s="309"/>
      <c r="Z341" s="174">
        <v>1300</v>
      </c>
      <c r="AA341" s="174">
        <f>+Q341</f>
        <v>10000</v>
      </c>
      <c r="AB341" s="174">
        <v>8000</v>
      </c>
      <c r="AC341" s="174">
        <v>4000</v>
      </c>
      <c r="AD341" s="174">
        <v>4000</v>
      </c>
      <c r="AE341" s="176"/>
    </row>
    <row r="342" spans="1:31" s="114" customFormat="1" ht="20.25" hidden="1" customHeight="1" x14ac:dyDescent="0.25">
      <c r="A342" s="183" t="s">
        <v>336</v>
      </c>
      <c r="B342" s="183"/>
      <c r="C342" s="183"/>
      <c r="D342" s="183"/>
      <c r="E342" s="198" t="s">
        <v>388</v>
      </c>
      <c r="F342" s="200">
        <f t="shared" si="252"/>
        <v>0</v>
      </c>
      <c r="G342" s="200">
        <f t="shared" si="253"/>
        <v>0</v>
      </c>
      <c r="H342" s="201">
        <f t="shared" si="254"/>
        <v>0</v>
      </c>
      <c r="I342" s="124"/>
      <c r="J342" s="131"/>
      <c r="K342" s="131"/>
      <c r="L342" s="131"/>
      <c r="M342" s="194">
        <v>32312</v>
      </c>
      <c r="N342" s="195"/>
      <c r="O342" s="196" t="s">
        <v>42</v>
      </c>
      <c r="P342" s="195" t="s">
        <v>188</v>
      </c>
      <c r="Q342" s="197">
        <f>+Q343</f>
        <v>0</v>
      </c>
      <c r="R342" s="197">
        <f t="shared" ref="R342:AD342" si="258">+R343</f>
        <v>0</v>
      </c>
      <c r="S342" s="197">
        <f t="shared" si="258"/>
        <v>0</v>
      </c>
      <c r="T342" s="197">
        <f t="shared" si="258"/>
        <v>0</v>
      </c>
      <c r="U342" s="294">
        <f t="shared" si="258"/>
        <v>0</v>
      </c>
      <c r="V342" s="294">
        <f t="shared" si="258"/>
        <v>0</v>
      </c>
      <c r="W342" s="343">
        <f t="shared" si="258"/>
        <v>0</v>
      </c>
      <c r="X342" s="197"/>
      <c r="Y342" s="308"/>
      <c r="Z342" s="197">
        <f t="shared" si="258"/>
        <v>0</v>
      </c>
      <c r="AA342" s="197">
        <f t="shared" si="258"/>
        <v>0</v>
      </c>
      <c r="AB342" s="197">
        <f t="shared" si="258"/>
        <v>0</v>
      </c>
      <c r="AC342" s="197">
        <f t="shared" si="258"/>
        <v>0</v>
      </c>
      <c r="AD342" s="197">
        <f t="shared" si="258"/>
        <v>0</v>
      </c>
      <c r="AE342" s="176"/>
    </row>
    <row r="343" spans="1:31" s="114" customFormat="1" ht="20.25" hidden="1" customHeight="1" x14ac:dyDescent="0.25">
      <c r="A343" s="183" t="s">
        <v>336</v>
      </c>
      <c r="B343" s="183"/>
      <c r="C343" s="183"/>
      <c r="D343" s="183"/>
      <c r="E343" s="183"/>
      <c r="F343" s="200">
        <f t="shared" si="252"/>
        <v>0</v>
      </c>
      <c r="G343" s="200">
        <f t="shared" si="253"/>
        <v>0</v>
      </c>
      <c r="H343" s="201">
        <f t="shared" si="254"/>
        <v>0</v>
      </c>
      <c r="I343" s="132"/>
      <c r="J343" s="132"/>
      <c r="K343" s="131"/>
      <c r="L343" s="131"/>
      <c r="M343" s="11"/>
      <c r="N343" s="171">
        <v>323120</v>
      </c>
      <c r="O343" s="172" t="s">
        <v>42</v>
      </c>
      <c r="P343" s="173" t="s">
        <v>188</v>
      </c>
      <c r="Q343" s="174"/>
      <c r="R343" s="174"/>
      <c r="S343" s="174"/>
      <c r="T343" s="174"/>
      <c r="U343" s="295">
        <v>0</v>
      </c>
      <c r="V343" s="295">
        <v>0</v>
      </c>
      <c r="W343" s="345">
        <v>0</v>
      </c>
      <c r="X343" s="174"/>
      <c r="Y343" s="309"/>
      <c r="Z343" s="174"/>
      <c r="AA343" s="174">
        <f>+Q343</f>
        <v>0</v>
      </c>
      <c r="AB343" s="174"/>
      <c r="AC343" s="174"/>
      <c r="AD343" s="174"/>
      <c r="AE343" s="176"/>
    </row>
    <row r="344" spans="1:31" s="114" customFormat="1" ht="20.25" hidden="1" customHeight="1" x14ac:dyDescent="0.25">
      <c r="A344" s="183" t="s">
        <v>336</v>
      </c>
      <c r="B344" s="183"/>
      <c r="C344" s="183"/>
      <c r="D344" s="183"/>
      <c r="E344" s="198" t="s">
        <v>388</v>
      </c>
      <c r="F344" s="200">
        <f t="shared" si="252"/>
        <v>2000</v>
      </c>
      <c r="G344" s="200">
        <f t="shared" si="253"/>
        <v>2000</v>
      </c>
      <c r="H344" s="201">
        <f t="shared" si="254"/>
        <v>7260</v>
      </c>
      <c r="I344" s="124"/>
      <c r="J344" s="131"/>
      <c r="K344" s="131"/>
      <c r="L344" s="131"/>
      <c r="M344" s="194">
        <v>32313</v>
      </c>
      <c r="N344" s="195"/>
      <c r="O344" s="196" t="s">
        <v>42</v>
      </c>
      <c r="P344" s="195" t="s">
        <v>189</v>
      </c>
      <c r="Q344" s="197">
        <f>Q345</f>
        <v>1000</v>
      </c>
      <c r="R344" s="197">
        <f t="shared" ref="R344:AD344" si="259">R345</f>
        <v>0</v>
      </c>
      <c r="S344" s="197">
        <f t="shared" si="259"/>
        <v>1000</v>
      </c>
      <c r="T344" s="197">
        <f t="shared" si="259"/>
        <v>0</v>
      </c>
      <c r="U344" s="294">
        <f t="shared" si="259"/>
        <v>0</v>
      </c>
      <c r="V344" s="294">
        <f t="shared" si="259"/>
        <v>1000</v>
      </c>
      <c r="W344" s="343">
        <f t="shared" si="259"/>
        <v>1000</v>
      </c>
      <c r="X344" s="197"/>
      <c r="Y344" s="308"/>
      <c r="Z344" s="197">
        <f t="shared" si="259"/>
        <v>260</v>
      </c>
      <c r="AA344" s="197">
        <f t="shared" si="259"/>
        <v>1000</v>
      </c>
      <c r="AB344" s="197">
        <f t="shared" si="259"/>
        <v>2000</v>
      </c>
      <c r="AC344" s="197">
        <f t="shared" si="259"/>
        <v>2000</v>
      </c>
      <c r="AD344" s="197">
        <f t="shared" si="259"/>
        <v>2000</v>
      </c>
      <c r="AE344" s="176"/>
    </row>
    <row r="345" spans="1:31" s="114" customFormat="1" ht="20.25" hidden="1" customHeight="1" x14ac:dyDescent="0.25">
      <c r="A345" s="183" t="s">
        <v>336</v>
      </c>
      <c r="B345" s="183"/>
      <c r="C345" s="183"/>
      <c r="D345" s="183"/>
      <c r="E345" s="183"/>
      <c r="F345" s="200">
        <f t="shared" si="252"/>
        <v>2000</v>
      </c>
      <c r="G345" s="200">
        <f t="shared" si="253"/>
        <v>2000</v>
      </c>
      <c r="H345" s="201">
        <f t="shared" si="254"/>
        <v>7260</v>
      </c>
      <c r="I345" s="132"/>
      <c r="J345" s="132"/>
      <c r="K345" s="131"/>
      <c r="L345" s="131"/>
      <c r="M345" s="11"/>
      <c r="N345" s="171">
        <v>323130</v>
      </c>
      <c r="O345" s="172" t="s">
        <v>42</v>
      </c>
      <c r="P345" s="173" t="s">
        <v>189</v>
      </c>
      <c r="Q345" s="174">
        <v>1000</v>
      </c>
      <c r="R345" s="174">
        <f>S345-Q345</f>
        <v>0</v>
      </c>
      <c r="S345" s="174">
        <v>1000</v>
      </c>
      <c r="T345" s="174"/>
      <c r="U345" s="295">
        <v>0</v>
      </c>
      <c r="V345" s="295">
        <v>1000</v>
      </c>
      <c r="W345" s="345">
        <v>1000</v>
      </c>
      <c r="X345" s="174"/>
      <c r="Y345" s="309"/>
      <c r="Z345" s="174">
        <v>260</v>
      </c>
      <c r="AA345" s="174">
        <f>+Q345</f>
        <v>1000</v>
      </c>
      <c r="AB345" s="174">
        <v>2000</v>
      </c>
      <c r="AC345" s="174">
        <v>2000</v>
      </c>
      <c r="AD345" s="174">
        <v>2000</v>
      </c>
      <c r="AE345" s="176"/>
    </row>
    <row r="346" spans="1:31" s="114" customFormat="1" ht="20.25" hidden="1" customHeight="1" x14ac:dyDescent="0.25">
      <c r="A346" s="183" t="s">
        <v>336</v>
      </c>
      <c r="B346" s="183"/>
      <c r="C346" s="183"/>
      <c r="D346" s="183"/>
      <c r="E346" s="198" t="s">
        <v>388</v>
      </c>
      <c r="F346" s="200">
        <f t="shared" si="252"/>
        <v>0</v>
      </c>
      <c r="G346" s="200">
        <f t="shared" si="253"/>
        <v>0</v>
      </c>
      <c r="H346" s="201">
        <f t="shared" si="254"/>
        <v>0</v>
      </c>
      <c r="I346" s="124"/>
      <c r="J346" s="131"/>
      <c r="K346" s="131"/>
      <c r="L346" s="131"/>
      <c r="M346" s="194">
        <v>32319</v>
      </c>
      <c r="N346" s="195"/>
      <c r="O346" s="196" t="s">
        <v>42</v>
      </c>
      <c r="P346" s="195" t="s">
        <v>190</v>
      </c>
      <c r="Q346" s="197">
        <f>+Q347</f>
        <v>0</v>
      </c>
      <c r="R346" s="197">
        <f t="shared" ref="R346:AD346" si="260">+R347</f>
        <v>0</v>
      </c>
      <c r="S346" s="197">
        <f t="shared" si="260"/>
        <v>0</v>
      </c>
      <c r="T346" s="197">
        <f t="shared" si="260"/>
        <v>0</v>
      </c>
      <c r="U346" s="294">
        <f t="shared" si="260"/>
        <v>0</v>
      </c>
      <c r="V346" s="294">
        <f t="shared" si="260"/>
        <v>0</v>
      </c>
      <c r="W346" s="343">
        <f t="shared" si="260"/>
        <v>0</v>
      </c>
      <c r="X346" s="197"/>
      <c r="Y346" s="308"/>
      <c r="Z346" s="197">
        <f t="shared" si="260"/>
        <v>0</v>
      </c>
      <c r="AA346" s="197">
        <f t="shared" si="260"/>
        <v>0</v>
      </c>
      <c r="AB346" s="197">
        <f t="shared" si="260"/>
        <v>0</v>
      </c>
      <c r="AC346" s="197">
        <f t="shared" si="260"/>
        <v>0</v>
      </c>
      <c r="AD346" s="197">
        <f t="shared" si="260"/>
        <v>0</v>
      </c>
      <c r="AE346" s="176"/>
    </row>
    <row r="347" spans="1:31" s="114" customFormat="1" ht="20.25" hidden="1" customHeight="1" x14ac:dyDescent="0.25">
      <c r="A347" s="183" t="s">
        <v>336</v>
      </c>
      <c r="B347" s="183"/>
      <c r="C347" s="183"/>
      <c r="D347" s="183"/>
      <c r="E347" s="183"/>
      <c r="F347" s="200">
        <f t="shared" si="252"/>
        <v>0</v>
      </c>
      <c r="G347" s="200">
        <f t="shared" si="253"/>
        <v>0</v>
      </c>
      <c r="H347" s="201">
        <f t="shared" si="254"/>
        <v>0</v>
      </c>
      <c r="I347" s="132"/>
      <c r="J347" s="132"/>
      <c r="K347" s="131"/>
      <c r="L347" s="131"/>
      <c r="M347" s="11"/>
      <c r="N347" s="171">
        <v>323190</v>
      </c>
      <c r="O347" s="172" t="s">
        <v>42</v>
      </c>
      <c r="P347" s="173" t="s">
        <v>190</v>
      </c>
      <c r="Q347" s="174"/>
      <c r="R347" s="174"/>
      <c r="S347" s="174"/>
      <c r="T347" s="174"/>
      <c r="U347" s="295">
        <v>0</v>
      </c>
      <c r="V347" s="295">
        <v>0</v>
      </c>
      <c r="W347" s="345">
        <v>0</v>
      </c>
      <c r="X347" s="174"/>
      <c r="Y347" s="309"/>
      <c r="Z347" s="174"/>
      <c r="AA347" s="174">
        <f>+Q347</f>
        <v>0</v>
      </c>
      <c r="AB347" s="174"/>
      <c r="AC347" s="174"/>
      <c r="AD347" s="174"/>
      <c r="AE347" s="176"/>
    </row>
    <row r="348" spans="1:31" s="114" customFormat="1" ht="25.5" customHeight="1" x14ac:dyDescent="0.25">
      <c r="A348" s="183" t="s">
        <v>336</v>
      </c>
      <c r="B348" s="183"/>
      <c r="C348" s="183"/>
      <c r="D348" s="198" t="s">
        <v>387</v>
      </c>
      <c r="E348" s="198" t="s">
        <v>388</v>
      </c>
      <c r="F348" s="200">
        <f t="shared" si="252"/>
        <v>230000</v>
      </c>
      <c r="G348" s="200">
        <f t="shared" si="253"/>
        <v>121800</v>
      </c>
      <c r="H348" s="201">
        <f t="shared" si="254"/>
        <v>165400</v>
      </c>
      <c r="I348" s="132"/>
      <c r="J348" s="132"/>
      <c r="K348" s="131"/>
      <c r="L348" s="131">
        <v>3232</v>
      </c>
      <c r="M348" s="11"/>
      <c r="N348" s="127"/>
      <c r="O348" s="12" t="s">
        <v>42</v>
      </c>
      <c r="P348" s="127" t="s">
        <v>192</v>
      </c>
      <c r="Q348" s="133">
        <f>Q351+Q353+Q349</f>
        <v>100000</v>
      </c>
      <c r="R348" s="133">
        <f t="shared" ref="R348:S348" si="261">R351+R353+R349</f>
        <v>15000</v>
      </c>
      <c r="S348" s="133">
        <f t="shared" si="261"/>
        <v>115000</v>
      </c>
      <c r="T348" s="133">
        <v>3400</v>
      </c>
      <c r="U348" s="293">
        <f t="shared" ref="U348:AD348" si="262">U351+U353</f>
        <v>0</v>
      </c>
      <c r="V348" s="293">
        <f t="shared" si="262"/>
        <v>100000</v>
      </c>
      <c r="W348" s="342">
        <f t="shared" si="262"/>
        <v>18400</v>
      </c>
      <c r="X348" s="133"/>
      <c r="Y348" s="307"/>
      <c r="Z348" s="133">
        <f t="shared" si="262"/>
        <v>3400</v>
      </c>
      <c r="AA348" s="133">
        <f t="shared" si="262"/>
        <v>100000</v>
      </c>
      <c r="AB348" s="133">
        <f t="shared" si="262"/>
        <v>30000</v>
      </c>
      <c r="AC348" s="133">
        <f t="shared" si="262"/>
        <v>25000</v>
      </c>
      <c r="AD348" s="133">
        <f t="shared" si="262"/>
        <v>7000</v>
      </c>
      <c r="AE348" s="176"/>
    </row>
    <row r="349" spans="1:31" s="114" customFormat="1" ht="26.25" hidden="1" customHeight="1" x14ac:dyDescent="0.25">
      <c r="A349" s="183" t="s">
        <v>336</v>
      </c>
      <c r="B349" s="183"/>
      <c r="C349" s="183"/>
      <c r="D349" s="183"/>
      <c r="E349" s="198" t="s">
        <v>388</v>
      </c>
      <c r="F349" s="200">
        <f t="shared" si="252"/>
        <v>30000</v>
      </c>
      <c r="G349" s="200">
        <f t="shared" si="253"/>
        <v>0</v>
      </c>
      <c r="H349" s="201">
        <f t="shared" si="254"/>
        <v>0</v>
      </c>
      <c r="I349" s="124"/>
      <c r="J349" s="131"/>
      <c r="K349" s="131"/>
      <c r="L349" s="131"/>
      <c r="M349" s="194">
        <v>32321</v>
      </c>
      <c r="N349" s="195"/>
      <c r="O349" s="196" t="s">
        <v>42</v>
      </c>
      <c r="P349" s="195" t="s">
        <v>383</v>
      </c>
      <c r="Q349" s="197">
        <f>+Q350</f>
        <v>0</v>
      </c>
      <c r="R349" s="197">
        <f>+R350</f>
        <v>15000</v>
      </c>
      <c r="S349" s="197">
        <f>+S350</f>
        <v>15000</v>
      </c>
      <c r="T349" s="197">
        <f t="shared" ref="T349:AD349" si="263">+T350</f>
        <v>0</v>
      </c>
      <c r="U349" s="294">
        <f t="shared" si="263"/>
        <v>0</v>
      </c>
      <c r="V349" s="294">
        <f t="shared" si="263"/>
        <v>0</v>
      </c>
      <c r="W349" s="343">
        <f t="shared" si="263"/>
        <v>0</v>
      </c>
      <c r="X349" s="197"/>
      <c r="Y349" s="308"/>
      <c r="Z349" s="197">
        <f t="shared" si="263"/>
        <v>0</v>
      </c>
      <c r="AA349" s="197">
        <f t="shared" si="263"/>
        <v>0</v>
      </c>
      <c r="AB349" s="197">
        <f t="shared" si="263"/>
        <v>0</v>
      </c>
      <c r="AC349" s="197">
        <f t="shared" si="263"/>
        <v>0</v>
      </c>
      <c r="AD349" s="197">
        <f t="shared" si="263"/>
        <v>0</v>
      </c>
      <c r="AE349" s="176"/>
    </row>
    <row r="350" spans="1:31" s="114" customFormat="1" ht="24.75" hidden="1" customHeight="1" x14ac:dyDescent="0.25">
      <c r="A350" s="183" t="s">
        <v>336</v>
      </c>
      <c r="B350" s="183"/>
      <c r="C350" s="183"/>
      <c r="D350" s="183"/>
      <c r="E350" s="183"/>
      <c r="F350" s="200">
        <f t="shared" si="252"/>
        <v>30000</v>
      </c>
      <c r="G350" s="200">
        <f t="shared" si="253"/>
        <v>0</v>
      </c>
      <c r="H350" s="201">
        <f t="shared" si="254"/>
        <v>0</v>
      </c>
      <c r="I350" s="132"/>
      <c r="J350" s="132"/>
      <c r="K350" s="131"/>
      <c r="L350" s="131"/>
      <c r="M350" s="11"/>
      <c r="N350" s="171">
        <v>323210</v>
      </c>
      <c r="O350" s="172" t="s">
        <v>42</v>
      </c>
      <c r="P350" s="173" t="s">
        <v>383</v>
      </c>
      <c r="Q350" s="174">
        <v>0</v>
      </c>
      <c r="R350" s="174">
        <f>S350-Q350</f>
        <v>15000</v>
      </c>
      <c r="S350" s="174">
        <v>15000</v>
      </c>
      <c r="T350" s="174"/>
      <c r="U350" s="295">
        <v>0</v>
      </c>
      <c r="V350" s="295">
        <v>0</v>
      </c>
      <c r="W350" s="345">
        <v>0</v>
      </c>
      <c r="X350" s="174"/>
      <c r="Y350" s="309"/>
      <c r="Z350" s="174"/>
      <c r="AA350" s="174">
        <f>+Q350</f>
        <v>0</v>
      </c>
      <c r="AB350" s="174"/>
      <c r="AC350" s="174"/>
      <c r="AD350" s="174"/>
      <c r="AE350" s="176"/>
    </row>
    <row r="351" spans="1:31" s="114" customFormat="1" ht="26.25" hidden="1" customHeight="1" x14ac:dyDescent="0.25">
      <c r="A351" s="183" t="s">
        <v>336</v>
      </c>
      <c r="B351" s="183"/>
      <c r="C351" s="183"/>
      <c r="D351" s="183"/>
      <c r="E351" s="198" t="s">
        <v>388</v>
      </c>
      <c r="F351" s="200">
        <f t="shared" si="252"/>
        <v>180000</v>
      </c>
      <c r="G351" s="200">
        <f t="shared" si="253"/>
        <v>102400</v>
      </c>
      <c r="H351" s="201">
        <f t="shared" si="254"/>
        <v>140400</v>
      </c>
      <c r="I351" s="124"/>
      <c r="J351" s="131"/>
      <c r="K351" s="131"/>
      <c r="L351" s="131"/>
      <c r="M351" s="194">
        <v>32322</v>
      </c>
      <c r="N351" s="195"/>
      <c r="O351" s="196" t="s">
        <v>42</v>
      </c>
      <c r="P351" s="195" t="s">
        <v>193</v>
      </c>
      <c r="Q351" s="197">
        <f t="shared" ref="Q351:AD351" si="264">Q352</f>
        <v>90000</v>
      </c>
      <c r="R351" s="197">
        <f t="shared" si="264"/>
        <v>0</v>
      </c>
      <c r="S351" s="197">
        <f t="shared" si="264"/>
        <v>90000</v>
      </c>
      <c r="T351" s="197">
        <f t="shared" si="264"/>
        <v>0</v>
      </c>
      <c r="U351" s="294">
        <f t="shared" si="264"/>
        <v>0</v>
      </c>
      <c r="V351" s="294">
        <f t="shared" si="264"/>
        <v>90000</v>
      </c>
      <c r="W351" s="343">
        <f t="shared" si="264"/>
        <v>12400</v>
      </c>
      <c r="X351" s="197"/>
      <c r="Y351" s="308"/>
      <c r="Z351" s="197">
        <f t="shared" si="264"/>
        <v>3400</v>
      </c>
      <c r="AA351" s="197">
        <f t="shared" si="264"/>
        <v>90000</v>
      </c>
      <c r="AB351" s="197">
        <f t="shared" si="264"/>
        <v>25000</v>
      </c>
      <c r="AC351" s="197">
        <f t="shared" si="264"/>
        <v>20000</v>
      </c>
      <c r="AD351" s="197">
        <f t="shared" si="264"/>
        <v>2000</v>
      </c>
      <c r="AE351" s="176"/>
    </row>
    <row r="352" spans="1:31" s="114" customFormat="1" ht="24.75" hidden="1" customHeight="1" x14ac:dyDescent="0.25">
      <c r="A352" s="183" t="s">
        <v>336</v>
      </c>
      <c r="B352" s="183"/>
      <c r="C352" s="183"/>
      <c r="D352" s="183"/>
      <c r="E352" s="183"/>
      <c r="F352" s="200">
        <f t="shared" si="252"/>
        <v>180000</v>
      </c>
      <c r="G352" s="200">
        <f t="shared" si="253"/>
        <v>102400</v>
      </c>
      <c r="H352" s="201">
        <f t="shared" si="254"/>
        <v>140400</v>
      </c>
      <c r="I352" s="132"/>
      <c r="J352" s="132"/>
      <c r="K352" s="131"/>
      <c r="L352" s="131"/>
      <c r="M352" s="11"/>
      <c r="N352" s="171">
        <v>323220</v>
      </c>
      <c r="O352" s="172" t="s">
        <v>42</v>
      </c>
      <c r="P352" s="173" t="s">
        <v>193</v>
      </c>
      <c r="Q352" s="174">
        <v>90000</v>
      </c>
      <c r="R352" s="174">
        <f>S352-Q352</f>
        <v>0</v>
      </c>
      <c r="S352" s="174">
        <v>90000</v>
      </c>
      <c r="T352" s="174"/>
      <c r="U352" s="295">
        <v>0</v>
      </c>
      <c r="V352" s="295">
        <v>90000</v>
      </c>
      <c r="W352" s="345">
        <v>12400</v>
      </c>
      <c r="X352" s="174"/>
      <c r="Y352" s="309"/>
      <c r="Z352" s="174">
        <v>3400</v>
      </c>
      <c r="AA352" s="174">
        <f>+Q352</f>
        <v>90000</v>
      </c>
      <c r="AB352" s="174">
        <v>25000</v>
      </c>
      <c r="AC352" s="174">
        <v>20000</v>
      </c>
      <c r="AD352" s="174">
        <v>2000</v>
      </c>
      <c r="AE352" s="176"/>
    </row>
    <row r="353" spans="1:31" s="114" customFormat="1" ht="27" hidden="1" customHeight="1" x14ac:dyDescent="0.25">
      <c r="A353" s="183" t="s">
        <v>336</v>
      </c>
      <c r="B353" s="183"/>
      <c r="C353" s="183"/>
      <c r="D353" s="183"/>
      <c r="E353" s="198" t="s">
        <v>388</v>
      </c>
      <c r="F353" s="200">
        <f t="shared" si="252"/>
        <v>20000</v>
      </c>
      <c r="G353" s="200">
        <f t="shared" si="253"/>
        <v>16000</v>
      </c>
      <c r="H353" s="201">
        <f t="shared" si="254"/>
        <v>25000</v>
      </c>
      <c r="I353" s="124"/>
      <c r="J353" s="131"/>
      <c r="K353" s="131"/>
      <c r="L353" s="131"/>
      <c r="M353" s="194">
        <v>32323</v>
      </c>
      <c r="N353" s="195"/>
      <c r="O353" s="196" t="s">
        <v>42</v>
      </c>
      <c r="P353" s="195" t="s">
        <v>194</v>
      </c>
      <c r="Q353" s="197">
        <f>Q354</f>
        <v>10000</v>
      </c>
      <c r="R353" s="197">
        <f t="shared" ref="R353:AD353" si="265">R354</f>
        <v>0</v>
      </c>
      <c r="S353" s="197">
        <f t="shared" si="265"/>
        <v>10000</v>
      </c>
      <c r="T353" s="197">
        <f t="shared" si="265"/>
        <v>0</v>
      </c>
      <c r="U353" s="294">
        <f t="shared" si="265"/>
        <v>0</v>
      </c>
      <c r="V353" s="294">
        <f t="shared" si="265"/>
        <v>10000</v>
      </c>
      <c r="W353" s="343">
        <f t="shared" si="265"/>
        <v>6000</v>
      </c>
      <c r="X353" s="197"/>
      <c r="Y353" s="308"/>
      <c r="Z353" s="197">
        <f t="shared" si="265"/>
        <v>0</v>
      </c>
      <c r="AA353" s="197">
        <f t="shared" si="265"/>
        <v>10000</v>
      </c>
      <c r="AB353" s="197">
        <f t="shared" si="265"/>
        <v>5000</v>
      </c>
      <c r="AC353" s="197">
        <f t="shared" si="265"/>
        <v>5000</v>
      </c>
      <c r="AD353" s="197">
        <f t="shared" si="265"/>
        <v>5000</v>
      </c>
      <c r="AE353" s="176"/>
    </row>
    <row r="354" spans="1:31" s="114" customFormat="1" ht="24" hidden="1" customHeight="1" x14ac:dyDescent="0.25">
      <c r="A354" s="183" t="s">
        <v>336</v>
      </c>
      <c r="B354" s="183"/>
      <c r="C354" s="183"/>
      <c r="D354" s="183"/>
      <c r="E354" s="183"/>
      <c r="F354" s="200">
        <f t="shared" si="252"/>
        <v>20000</v>
      </c>
      <c r="G354" s="200">
        <f t="shared" si="253"/>
        <v>16000</v>
      </c>
      <c r="H354" s="201">
        <f t="shared" si="254"/>
        <v>25000</v>
      </c>
      <c r="I354" s="132"/>
      <c r="J354" s="132"/>
      <c r="K354" s="131"/>
      <c r="L354" s="131"/>
      <c r="M354" s="11"/>
      <c r="N354" s="171">
        <v>323230</v>
      </c>
      <c r="O354" s="172" t="s">
        <v>42</v>
      </c>
      <c r="P354" s="173" t="s">
        <v>194</v>
      </c>
      <c r="Q354" s="174">
        <v>10000</v>
      </c>
      <c r="R354" s="174">
        <f>S354-Q354</f>
        <v>0</v>
      </c>
      <c r="S354" s="174">
        <v>10000</v>
      </c>
      <c r="T354" s="174"/>
      <c r="U354" s="295">
        <v>0</v>
      </c>
      <c r="V354" s="295">
        <v>10000</v>
      </c>
      <c r="W354" s="345">
        <v>6000</v>
      </c>
      <c r="X354" s="174"/>
      <c r="Y354" s="309"/>
      <c r="Z354" s="174"/>
      <c r="AA354" s="174">
        <f>+Q354</f>
        <v>10000</v>
      </c>
      <c r="AB354" s="174">
        <v>5000</v>
      </c>
      <c r="AC354" s="174">
        <v>5000</v>
      </c>
      <c r="AD354" s="174">
        <v>5000</v>
      </c>
      <c r="AE354" s="176"/>
    </row>
    <row r="355" spans="1:31" s="114" customFormat="1" ht="20.25" hidden="1" customHeight="1" x14ac:dyDescent="0.25">
      <c r="A355" s="183" t="s">
        <v>336</v>
      </c>
      <c r="B355" s="183"/>
      <c r="C355" s="183"/>
      <c r="D355" s="198" t="s">
        <v>387</v>
      </c>
      <c r="E355" s="198" t="s">
        <v>388</v>
      </c>
      <c r="F355" s="200">
        <f t="shared" si="252"/>
        <v>0</v>
      </c>
      <c r="G355" s="200">
        <f t="shared" si="253"/>
        <v>0</v>
      </c>
      <c r="H355" s="201">
        <f t="shared" si="254"/>
        <v>0</v>
      </c>
      <c r="I355" s="132"/>
      <c r="J355" s="132"/>
      <c r="K355" s="131"/>
      <c r="L355" s="131">
        <v>3233</v>
      </c>
      <c r="M355" s="131"/>
      <c r="N355" s="132"/>
      <c r="O355" s="12" t="s">
        <v>42</v>
      </c>
      <c r="P355" s="127" t="s">
        <v>195</v>
      </c>
      <c r="Q355" s="133">
        <f>+Q356</f>
        <v>0</v>
      </c>
      <c r="R355" s="133">
        <f t="shared" ref="R355:AD356" si="266">+R356</f>
        <v>0</v>
      </c>
      <c r="S355" s="133">
        <f t="shared" si="266"/>
        <v>0</v>
      </c>
      <c r="T355" s="133">
        <f t="shared" si="266"/>
        <v>0</v>
      </c>
      <c r="U355" s="293">
        <f t="shared" si="266"/>
        <v>0</v>
      </c>
      <c r="V355" s="293">
        <f t="shared" si="266"/>
        <v>0</v>
      </c>
      <c r="W355" s="342">
        <f t="shared" si="266"/>
        <v>0</v>
      </c>
      <c r="X355" s="133"/>
      <c r="Y355" s="307"/>
      <c r="Z355" s="133">
        <f t="shared" si="266"/>
        <v>0</v>
      </c>
      <c r="AA355" s="133">
        <f t="shared" si="266"/>
        <v>0</v>
      </c>
      <c r="AB355" s="133">
        <f t="shared" si="266"/>
        <v>0</v>
      </c>
      <c r="AC355" s="133">
        <f t="shared" si="266"/>
        <v>0</v>
      </c>
      <c r="AD355" s="133">
        <f t="shared" si="266"/>
        <v>0</v>
      </c>
      <c r="AE355" s="176"/>
    </row>
    <row r="356" spans="1:31" s="114" customFormat="1" ht="20.25" hidden="1" customHeight="1" x14ac:dyDescent="0.25">
      <c r="A356" s="183" t="s">
        <v>336</v>
      </c>
      <c r="B356" s="183"/>
      <c r="C356" s="183"/>
      <c r="D356" s="183"/>
      <c r="E356" s="198" t="s">
        <v>388</v>
      </c>
      <c r="F356" s="200">
        <f t="shared" si="252"/>
        <v>0</v>
      </c>
      <c r="G356" s="200">
        <f t="shared" si="253"/>
        <v>0</v>
      </c>
      <c r="H356" s="201">
        <f t="shared" si="254"/>
        <v>0</v>
      </c>
      <c r="I356" s="124"/>
      <c r="J356" s="131"/>
      <c r="K356" s="131"/>
      <c r="L356" s="131"/>
      <c r="M356" s="194">
        <v>32339</v>
      </c>
      <c r="N356" s="195"/>
      <c r="O356" s="196" t="s">
        <v>42</v>
      </c>
      <c r="P356" s="195" t="s">
        <v>196</v>
      </c>
      <c r="Q356" s="197">
        <f>+Q357</f>
        <v>0</v>
      </c>
      <c r="R356" s="197">
        <f t="shared" si="266"/>
        <v>0</v>
      </c>
      <c r="S356" s="197">
        <f t="shared" si="266"/>
        <v>0</v>
      </c>
      <c r="T356" s="197">
        <f t="shared" si="266"/>
        <v>0</v>
      </c>
      <c r="U356" s="294">
        <f t="shared" si="266"/>
        <v>0</v>
      </c>
      <c r="V356" s="294">
        <f t="shared" si="266"/>
        <v>0</v>
      </c>
      <c r="W356" s="343">
        <f t="shared" si="266"/>
        <v>0</v>
      </c>
      <c r="X356" s="197"/>
      <c r="Y356" s="308"/>
      <c r="Z356" s="197">
        <f t="shared" si="266"/>
        <v>0</v>
      </c>
      <c r="AA356" s="197">
        <f t="shared" si="266"/>
        <v>0</v>
      </c>
      <c r="AB356" s="197">
        <f t="shared" si="266"/>
        <v>0</v>
      </c>
      <c r="AC356" s="197">
        <f t="shared" si="266"/>
        <v>0</v>
      </c>
      <c r="AD356" s="197">
        <f t="shared" si="266"/>
        <v>0</v>
      </c>
      <c r="AE356" s="176"/>
    </row>
    <row r="357" spans="1:31" s="114" customFormat="1" ht="20.25" hidden="1" customHeight="1" x14ac:dyDescent="0.25">
      <c r="A357" s="183" t="s">
        <v>336</v>
      </c>
      <c r="B357" s="183"/>
      <c r="C357" s="183"/>
      <c r="D357" s="183"/>
      <c r="E357" s="183"/>
      <c r="F357" s="200">
        <f t="shared" si="252"/>
        <v>0</v>
      </c>
      <c r="G357" s="200">
        <f t="shared" si="253"/>
        <v>0</v>
      </c>
      <c r="H357" s="201">
        <f t="shared" si="254"/>
        <v>0</v>
      </c>
      <c r="I357" s="132"/>
      <c r="J357" s="132"/>
      <c r="K357" s="131"/>
      <c r="L357" s="131"/>
      <c r="M357" s="11"/>
      <c r="N357" s="171">
        <v>323390</v>
      </c>
      <c r="O357" s="172" t="s">
        <v>42</v>
      </c>
      <c r="P357" s="173" t="s">
        <v>196</v>
      </c>
      <c r="Q357" s="174"/>
      <c r="R357" s="174"/>
      <c r="S357" s="174"/>
      <c r="T357" s="174"/>
      <c r="U357" s="295">
        <v>0</v>
      </c>
      <c r="V357" s="295">
        <v>0</v>
      </c>
      <c r="W357" s="345"/>
      <c r="X357" s="174"/>
      <c r="Y357" s="309"/>
      <c r="Z357" s="174"/>
      <c r="AA357" s="174">
        <f>+Q357</f>
        <v>0</v>
      </c>
      <c r="AB357" s="174"/>
      <c r="AC357" s="174"/>
      <c r="AD357" s="174"/>
      <c r="AE357" s="176"/>
    </row>
    <row r="358" spans="1:31" s="114" customFormat="1" ht="20.25" customHeight="1" x14ac:dyDescent="0.25">
      <c r="A358" s="183" t="s">
        <v>336</v>
      </c>
      <c r="B358" s="183"/>
      <c r="C358" s="183"/>
      <c r="D358" s="198" t="s">
        <v>387</v>
      </c>
      <c r="E358" s="198" t="s">
        <v>388</v>
      </c>
      <c r="F358" s="200">
        <f t="shared" si="252"/>
        <v>42000</v>
      </c>
      <c r="G358" s="200">
        <f t="shared" si="253"/>
        <v>37460</v>
      </c>
      <c r="H358" s="201">
        <f t="shared" si="254"/>
        <v>55660</v>
      </c>
      <c r="I358" s="132"/>
      <c r="J358" s="132"/>
      <c r="K358" s="131"/>
      <c r="L358" s="131">
        <v>3234</v>
      </c>
      <c r="M358" s="131"/>
      <c r="N358" s="132"/>
      <c r="O358" s="12" t="s">
        <v>42</v>
      </c>
      <c r="P358" s="127" t="s">
        <v>197</v>
      </c>
      <c r="Q358" s="133">
        <f t="shared" ref="Q358:S358" si="267">Q363+Q361+Q359</f>
        <v>21000</v>
      </c>
      <c r="R358" s="133">
        <f t="shared" si="267"/>
        <v>0</v>
      </c>
      <c r="S358" s="133">
        <f t="shared" si="267"/>
        <v>21000</v>
      </c>
      <c r="T358" s="133">
        <v>1660</v>
      </c>
      <c r="U358" s="293">
        <f t="shared" ref="U358:AD358" si="268">U363+U361+U359</f>
        <v>0</v>
      </c>
      <c r="V358" s="293">
        <f t="shared" si="268"/>
        <v>21000</v>
      </c>
      <c r="W358" s="342">
        <f t="shared" si="268"/>
        <v>14800</v>
      </c>
      <c r="X358" s="133"/>
      <c r="Y358" s="307"/>
      <c r="Z358" s="133">
        <f t="shared" si="268"/>
        <v>1660</v>
      </c>
      <c r="AA358" s="133">
        <f t="shared" si="268"/>
        <v>21000</v>
      </c>
      <c r="AB358" s="133">
        <f t="shared" si="268"/>
        <v>11000</v>
      </c>
      <c r="AC358" s="133">
        <f t="shared" si="268"/>
        <v>11000</v>
      </c>
      <c r="AD358" s="133">
        <f t="shared" si="268"/>
        <v>11000</v>
      </c>
      <c r="AE358" s="176"/>
    </row>
    <row r="359" spans="1:31" s="114" customFormat="1" ht="20.25" hidden="1" customHeight="1" x14ac:dyDescent="0.25">
      <c r="A359" s="183" t="s">
        <v>336</v>
      </c>
      <c r="B359" s="183"/>
      <c r="C359" s="183"/>
      <c r="D359" s="183"/>
      <c r="E359" s="198" t="s">
        <v>388</v>
      </c>
      <c r="F359" s="200">
        <f t="shared" si="252"/>
        <v>4000</v>
      </c>
      <c r="G359" s="200">
        <f t="shared" si="253"/>
        <v>3800</v>
      </c>
      <c r="H359" s="201">
        <f t="shared" si="254"/>
        <v>5260</v>
      </c>
      <c r="I359" s="124"/>
      <c r="J359" s="131"/>
      <c r="K359" s="131"/>
      <c r="L359" s="131"/>
      <c r="M359" s="194">
        <v>32341</v>
      </c>
      <c r="N359" s="195"/>
      <c r="O359" s="196" t="s">
        <v>42</v>
      </c>
      <c r="P359" s="195" t="s">
        <v>198</v>
      </c>
      <c r="Q359" s="197">
        <f>Q360</f>
        <v>2000</v>
      </c>
      <c r="R359" s="197">
        <f t="shared" ref="R359" si="269">R360</f>
        <v>0</v>
      </c>
      <c r="S359" s="197">
        <f>S360</f>
        <v>2000</v>
      </c>
      <c r="T359" s="197">
        <f t="shared" ref="T359:AD359" si="270">T360</f>
        <v>0</v>
      </c>
      <c r="U359" s="294">
        <f t="shared" si="270"/>
        <v>0</v>
      </c>
      <c r="V359" s="294">
        <f t="shared" si="270"/>
        <v>2000</v>
      </c>
      <c r="W359" s="343">
        <f t="shared" si="270"/>
        <v>1800</v>
      </c>
      <c r="X359" s="197"/>
      <c r="Y359" s="308"/>
      <c r="Z359" s="197">
        <f t="shared" si="270"/>
        <v>260</v>
      </c>
      <c r="AA359" s="197">
        <f t="shared" si="270"/>
        <v>2000</v>
      </c>
      <c r="AB359" s="197">
        <f t="shared" si="270"/>
        <v>1000</v>
      </c>
      <c r="AC359" s="197">
        <f t="shared" si="270"/>
        <v>1000</v>
      </c>
      <c r="AD359" s="197">
        <f t="shared" si="270"/>
        <v>1000</v>
      </c>
      <c r="AE359" s="176"/>
    </row>
    <row r="360" spans="1:31" s="114" customFormat="1" ht="20.25" hidden="1" customHeight="1" x14ac:dyDescent="0.25">
      <c r="A360" s="183" t="s">
        <v>336</v>
      </c>
      <c r="B360" s="183"/>
      <c r="C360" s="183"/>
      <c r="D360" s="183"/>
      <c r="E360" s="183"/>
      <c r="F360" s="200">
        <f t="shared" si="252"/>
        <v>4000</v>
      </c>
      <c r="G360" s="200">
        <f t="shared" si="253"/>
        <v>3800</v>
      </c>
      <c r="H360" s="201">
        <f t="shared" si="254"/>
        <v>5260</v>
      </c>
      <c r="I360" s="132"/>
      <c r="J360" s="132"/>
      <c r="K360" s="131"/>
      <c r="L360" s="131"/>
      <c r="M360" s="11"/>
      <c r="N360" s="171">
        <v>323410</v>
      </c>
      <c r="O360" s="172" t="s">
        <v>42</v>
      </c>
      <c r="P360" s="173" t="s">
        <v>198</v>
      </c>
      <c r="Q360" s="174">
        <v>2000</v>
      </c>
      <c r="R360" s="174">
        <f>S360-Q360</f>
        <v>0</v>
      </c>
      <c r="S360" s="174">
        <v>2000</v>
      </c>
      <c r="T360" s="174"/>
      <c r="U360" s="295">
        <v>0</v>
      </c>
      <c r="V360" s="295">
        <v>2000</v>
      </c>
      <c r="W360" s="345">
        <v>1800</v>
      </c>
      <c r="X360" s="174"/>
      <c r="Y360" s="309"/>
      <c r="Z360" s="174">
        <v>260</v>
      </c>
      <c r="AA360" s="174">
        <f>+Q360</f>
        <v>2000</v>
      </c>
      <c r="AB360" s="174">
        <v>1000</v>
      </c>
      <c r="AC360" s="174">
        <v>1000</v>
      </c>
      <c r="AD360" s="174">
        <v>1000</v>
      </c>
      <c r="AE360" s="176"/>
    </row>
    <row r="361" spans="1:31" s="114" customFormat="1" ht="20.25" hidden="1" customHeight="1" x14ac:dyDescent="0.25">
      <c r="A361" s="183" t="s">
        <v>336</v>
      </c>
      <c r="B361" s="183"/>
      <c r="C361" s="183"/>
      <c r="D361" s="183"/>
      <c r="E361" s="198" t="s">
        <v>388</v>
      </c>
      <c r="F361" s="200">
        <f t="shared" si="252"/>
        <v>20000</v>
      </c>
      <c r="G361" s="200">
        <f t="shared" si="253"/>
        <v>16000</v>
      </c>
      <c r="H361" s="201">
        <f t="shared" si="254"/>
        <v>29000</v>
      </c>
      <c r="I361" s="124"/>
      <c r="J361" s="131"/>
      <c r="K361" s="131"/>
      <c r="L361" s="131"/>
      <c r="M361" s="194">
        <v>32342</v>
      </c>
      <c r="N361" s="195"/>
      <c r="O361" s="196" t="s">
        <v>42</v>
      </c>
      <c r="P361" s="195" t="s">
        <v>199</v>
      </c>
      <c r="Q361" s="197">
        <f t="shared" ref="Q361:AD361" si="271">Q362</f>
        <v>10000</v>
      </c>
      <c r="R361" s="197">
        <f t="shared" si="271"/>
        <v>0</v>
      </c>
      <c r="S361" s="197">
        <f t="shared" si="271"/>
        <v>10000</v>
      </c>
      <c r="T361" s="197">
        <f t="shared" si="271"/>
        <v>0</v>
      </c>
      <c r="U361" s="294">
        <f t="shared" si="271"/>
        <v>0</v>
      </c>
      <c r="V361" s="294">
        <f t="shared" si="271"/>
        <v>10000</v>
      </c>
      <c r="W361" s="343">
        <f t="shared" si="271"/>
        <v>6000</v>
      </c>
      <c r="X361" s="197"/>
      <c r="Y361" s="308"/>
      <c r="Z361" s="197">
        <f t="shared" si="271"/>
        <v>1000</v>
      </c>
      <c r="AA361" s="197">
        <f t="shared" si="271"/>
        <v>10000</v>
      </c>
      <c r="AB361" s="197">
        <f t="shared" si="271"/>
        <v>6000</v>
      </c>
      <c r="AC361" s="197">
        <f t="shared" si="271"/>
        <v>6000</v>
      </c>
      <c r="AD361" s="197">
        <f t="shared" si="271"/>
        <v>6000</v>
      </c>
      <c r="AE361" s="176"/>
    </row>
    <row r="362" spans="1:31" s="114" customFormat="1" ht="20.25" hidden="1" customHeight="1" x14ac:dyDescent="0.25">
      <c r="A362" s="183" t="s">
        <v>336</v>
      </c>
      <c r="B362" s="183"/>
      <c r="C362" s="183"/>
      <c r="D362" s="183"/>
      <c r="E362" s="183"/>
      <c r="F362" s="200">
        <f t="shared" si="252"/>
        <v>20000</v>
      </c>
      <c r="G362" s="200">
        <f t="shared" si="253"/>
        <v>16000</v>
      </c>
      <c r="H362" s="201">
        <f t="shared" si="254"/>
        <v>29000</v>
      </c>
      <c r="I362" s="132"/>
      <c r="J362" s="132"/>
      <c r="K362" s="131"/>
      <c r="L362" s="131"/>
      <c r="M362" s="11"/>
      <c r="N362" s="171">
        <v>323420</v>
      </c>
      <c r="O362" s="172" t="s">
        <v>42</v>
      </c>
      <c r="P362" s="173" t="s">
        <v>199</v>
      </c>
      <c r="Q362" s="174">
        <v>10000</v>
      </c>
      <c r="R362" s="174">
        <f>S362-Q362</f>
        <v>0</v>
      </c>
      <c r="S362" s="174">
        <v>10000</v>
      </c>
      <c r="T362" s="174"/>
      <c r="U362" s="295">
        <v>0</v>
      </c>
      <c r="V362" s="295">
        <v>10000</v>
      </c>
      <c r="W362" s="345">
        <v>6000</v>
      </c>
      <c r="X362" s="174"/>
      <c r="Y362" s="309"/>
      <c r="Z362" s="174">
        <v>1000</v>
      </c>
      <c r="AA362" s="174">
        <f>+Q362</f>
        <v>10000</v>
      </c>
      <c r="AB362" s="174">
        <v>6000</v>
      </c>
      <c r="AC362" s="174">
        <v>6000</v>
      </c>
      <c r="AD362" s="174">
        <v>6000</v>
      </c>
      <c r="AE362" s="176"/>
    </row>
    <row r="363" spans="1:31" s="114" customFormat="1" ht="20.25" hidden="1" customHeight="1" x14ac:dyDescent="0.25">
      <c r="A363" s="183" t="s">
        <v>336</v>
      </c>
      <c r="B363" s="183"/>
      <c r="C363" s="183"/>
      <c r="D363" s="183"/>
      <c r="E363" s="198" t="s">
        <v>388</v>
      </c>
      <c r="F363" s="200">
        <f t="shared" si="252"/>
        <v>18000</v>
      </c>
      <c r="G363" s="200">
        <f t="shared" si="253"/>
        <v>16000</v>
      </c>
      <c r="H363" s="201">
        <f t="shared" si="254"/>
        <v>21400</v>
      </c>
      <c r="I363" s="124"/>
      <c r="J363" s="131"/>
      <c r="K363" s="131"/>
      <c r="L363" s="131"/>
      <c r="M363" s="194">
        <v>32349</v>
      </c>
      <c r="N363" s="195"/>
      <c r="O363" s="196" t="s">
        <v>42</v>
      </c>
      <c r="P363" s="195" t="s">
        <v>200</v>
      </c>
      <c r="Q363" s="197">
        <f t="shared" ref="Q363:AD363" si="272">Q365+Q364</f>
        <v>9000</v>
      </c>
      <c r="R363" s="197">
        <f t="shared" si="272"/>
        <v>0</v>
      </c>
      <c r="S363" s="197">
        <f t="shared" si="272"/>
        <v>9000</v>
      </c>
      <c r="T363" s="197">
        <f t="shared" si="272"/>
        <v>0</v>
      </c>
      <c r="U363" s="294">
        <f t="shared" si="272"/>
        <v>0</v>
      </c>
      <c r="V363" s="294">
        <f t="shared" si="272"/>
        <v>9000</v>
      </c>
      <c r="W363" s="343">
        <f t="shared" si="272"/>
        <v>7000</v>
      </c>
      <c r="X363" s="197"/>
      <c r="Y363" s="308"/>
      <c r="Z363" s="197">
        <f t="shared" si="272"/>
        <v>400</v>
      </c>
      <c r="AA363" s="197">
        <f t="shared" si="272"/>
        <v>9000</v>
      </c>
      <c r="AB363" s="197">
        <f t="shared" si="272"/>
        <v>4000</v>
      </c>
      <c r="AC363" s="197">
        <f t="shared" si="272"/>
        <v>4000</v>
      </c>
      <c r="AD363" s="197">
        <f t="shared" si="272"/>
        <v>4000</v>
      </c>
      <c r="AE363" s="176"/>
    </row>
    <row r="364" spans="1:31" s="114" customFormat="1" ht="20.25" hidden="1" customHeight="1" x14ac:dyDescent="0.25">
      <c r="A364" s="183" t="s">
        <v>336</v>
      </c>
      <c r="B364" s="183"/>
      <c r="C364" s="183"/>
      <c r="D364" s="183"/>
      <c r="E364" s="183"/>
      <c r="F364" s="200">
        <f t="shared" si="252"/>
        <v>0</v>
      </c>
      <c r="G364" s="200">
        <f t="shared" si="253"/>
        <v>0</v>
      </c>
      <c r="H364" s="201">
        <f t="shared" si="254"/>
        <v>1500</v>
      </c>
      <c r="I364" s="132"/>
      <c r="J364" s="132"/>
      <c r="K364" s="131"/>
      <c r="L364" s="131"/>
      <c r="M364" s="11"/>
      <c r="N364" s="171">
        <v>323490</v>
      </c>
      <c r="O364" s="172" t="s">
        <v>42</v>
      </c>
      <c r="P364" s="173" t="s">
        <v>200</v>
      </c>
      <c r="Q364" s="174">
        <v>0</v>
      </c>
      <c r="R364" s="174">
        <f>S364-Q364</f>
        <v>0</v>
      </c>
      <c r="S364" s="174">
        <v>0</v>
      </c>
      <c r="T364" s="174"/>
      <c r="U364" s="295">
        <v>0</v>
      </c>
      <c r="V364" s="295">
        <v>0</v>
      </c>
      <c r="W364" s="345">
        <v>0</v>
      </c>
      <c r="X364" s="174"/>
      <c r="Y364" s="309"/>
      <c r="Z364" s="174"/>
      <c r="AA364" s="174">
        <f t="shared" ref="AA364:AA365" si="273">+Q364</f>
        <v>0</v>
      </c>
      <c r="AB364" s="174">
        <v>500</v>
      </c>
      <c r="AC364" s="174">
        <v>500</v>
      </c>
      <c r="AD364" s="174">
        <v>500</v>
      </c>
      <c r="AE364" s="176"/>
    </row>
    <row r="365" spans="1:31" s="114" customFormat="1" ht="20.25" hidden="1" customHeight="1" x14ac:dyDescent="0.25">
      <c r="A365" s="183" t="s">
        <v>336</v>
      </c>
      <c r="B365" s="183"/>
      <c r="C365" s="183"/>
      <c r="D365" s="183"/>
      <c r="E365" s="183"/>
      <c r="F365" s="200">
        <f t="shared" si="252"/>
        <v>18000</v>
      </c>
      <c r="G365" s="200">
        <f t="shared" si="253"/>
        <v>16000</v>
      </c>
      <c r="H365" s="201">
        <f t="shared" si="254"/>
        <v>19900</v>
      </c>
      <c r="I365" s="132"/>
      <c r="J365" s="132"/>
      <c r="K365" s="131"/>
      <c r="L365" s="131"/>
      <c r="M365" s="11"/>
      <c r="N365" s="171">
        <v>323491</v>
      </c>
      <c r="O365" s="172" t="s">
        <v>42</v>
      </c>
      <c r="P365" s="173" t="s">
        <v>201</v>
      </c>
      <c r="Q365" s="174">
        <v>9000</v>
      </c>
      <c r="R365" s="174">
        <f>S365-Q365</f>
        <v>0</v>
      </c>
      <c r="S365" s="174">
        <v>9000</v>
      </c>
      <c r="T365" s="174"/>
      <c r="U365" s="295">
        <v>0</v>
      </c>
      <c r="V365" s="295">
        <v>9000</v>
      </c>
      <c r="W365" s="345">
        <v>7000</v>
      </c>
      <c r="X365" s="174"/>
      <c r="Y365" s="309"/>
      <c r="Z365" s="174">
        <v>400</v>
      </c>
      <c r="AA365" s="174">
        <f t="shared" si="273"/>
        <v>9000</v>
      </c>
      <c r="AB365" s="174">
        <v>3500</v>
      </c>
      <c r="AC365" s="174">
        <v>3500</v>
      </c>
      <c r="AD365" s="174">
        <v>3500</v>
      </c>
      <c r="AE365" s="176"/>
    </row>
    <row r="366" spans="1:31" s="114" customFormat="1" ht="20.25" customHeight="1" x14ac:dyDescent="0.25">
      <c r="A366" s="183" t="s">
        <v>336</v>
      </c>
      <c r="B366" s="183"/>
      <c r="C366" s="183"/>
      <c r="D366" s="198" t="s">
        <v>387</v>
      </c>
      <c r="E366" s="198" t="s">
        <v>388</v>
      </c>
      <c r="F366" s="200">
        <f t="shared" si="252"/>
        <v>4000</v>
      </c>
      <c r="G366" s="200">
        <f t="shared" si="253"/>
        <v>3700</v>
      </c>
      <c r="H366" s="201">
        <f t="shared" si="254"/>
        <v>5000</v>
      </c>
      <c r="I366" s="132"/>
      <c r="J366" s="132"/>
      <c r="K366" s="131"/>
      <c r="L366" s="131">
        <v>3235</v>
      </c>
      <c r="M366" s="131"/>
      <c r="N366" s="132"/>
      <c r="O366" s="12" t="s">
        <v>42</v>
      </c>
      <c r="P366" s="127" t="s">
        <v>202</v>
      </c>
      <c r="Q366" s="133">
        <f>+Q367+Q369+Q371</f>
        <v>2000</v>
      </c>
      <c r="R366" s="133">
        <f t="shared" ref="R366:AD366" si="274">+R367+R369+R371</f>
        <v>0</v>
      </c>
      <c r="S366" s="133">
        <f t="shared" si="274"/>
        <v>2000</v>
      </c>
      <c r="T366" s="133">
        <f t="shared" si="274"/>
        <v>0</v>
      </c>
      <c r="U366" s="293">
        <f t="shared" si="274"/>
        <v>0</v>
      </c>
      <c r="V366" s="293">
        <f t="shared" si="274"/>
        <v>2000</v>
      </c>
      <c r="W366" s="342">
        <f t="shared" si="274"/>
        <v>1700</v>
      </c>
      <c r="X366" s="133"/>
      <c r="Y366" s="307"/>
      <c r="Z366" s="133">
        <f t="shared" si="274"/>
        <v>0</v>
      </c>
      <c r="AA366" s="133">
        <f t="shared" si="274"/>
        <v>2000</v>
      </c>
      <c r="AB366" s="133">
        <f t="shared" si="274"/>
        <v>1000</v>
      </c>
      <c r="AC366" s="133">
        <f t="shared" si="274"/>
        <v>1000</v>
      </c>
      <c r="AD366" s="133">
        <f t="shared" si="274"/>
        <v>1000</v>
      </c>
      <c r="AE366" s="176"/>
    </row>
    <row r="367" spans="1:31" s="114" customFormat="1" ht="20.25" hidden="1" customHeight="1" x14ac:dyDescent="0.25">
      <c r="A367" s="183" t="s">
        <v>336</v>
      </c>
      <c r="B367" s="183"/>
      <c r="C367" s="183"/>
      <c r="D367" s="183"/>
      <c r="E367" s="198" t="s">
        <v>388</v>
      </c>
      <c r="F367" s="200">
        <f t="shared" si="252"/>
        <v>0</v>
      </c>
      <c r="G367" s="200">
        <f t="shared" si="253"/>
        <v>0</v>
      </c>
      <c r="H367" s="201">
        <f t="shared" si="254"/>
        <v>0</v>
      </c>
      <c r="I367" s="124"/>
      <c r="J367" s="131"/>
      <c r="K367" s="131"/>
      <c r="L367" s="131"/>
      <c r="M367" s="194">
        <v>32352</v>
      </c>
      <c r="N367" s="195"/>
      <c r="O367" s="196" t="s">
        <v>42</v>
      </c>
      <c r="P367" s="195" t="s">
        <v>203</v>
      </c>
      <c r="Q367" s="197">
        <f>+Q368</f>
        <v>0</v>
      </c>
      <c r="R367" s="197">
        <f t="shared" ref="R367:AD367" si="275">+R368</f>
        <v>0</v>
      </c>
      <c r="S367" s="197">
        <f t="shared" si="275"/>
        <v>0</v>
      </c>
      <c r="T367" s="197">
        <f t="shared" si="275"/>
        <v>0</v>
      </c>
      <c r="U367" s="294">
        <f t="shared" si="275"/>
        <v>0</v>
      </c>
      <c r="V367" s="294">
        <f t="shared" si="275"/>
        <v>0</v>
      </c>
      <c r="W367" s="343">
        <f t="shared" si="275"/>
        <v>0</v>
      </c>
      <c r="X367" s="197"/>
      <c r="Y367" s="308"/>
      <c r="Z367" s="197">
        <f t="shared" si="275"/>
        <v>0</v>
      </c>
      <c r="AA367" s="197">
        <f t="shared" si="275"/>
        <v>0</v>
      </c>
      <c r="AB367" s="197">
        <f t="shared" si="275"/>
        <v>0</v>
      </c>
      <c r="AC367" s="197">
        <f t="shared" si="275"/>
        <v>0</v>
      </c>
      <c r="AD367" s="197">
        <f t="shared" si="275"/>
        <v>0</v>
      </c>
      <c r="AE367" s="176"/>
    </row>
    <row r="368" spans="1:31" s="114" customFormat="1" ht="20.25" hidden="1" customHeight="1" x14ac:dyDescent="0.25">
      <c r="A368" s="183" t="s">
        <v>336</v>
      </c>
      <c r="B368" s="183"/>
      <c r="C368" s="183"/>
      <c r="D368" s="183"/>
      <c r="E368" s="183"/>
      <c r="F368" s="200">
        <f t="shared" si="252"/>
        <v>0</v>
      </c>
      <c r="G368" s="200">
        <f t="shared" si="253"/>
        <v>0</v>
      </c>
      <c r="H368" s="201">
        <f t="shared" si="254"/>
        <v>0</v>
      </c>
      <c r="I368" s="132"/>
      <c r="J368" s="132"/>
      <c r="K368" s="131"/>
      <c r="L368" s="131"/>
      <c r="M368" s="11"/>
      <c r="N368" s="171">
        <v>323520</v>
      </c>
      <c r="O368" s="172" t="s">
        <v>42</v>
      </c>
      <c r="P368" s="173" t="s">
        <v>203</v>
      </c>
      <c r="Q368" s="174"/>
      <c r="R368" s="174"/>
      <c r="S368" s="174"/>
      <c r="T368" s="174"/>
      <c r="U368" s="295">
        <v>0</v>
      </c>
      <c r="V368" s="295">
        <v>0</v>
      </c>
      <c r="W368" s="345">
        <v>0</v>
      </c>
      <c r="X368" s="174"/>
      <c r="Y368" s="309"/>
      <c r="Z368" s="174"/>
      <c r="AA368" s="174">
        <f>+Q368</f>
        <v>0</v>
      </c>
      <c r="AB368" s="174"/>
      <c r="AC368" s="174"/>
      <c r="AD368" s="174"/>
      <c r="AE368" s="176"/>
    </row>
    <row r="369" spans="1:31" s="114" customFormat="1" ht="20.25" hidden="1" customHeight="1" x14ac:dyDescent="0.25">
      <c r="A369" s="183" t="s">
        <v>336</v>
      </c>
      <c r="B369" s="183"/>
      <c r="C369" s="183"/>
      <c r="D369" s="183"/>
      <c r="E369" s="198" t="s">
        <v>388</v>
      </c>
      <c r="F369" s="200">
        <f t="shared" si="252"/>
        <v>4000</v>
      </c>
      <c r="G369" s="200">
        <f t="shared" si="253"/>
        <v>3700</v>
      </c>
      <c r="H369" s="201">
        <f t="shared" si="254"/>
        <v>5000</v>
      </c>
      <c r="I369" s="124"/>
      <c r="J369" s="131"/>
      <c r="K369" s="131"/>
      <c r="L369" s="131"/>
      <c r="M369" s="194">
        <v>32354</v>
      </c>
      <c r="N369" s="195"/>
      <c r="O369" s="196" t="s">
        <v>42</v>
      </c>
      <c r="P369" s="195" t="s">
        <v>204</v>
      </c>
      <c r="Q369" s="197">
        <f>Q370</f>
        <v>2000</v>
      </c>
      <c r="R369" s="197">
        <f t="shared" ref="R369:AD369" si="276">R370</f>
        <v>0</v>
      </c>
      <c r="S369" s="197">
        <f t="shared" si="276"/>
        <v>2000</v>
      </c>
      <c r="T369" s="197">
        <f t="shared" si="276"/>
        <v>0</v>
      </c>
      <c r="U369" s="294">
        <f t="shared" si="276"/>
        <v>0</v>
      </c>
      <c r="V369" s="294">
        <f t="shared" si="276"/>
        <v>2000</v>
      </c>
      <c r="W369" s="343">
        <f t="shared" si="276"/>
        <v>1700</v>
      </c>
      <c r="X369" s="197"/>
      <c r="Y369" s="308"/>
      <c r="Z369" s="197">
        <f t="shared" si="276"/>
        <v>0</v>
      </c>
      <c r="AA369" s="197">
        <f t="shared" si="276"/>
        <v>2000</v>
      </c>
      <c r="AB369" s="197">
        <f t="shared" si="276"/>
        <v>1000</v>
      </c>
      <c r="AC369" s="197">
        <f t="shared" si="276"/>
        <v>1000</v>
      </c>
      <c r="AD369" s="197">
        <f t="shared" si="276"/>
        <v>1000</v>
      </c>
      <c r="AE369" s="176"/>
    </row>
    <row r="370" spans="1:31" s="114" customFormat="1" ht="20.25" hidden="1" customHeight="1" x14ac:dyDescent="0.25">
      <c r="A370" s="183" t="s">
        <v>336</v>
      </c>
      <c r="B370" s="183"/>
      <c r="C370" s="183"/>
      <c r="D370" s="183"/>
      <c r="E370" s="183"/>
      <c r="F370" s="200">
        <f t="shared" si="252"/>
        <v>4000</v>
      </c>
      <c r="G370" s="200">
        <f t="shared" si="253"/>
        <v>3700</v>
      </c>
      <c r="H370" s="201">
        <f t="shared" si="254"/>
        <v>5000</v>
      </c>
      <c r="I370" s="132"/>
      <c r="J370" s="132"/>
      <c r="K370" s="131"/>
      <c r="L370" s="131"/>
      <c r="M370" s="11"/>
      <c r="N370" s="171">
        <v>323540</v>
      </c>
      <c r="O370" s="172" t="s">
        <v>42</v>
      </c>
      <c r="P370" s="173" t="s">
        <v>204</v>
      </c>
      <c r="Q370" s="174">
        <v>2000</v>
      </c>
      <c r="R370" s="174">
        <f>S370-Q370</f>
        <v>0</v>
      </c>
      <c r="S370" s="174">
        <v>2000</v>
      </c>
      <c r="T370" s="174"/>
      <c r="U370" s="295">
        <v>0</v>
      </c>
      <c r="V370" s="295">
        <v>2000</v>
      </c>
      <c r="W370" s="345">
        <v>1700</v>
      </c>
      <c r="X370" s="174"/>
      <c r="Y370" s="309"/>
      <c r="Z370" s="174"/>
      <c r="AA370" s="174">
        <f>+Q370</f>
        <v>2000</v>
      </c>
      <c r="AB370" s="174">
        <v>1000</v>
      </c>
      <c r="AC370" s="174">
        <v>1000</v>
      </c>
      <c r="AD370" s="174">
        <v>1000</v>
      </c>
      <c r="AE370" s="176"/>
    </row>
    <row r="371" spans="1:31" s="114" customFormat="1" ht="20.25" hidden="1" customHeight="1" x14ac:dyDescent="0.25">
      <c r="A371" s="183" t="s">
        <v>336</v>
      </c>
      <c r="B371" s="183"/>
      <c r="C371" s="183"/>
      <c r="D371" s="183"/>
      <c r="E371" s="198" t="s">
        <v>388</v>
      </c>
      <c r="F371" s="200">
        <f t="shared" si="252"/>
        <v>0</v>
      </c>
      <c r="G371" s="200">
        <f t="shared" si="253"/>
        <v>0</v>
      </c>
      <c r="H371" s="201">
        <f t="shared" si="254"/>
        <v>0</v>
      </c>
      <c r="I371" s="124"/>
      <c r="J371" s="131"/>
      <c r="K371" s="131"/>
      <c r="L371" s="131"/>
      <c r="M371" s="194">
        <v>32359</v>
      </c>
      <c r="N371" s="195"/>
      <c r="O371" s="196" t="s">
        <v>42</v>
      </c>
      <c r="P371" s="195" t="s">
        <v>205</v>
      </c>
      <c r="Q371" s="197">
        <f>+Q372</f>
        <v>0</v>
      </c>
      <c r="R371" s="197">
        <f t="shared" ref="R371:AD371" si="277">+R372</f>
        <v>0</v>
      </c>
      <c r="S371" s="197">
        <f t="shared" si="277"/>
        <v>0</v>
      </c>
      <c r="T371" s="197">
        <f t="shared" si="277"/>
        <v>0</v>
      </c>
      <c r="U371" s="294">
        <f t="shared" si="277"/>
        <v>0</v>
      </c>
      <c r="V371" s="294">
        <f t="shared" si="277"/>
        <v>0</v>
      </c>
      <c r="W371" s="343">
        <f t="shared" si="277"/>
        <v>0</v>
      </c>
      <c r="X371" s="197"/>
      <c r="Y371" s="308"/>
      <c r="Z371" s="197">
        <f t="shared" si="277"/>
        <v>0</v>
      </c>
      <c r="AA371" s="197">
        <f t="shared" si="277"/>
        <v>0</v>
      </c>
      <c r="AB371" s="197">
        <f t="shared" si="277"/>
        <v>0</v>
      </c>
      <c r="AC371" s="197">
        <f t="shared" si="277"/>
        <v>0</v>
      </c>
      <c r="AD371" s="197">
        <f t="shared" si="277"/>
        <v>0</v>
      </c>
      <c r="AE371" s="176"/>
    </row>
    <row r="372" spans="1:31" s="114" customFormat="1" ht="20.25" hidden="1" customHeight="1" x14ac:dyDescent="0.25">
      <c r="A372" s="183" t="s">
        <v>336</v>
      </c>
      <c r="B372" s="183"/>
      <c r="C372" s="183"/>
      <c r="D372" s="183"/>
      <c r="E372" s="183"/>
      <c r="F372" s="200">
        <f t="shared" si="252"/>
        <v>0</v>
      </c>
      <c r="G372" s="200">
        <f t="shared" si="253"/>
        <v>0</v>
      </c>
      <c r="H372" s="201">
        <f t="shared" si="254"/>
        <v>0</v>
      </c>
      <c r="I372" s="132"/>
      <c r="J372" s="132"/>
      <c r="K372" s="131"/>
      <c r="L372" s="131"/>
      <c r="M372" s="11"/>
      <c r="N372" s="171">
        <v>323590</v>
      </c>
      <c r="O372" s="172" t="s">
        <v>42</v>
      </c>
      <c r="P372" s="173" t="s">
        <v>205</v>
      </c>
      <c r="Q372" s="174"/>
      <c r="R372" s="174"/>
      <c r="S372" s="174"/>
      <c r="T372" s="174"/>
      <c r="U372" s="295">
        <v>0</v>
      </c>
      <c r="V372" s="295">
        <v>0</v>
      </c>
      <c r="W372" s="345">
        <v>0</v>
      </c>
      <c r="X372" s="174"/>
      <c r="Y372" s="309"/>
      <c r="Z372" s="174"/>
      <c r="AA372" s="174">
        <f>+Q372</f>
        <v>0</v>
      </c>
      <c r="AB372" s="174"/>
      <c r="AC372" s="174"/>
      <c r="AD372" s="174"/>
      <c r="AE372" s="176"/>
    </row>
    <row r="373" spans="1:31" s="114" customFormat="1" ht="20.25" customHeight="1" x14ac:dyDescent="0.25">
      <c r="A373" s="183" t="s">
        <v>336</v>
      </c>
      <c r="B373" s="183"/>
      <c r="C373" s="183"/>
      <c r="D373" s="198" t="s">
        <v>387</v>
      </c>
      <c r="E373" s="198" t="s">
        <v>388</v>
      </c>
      <c r="F373" s="200">
        <f t="shared" si="252"/>
        <v>2000</v>
      </c>
      <c r="G373" s="200">
        <f t="shared" si="253"/>
        <v>1200</v>
      </c>
      <c r="H373" s="201">
        <f t="shared" si="254"/>
        <v>32000</v>
      </c>
      <c r="I373" s="132"/>
      <c r="J373" s="132"/>
      <c r="K373" s="131"/>
      <c r="L373" s="131">
        <v>3236</v>
      </c>
      <c r="M373" s="131"/>
      <c r="N373" s="132"/>
      <c r="O373" s="12" t="s">
        <v>42</v>
      </c>
      <c r="P373" s="127" t="s">
        <v>206</v>
      </c>
      <c r="Q373" s="133">
        <f>Q376+Q374</f>
        <v>1000</v>
      </c>
      <c r="R373" s="133">
        <f t="shared" ref="R373:AD373" si="278">R376+R374</f>
        <v>0</v>
      </c>
      <c r="S373" s="133">
        <f t="shared" si="278"/>
        <v>1000</v>
      </c>
      <c r="T373" s="133">
        <f t="shared" si="278"/>
        <v>0</v>
      </c>
      <c r="U373" s="293">
        <f t="shared" si="278"/>
        <v>0</v>
      </c>
      <c r="V373" s="293">
        <f t="shared" si="278"/>
        <v>1000</v>
      </c>
      <c r="W373" s="342">
        <f t="shared" si="278"/>
        <v>200</v>
      </c>
      <c r="X373" s="133"/>
      <c r="Y373" s="307"/>
      <c r="Z373" s="133">
        <f t="shared" si="278"/>
        <v>0</v>
      </c>
      <c r="AA373" s="133">
        <f t="shared" si="278"/>
        <v>1000</v>
      </c>
      <c r="AB373" s="133">
        <f t="shared" si="278"/>
        <v>4000</v>
      </c>
      <c r="AC373" s="133">
        <f t="shared" si="278"/>
        <v>2000</v>
      </c>
      <c r="AD373" s="133">
        <f t="shared" si="278"/>
        <v>25000</v>
      </c>
      <c r="AE373" s="176"/>
    </row>
    <row r="374" spans="1:31" s="114" customFormat="1" ht="20.25" hidden="1" customHeight="1" x14ac:dyDescent="0.25">
      <c r="A374" s="183" t="s">
        <v>336</v>
      </c>
      <c r="B374" s="183"/>
      <c r="C374" s="183"/>
      <c r="D374" s="183"/>
      <c r="E374" s="198" t="s">
        <v>388</v>
      </c>
      <c r="F374" s="200">
        <f t="shared" si="252"/>
        <v>0</v>
      </c>
      <c r="G374" s="200">
        <f t="shared" si="253"/>
        <v>0</v>
      </c>
      <c r="H374" s="201">
        <f t="shared" si="254"/>
        <v>0</v>
      </c>
      <c r="I374" s="124"/>
      <c r="J374" s="131"/>
      <c r="K374" s="131"/>
      <c r="L374" s="131"/>
      <c r="M374" s="194">
        <v>32363</v>
      </c>
      <c r="N374" s="195"/>
      <c r="O374" s="196" t="s">
        <v>42</v>
      </c>
      <c r="P374" s="195" t="s">
        <v>207</v>
      </c>
      <c r="Q374" s="197">
        <f>+Q375</f>
        <v>0</v>
      </c>
      <c r="R374" s="197">
        <f t="shared" ref="R374:AD374" si="279">+R375</f>
        <v>0</v>
      </c>
      <c r="S374" s="197">
        <f t="shared" si="279"/>
        <v>0</v>
      </c>
      <c r="T374" s="197">
        <f t="shared" si="279"/>
        <v>0</v>
      </c>
      <c r="U374" s="294">
        <f t="shared" si="279"/>
        <v>0</v>
      </c>
      <c r="V374" s="294">
        <f t="shared" si="279"/>
        <v>0</v>
      </c>
      <c r="W374" s="343">
        <f t="shared" si="279"/>
        <v>0</v>
      </c>
      <c r="X374" s="197"/>
      <c r="Y374" s="308"/>
      <c r="Z374" s="197">
        <f t="shared" si="279"/>
        <v>0</v>
      </c>
      <c r="AA374" s="197">
        <f t="shared" si="279"/>
        <v>0</v>
      </c>
      <c r="AB374" s="197">
        <f t="shared" si="279"/>
        <v>0</v>
      </c>
      <c r="AC374" s="197">
        <f t="shared" si="279"/>
        <v>0</v>
      </c>
      <c r="AD374" s="197">
        <f t="shared" si="279"/>
        <v>0</v>
      </c>
      <c r="AE374" s="176"/>
    </row>
    <row r="375" spans="1:31" s="114" customFormat="1" ht="20.25" hidden="1" customHeight="1" x14ac:dyDescent="0.25">
      <c r="A375" s="183" t="s">
        <v>336</v>
      </c>
      <c r="B375" s="183"/>
      <c r="C375" s="183"/>
      <c r="D375" s="183"/>
      <c r="E375" s="183"/>
      <c r="F375" s="200">
        <f t="shared" si="252"/>
        <v>0</v>
      </c>
      <c r="G375" s="200">
        <f t="shared" si="253"/>
        <v>0</v>
      </c>
      <c r="H375" s="201">
        <f t="shared" si="254"/>
        <v>0</v>
      </c>
      <c r="I375" s="132"/>
      <c r="J375" s="132"/>
      <c r="K375" s="131"/>
      <c r="L375" s="131"/>
      <c r="M375" s="11"/>
      <c r="N375" s="171">
        <v>323630</v>
      </c>
      <c r="O375" s="172" t="s">
        <v>42</v>
      </c>
      <c r="P375" s="173" t="s">
        <v>207</v>
      </c>
      <c r="Q375" s="174"/>
      <c r="R375" s="174"/>
      <c r="S375" s="174"/>
      <c r="T375" s="174"/>
      <c r="U375" s="295">
        <v>0</v>
      </c>
      <c r="V375" s="295">
        <v>0</v>
      </c>
      <c r="W375" s="345"/>
      <c r="X375" s="174"/>
      <c r="Y375" s="309"/>
      <c r="Z375" s="174"/>
      <c r="AA375" s="174">
        <f>+Q375</f>
        <v>0</v>
      </c>
      <c r="AB375" s="174"/>
      <c r="AC375" s="174"/>
      <c r="AD375" s="174"/>
      <c r="AE375" s="176"/>
    </row>
    <row r="376" spans="1:31" s="114" customFormat="1" ht="20.25" hidden="1" customHeight="1" x14ac:dyDescent="0.25">
      <c r="A376" s="183" t="s">
        <v>336</v>
      </c>
      <c r="B376" s="183"/>
      <c r="C376" s="183"/>
      <c r="D376" s="183"/>
      <c r="E376" s="198" t="s">
        <v>388</v>
      </c>
      <c r="F376" s="200">
        <f t="shared" si="252"/>
        <v>2000</v>
      </c>
      <c r="G376" s="200">
        <f t="shared" si="253"/>
        <v>1200</v>
      </c>
      <c r="H376" s="201">
        <f t="shared" si="254"/>
        <v>32000</v>
      </c>
      <c r="I376" s="124"/>
      <c r="J376" s="131"/>
      <c r="K376" s="131"/>
      <c r="L376" s="131"/>
      <c r="M376" s="194">
        <v>32369</v>
      </c>
      <c r="N376" s="195"/>
      <c r="O376" s="196" t="s">
        <v>42</v>
      </c>
      <c r="P376" s="195" t="s">
        <v>208</v>
      </c>
      <c r="Q376" s="197">
        <f>Q377</f>
        <v>1000</v>
      </c>
      <c r="R376" s="197">
        <f t="shared" ref="R376:AD376" si="280">R377</f>
        <v>0</v>
      </c>
      <c r="S376" s="197">
        <f t="shared" si="280"/>
        <v>1000</v>
      </c>
      <c r="T376" s="197">
        <f t="shared" si="280"/>
        <v>0</v>
      </c>
      <c r="U376" s="294">
        <f t="shared" si="280"/>
        <v>0</v>
      </c>
      <c r="V376" s="294">
        <f t="shared" si="280"/>
        <v>1000</v>
      </c>
      <c r="W376" s="343">
        <f t="shared" si="280"/>
        <v>200</v>
      </c>
      <c r="X376" s="197"/>
      <c r="Y376" s="308"/>
      <c r="Z376" s="197">
        <f t="shared" si="280"/>
        <v>0</v>
      </c>
      <c r="AA376" s="197">
        <f t="shared" si="280"/>
        <v>1000</v>
      </c>
      <c r="AB376" s="197">
        <f t="shared" si="280"/>
        <v>4000</v>
      </c>
      <c r="AC376" s="197">
        <f t="shared" si="280"/>
        <v>2000</v>
      </c>
      <c r="AD376" s="197">
        <f t="shared" si="280"/>
        <v>25000</v>
      </c>
      <c r="AE376" s="176"/>
    </row>
    <row r="377" spans="1:31" s="114" customFormat="1" ht="20.25" hidden="1" customHeight="1" x14ac:dyDescent="0.25">
      <c r="A377" s="183" t="s">
        <v>336</v>
      </c>
      <c r="B377" s="183"/>
      <c r="C377" s="183"/>
      <c r="D377" s="183"/>
      <c r="E377" s="183"/>
      <c r="F377" s="200">
        <f t="shared" si="252"/>
        <v>2000</v>
      </c>
      <c r="G377" s="200">
        <f t="shared" si="253"/>
        <v>1200</v>
      </c>
      <c r="H377" s="201">
        <f t="shared" si="254"/>
        <v>32000</v>
      </c>
      <c r="I377" s="132"/>
      <c r="J377" s="132"/>
      <c r="K377" s="131"/>
      <c r="L377" s="131"/>
      <c r="M377" s="11"/>
      <c r="N377" s="171">
        <v>323690</v>
      </c>
      <c r="O377" s="172" t="s">
        <v>42</v>
      </c>
      <c r="P377" s="173" t="s">
        <v>208</v>
      </c>
      <c r="Q377" s="174">
        <v>1000</v>
      </c>
      <c r="R377" s="174">
        <f>S377-Q377</f>
        <v>0</v>
      </c>
      <c r="S377" s="174">
        <v>1000</v>
      </c>
      <c r="T377" s="174"/>
      <c r="U377" s="295">
        <v>0</v>
      </c>
      <c r="V377" s="295">
        <v>1000</v>
      </c>
      <c r="W377" s="345">
        <v>200</v>
      </c>
      <c r="X377" s="174"/>
      <c r="Y377" s="309"/>
      <c r="Z377" s="174"/>
      <c r="AA377" s="174">
        <f>+Q377</f>
        <v>1000</v>
      </c>
      <c r="AB377" s="174">
        <v>4000</v>
      </c>
      <c r="AC377" s="174">
        <v>2000</v>
      </c>
      <c r="AD377" s="174">
        <v>25000</v>
      </c>
      <c r="AE377" s="176"/>
    </row>
    <row r="378" spans="1:31" s="114" customFormat="1" ht="20.25" hidden="1" customHeight="1" x14ac:dyDescent="0.25">
      <c r="A378" s="183" t="s">
        <v>336</v>
      </c>
      <c r="B378" s="183"/>
      <c r="C378" s="183"/>
      <c r="D378" s="198" t="s">
        <v>387</v>
      </c>
      <c r="E378" s="198" t="s">
        <v>388</v>
      </c>
      <c r="F378" s="200">
        <f t="shared" si="252"/>
        <v>0</v>
      </c>
      <c r="G378" s="200">
        <f t="shared" si="253"/>
        <v>0</v>
      </c>
      <c r="H378" s="201">
        <f t="shared" si="254"/>
        <v>0</v>
      </c>
      <c r="I378" s="132"/>
      <c r="J378" s="132"/>
      <c r="K378" s="131"/>
      <c r="L378" s="131">
        <v>3237</v>
      </c>
      <c r="M378" s="131"/>
      <c r="N378" s="132"/>
      <c r="O378" s="12" t="s">
        <v>42</v>
      </c>
      <c r="P378" s="127" t="s">
        <v>209</v>
      </c>
      <c r="Q378" s="133">
        <f>Q379+Q381+Q383</f>
        <v>0</v>
      </c>
      <c r="R378" s="133">
        <f t="shared" ref="R378:AD378" si="281">R379+R381+R383</f>
        <v>0</v>
      </c>
      <c r="S378" s="133">
        <f t="shared" si="281"/>
        <v>0</v>
      </c>
      <c r="T378" s="133">
        <f t="shared" si="281"/>
        <v>0</v>
      </c>
      <c r="U378" s="293">
        <f t="shared" si="281"/>
        <v>0</v>
      </c>
      <c r="V378" s="293">
        <f t="shared" si="281"/>
        <v>0</v>
      </c>
      <c r="W378" s="342">
        <f t="shared" si="281"/>
        <v>0</v>
      </c>
      <c r="X378" s="133"/>
      <c r="Y378" s="307"/>
      <c r="Z378" s="133">
        <f t="shared" si="281"/>
        <v>0</v>
      </c>
      <c r="AA378" s="133">
        <f t="shared" si="281"/>
        <v>0</v>
      </c>
      <c r="AB378" s="133">
        <f t="shared" si="281"/>
        <v>0</v>
      </c>
      <c r="AC378" s="133">
        <f t="shared" si="281"/>
        <v>0</v>
      </c>
      <c r="AD378" s="133">
        <f t="shared" si="281"/>
        <v>0</v>
      </c>
      <c r="AE378" s="176"/>
    </row>
    <row r="379" spans="1:31" s="114" customFormat="1" ht="20.25" hidden="1" customHeight="1" x14ac:dyDescent="0.25">
      <c r="A379" s="183" t="s">
        <v>336</v>
      </c>
      <c r="B379" s="183"/>
      <c r="C379" s="183"/>
      <c r="D379" s="183"/>
      <c r="E379" s="198" t="s">
        <v>388</v>
      </c>
      <c r="F379" s="200">
        <f t="shared" si="252"/>
        <v>0</v>
      </c>
      <c r="G379" s="200">
        <f t="shared" si="253"/>
        <v>0</v>
      </c>
      <c r="H379" s="201">
        <f t="shared" si="254"/>
        <v>0</v>
      </c>
      <c r="I379" s="124"/>
      <c r="J379" s="131"/>
      <c r="K379" s="131"/>
      <c r="L379" s="131"/>
      <c r="M379" s="194">
        <v>32372</v>
      </c>
      <c r="N379" s="195"/>
      <c r="O379" s="196" t="s">
        <v>42</v>
      </c>
      <c r="P379" s="195" t="s">
        <v>210</v>
      </c>
      <c r="Q379" s="197">
        <f t="shared" ref="Q379:AD379" si="282">Q380</f>
        <v>0</v>
      </c>
      <c r="R379" s="197">
        <f t="shared" si="282"/>
        <v>0</v>
      </c>
      <c r="S379" s="197">
        <f t="shared" si="282"/>
        <v>0</v>
      </c>
      <c r="T379" s="197">
        <f t="shared" si="282"/>
        <v>0</v>
      </c>
      <c r="U379" s="294">
        <f t="shared" si="282"/>
        <v>0</v>
      </c>
      <c r="V379" s="294">
        <f t="shared" si="282"/>
        <v>0</v>
      </c>
      <c r="W379" s="343">
        <f t="shared" si="282"/>
        <v>0</v>
      </c>
      <c r="X379" s="197"/>
      <c r="Y379" s="308"/>
      <c r="Z379" s="197">
        <f t="shared" si="282"/>
        <v>0</v>
      </c>
      <c r="AA379" s="197">
        <f t="shared" si="282"/>
        <v>0</v>
      </c>
      <c r="AB379" s="197">
        <f t="shared" si="282"/>
        <v>0</v>
      </c>
      <c r="AC379" s="197">
        <f t="shared" si="282"/>
        <v>0</v>
      </c>
      <c r="AD379" s="197">
        <f t="shared" si="282"/>
        <v>0</v>
      </c>
      <c r="AE379" s="176"/>
    </row>
    <row r="380" spans="1:31" s="114" customFormat="1" ht="20.25" hidden="1" customHeight="1" x14ac:dyDescent="0.25">
      <c r="A380" s="183" t="s">
        <v>336</v>
      </c>
      <c r="B380" s="183"/>
      <c r="C380" s="183"/>
      <c r="D380" s="183"/>
      <c r="E380" s="183"/>
      <c r="F380" s="200">
        <f t="shared" si="252"/>
        <v>0</v>
      </c>
      <c r="G380" s="200">
        <f t="shared" si="253"/>
        <v>0</v>
      </c>
      <c r="H380" s="201">
        <f t="shared" si="254"/>
        <v>0</v>
      </c>
      <c r="I380" s="132"/>
      <c r="J380" s="132"/>
      <c r="K380" s="131"/>
      <c r="L380" s="131"/>
      <c r="M380" s="11"/>
      <c r="N380" s="171">
        <v>323720</v>
      </c>
      <c r="O380" s="172" t="s">
        <v>42</v>
      </c>
      <c r="P380" s="173" t="s">
        <v>210</v>
      </c>
      <c r="Q380" s="174">
        <v>0</v>
      </c>
      <c r="R380" s="174">
        <f>S380-Q380</f>
        <v>0</v>
      </c>
      <c r="S380" s="174">
        <v>0</v>
      </c>
      <c r="T380" s="174"/>
      <c r="U380" s="295">
        <v>0</v>
      </c>
      <c r="V380" s="295">
        <v>0</v>
      </c>
      <c r="W380" s="345"/>
      <c r="X380" s="174"/>
      <c r="Y380" s="309"/>
      <c r="Z380" s="174"/>
      <c r="AA380" s="174">
        <f>+Q380</f>
        <v>0</v>
      </c>
      <c r="AB380" s="174"/>
      <c r="AC380" s="174"/>
      <c r="AD380" s="174"/>
      <c r="AE380" s="176"/>
    </row>
    <row r="381" spans="1:31" s="114" customFormat="1" ht="20.25" hidden="1" customHeight="1" x14ac:dyDescent="0.25">
      <c r="A381" s="183" t="s">
        <v>336</v>
      </c>
      <c r="B381" s="183"/>
      <c r="C381" s="183"/>
      <c r="D381" s="183"/>
      <c r="E381" s="198" t="s">
        <v>388</v>
      </c>
      <c r="F381" s="200">
        <f t="shared" si="252"/>
        <v>0</v>
      </c>
      <c r="G381" s="200">
        <f t="shared" si="253"/>
        <v>0</v>
      </c>
      <c r="H381" s="201">
        <f t="shared" si="254"/>
        <v>0</v>
      </c>
      <c r="I381" s="124"/>
      <c r="J381" s="131"/>
      <c r="K381" s="131"/>
      <c r="L381" s="131"/>
      <c r="M381" s="194">
        <v>32373</v>
      </c>
      <c r="N381" s="195"/>
      <c r="O381" s="196" t="s">
        <v>42</v>
      </c>
      <c r="P381" s="195" t="s">
        <v>211</v>
      </c>
      <c r="Q381" s="197">
        <f>+Q382</f>
        <v>0</v>
      </c>
      <c r="R381" s="197">
        <f t="shared" ref="R381:AD381" si="283">+R382</f>
        <v>0</v>
      </c>
      <c r="S381" s="197">
        <f t="shared" si="283"/>
        <v>0</v>
      </c>
      <c r="T381" s="197">
        <f t="shared" si="283"/>
        <v>0</v>
      </c>
      <c r="U381" s="294">
        <f t="shared" si="283"/>
        <v>0</v>
      </c>
      <c r="V381" s="294">
        <f t="shared" si="283"/>
        <v>0</v>
      </c>
      <c r="W381" s="343">
        <f t="shared" si="283"/>
        <v>0</v>
      </c>
      <c r="X381" s="197"/>
      <c r="Y381" s="308"/>
      <c r="Z381" s="197">
        <f t="shared" si="283"/>
        <v>0</v>
      </c>
      <c r="AA381" s="197">
        <f t="shared" si="283"/>
        <v>0</v>
      </c>
      <c r="AB381" s="197">
        <f t="shared" si="283"/>
        <v>0</v>
      </c>
      <c r="AC381" s="197">
        <f t="shared" si="283"/>
        <v>0</v>
      </c>
      <c r="AD381" s="197">
        <f t="shared" si="283"/>
        <v>0</v>
      </c>
      <c r="AE381" s="176"/>
    </row>
    <row r="382" spans="1:31" s="114" customFormat="1" ht="20.25" hidden="1" customHeight="1" x14ac:dyDescent="0.25">
      <c r="A382" s="183" t="s">
        <v>336</v>
      </c>
      <c r="B382" s="183"/>
      <c r="C382" s="183"/>
      <c r="D382" s="183"/>
      <c r="E382" s="183"/>
      <c r="F382" s="200">
        <f t="shared" si="252"/>
        <v>0</v>
      </c>
      <c r="G382" s="200">
        <f t="shared" si="253"/>
        <v>0</v>
      </c>
      <c r="H382" s="201">
        <f t="shared" si="254"/>
        <v>0</v>
      </c>
      <c r="I382" s="132"/>
      <c r="J382" s="132"/>
      <c r="K382" s="131"/>
      <c r="L382" s="131"/>
      <c r="M382" s="11"/>
      <c r="N382" s="171">
        <v>323730</v>
      </c>
      <c r="O382" s="172" t="s">
        <v>42</v>
      </c>
      <c r="P382" s="173" t="s">
        <v>211</v>
      </c>
      <c r="Q382" s="174"/>
      <c r="R382" s="174"/>
      <c r="S382" s="174"/>
      <c r="T382" s="174"/>
      <c r="U382" s="295">
        <v>0</v>
      </c>
      <c r="V382" s="295">
        <v>0</v>
      </c>
      <c r="W382" s="345"/>
      <c r="X382" s="174"/>
      <c r="Y382" s="309"/>
      <c r="Z382" s="174"/>
      <c r="AA382" s="174">
        <f>+Q382</f>
        <v>0</v>
      </c>
      <c r="AB382" s="174"/>
      <c r="AC382" s="174"/>
      <c r="AD382" s="174"/>
      <c r="AE382" s="176"/>
    </row>
    <row r="383" spans="1:31" s="114" customFormat="1" ht="20.25" hidden="1" customHeight="1" x14ac:dyDescent="0.25">
      <c r="A383" s="183" t="s">
        <v>336</v>
      </c>
      <c r="B383" s="183"/>
      <c r="C383" s="183"/>
      <c r="D383" s="183"/>
      <c r="E383" s="198" t="s">
        <v>388</v>
      </c>
      <c r="F383" s="200">
        <f t="shared" si="252"/>
        <v>0</v>
      </c>
      <c r="G383" s="200">
        <f t="shared" si="253"/>
        <v>0</v>
      </c>
      <c r="H383" s="201">
        <f t="shared" si="254"/>
        <v>0</v>
      </c>
      <c r="I383" s="124"/>
      <c r="J383" s="131"/>
      <c r="K383" s="131"/>
      <c r="L383" s="131"/>
      <c r="M383" s="194">
        <v>32379</v>
      </c>
      <c r="N383" s="195"/>
      <c r="O383" s="196" t="s">
        <v>42</v>
      </c>
      <c r="P383" s="195" t="s">
        <v>212</v>
      </c>
      <c r="Q383" s="197">
        <f>+Q384+Q385</f>
        <v>0</v>
      </c>
      <c r="R383" s="197">
        <f t="shared" ref="R383:AD383" si="284">+R384+R385</f>
        <v>0</v>
      </c>
      <c r="S383" s="197">
        <f t="shared" si="284"/>
        <v>0</v>
      </c>
      <c r="T383" s="197">
        <f t="shared" si="284"/>
        <v>0</v>
      </c>
      <c r="U383" s="294">
        <f t="shared" si="284"/>
        <v>0</v>
      </c>
      <c r="V383" s="294">
        <f t="shared" si="284"/>
        <v>0</v>
      </c>
      <c r="W383" s="343">
        <f t="shared" si="284"/>
        <v>0</v>
      </c>
      <c r="X383" s="197"/>
      <c r="Y383" s="308"/>
      <c r="Z383" s="197">
        <f t="shared" si="284"/>
        <v>0</v>
      </c>
      <c r="AA383" s="197">
        <f t="shared" si="284"/>
        <v>0</v>
      </c>
      <c r="AB383" s="197">
        <f t="shared" si="284"/>
        <v>0</v>
      </c>
      <c r="AC383" s="197">
        <f t="shared" si="284"/>
        <v>0</v>
      </c>
      <c r="AD383" s="197">
        <f t="shared" si="284"/>
        <v>0</v>
      </c>
      <c r="AE383" s="176"/>
    </row>
    <row r="384" spans="1:31" s="114" customFormat="1" ht="20.25" hidden="1" customHeight="1" x14ac:dyDescent="0.25">
      <c r="A384" s="183" t="s">
        <v>336</v>
      </c>
      <c r="B384" s="183"/>
      <c r="C384" s="183"/>
      <c r="D384" s="183"/>
      <c r="E384" s="183"/>
      <c r="F384" s="200">
        <f t="shared" si="252"/>
        <v>0</v>
      </c>
      <c r="G384" s="200">
        <f t="shared" si="253"/>
        <v>0</v>
      </c>
      <c r="H384" s="201">
        <f t="shared" si="254"/>
        <v>0</v>
      </c>
      <c r="I384" s="132"/>
      <c r="J384" s="132"/>
      <c r="K384" s="131"/>
      <c r="L384" s="131"/>
      <c r="M384" s="11"/>
      <c r="N384" s="171">
        <v>323790</v>
      </c>
      <c r="O384" s="172" t="s">
        <v>42</v>
      </c>
      <c r="P384" s="173" t="s">
        <v>212</v>
      </c>
      <c r="Q384" s="174"/>
      <c r="R384" s="174"/>
      <c r="S384" s="174"/>
      <c r="T384" s="174"/>
      <c r="U384" s="295">
        <v>0</v>
      </c>
      <c r="V384" s="295">
        <v>0</v>
      </c>
      <c r="W384" s="345"/>
      <c r="X384" s="174"/>
      <c r="Y384" s="309"/>
      <c r="Z384" s="174"/>
      <c r="AA384" s="174">
        <f t="shared" ref="AA384:AA385" si="285">+Q384</f>
        <v>0</v>
      </c>
      <c r="AB384" s="174"/>
      <c r="AC384" s="174"/>
      <c r="AD384" s="174"/>
      <c r="AE384" s="176"/>
    </row>
    <row r="385" spans="1:31" s="114" customFormat="1" ht="20.25" hidden="1" customHeight="1" x14ac:dyDescent="0.25">
      <c r="A385" s="183" t="s">
        <v>336</v>
      </c>
      <c r="B385" s="183"/>
      <c r="C385" s="183"/>
      <c r="D385" s="183"/>
      <c r="E385" s="183"/>
      <c r="F385" s="200">
        <f t="shared" si="252"/>
        <v>0</v>
      </c>
      <c r="G385" s="200">
        <f t="shared" si="253"/>
        <v>0</v>
      </c>
      <c r="H385" s="201">
        <f t="shared" si="254"/>
        <v>0</v>
      </c>
      <c r="I385" s="132"/>
      <c r="J385" s="132"/>
      <c r="K385" s="131"/>
      <c r="L385" s="131"/>
      <c r="M385" s="11"/>
      <c r="N385" s="171">
        <v>323792</v>
      </c>
      <c r="O385" s="172" t="s">
        <v>42</v>
      </c>
      <c r="P385" s="173" t="s">
        <v>212</v>
      </c>
      <c r="Q385" s="174"/>
      <c r="R385" s="174"/>
      <c r="S385" s="174"/>
      <c r="T385" s="174"/>
      <c r="U385" s="295">
        <v>0</v>
      </c>
      <c r="V385" s="295">
        <v>0</v>
      </c>
      <c r="W385" s="345"/>
      <c r="X385" s="174"/>
      <c r="Y385" s="309"/>
      <c r="Z385" s="174"/>
      <c r="AA385" s="174">
        <f t="shared" si="285"/>
        <v>0</v>
      </c>
      <c r="AB385" s="174"/>
      <c r="AC385" s="174"/>
      <c r="AD385" s="174"/>
      <c r="AE385" s="176"/>
    </row>
    <row r="386" spans="1:31" s="114" customFormat="1" ht="20.25" customHeight="1" x14ac:dyDescent="0.25">
      <c r="A386" s="183" t="s">
        <v>336</v>
      </c>
      <c r="B386" s="183"/>
      <c r="C386" s="183"/>
      <c r="D386" s="198" t="s">
        <v>387</v>
      </c>
      <c r="E386" s="198" t="s">
        <v>388</v>
      </c>
      <c r="F386" s="200">
        <f t="shared" si="252"/>
        <v>17200</v>
      </c>
      <c r="G386" s="200">
        <f t="shared" si="253"/>
        <v>30234.35</v>
      </c>
      <c r="H386" s="201">
        <f t="shared" si="254"/>
        <v>36100</v>
      </c>
      <c r="I386" s="132"/>
      <c r="J386" s="132"/>
      <c r="K386" s="131"/>
      <c r="L386" s="131">
        <v>3238</v>
      </c>
      <c r="M386" s="11"/>
      <c r="N386" s="127"/>
      <c r="O386" s="12" t="s">
        <v>42</v>
      </c>
      <c r="P386" s="127" t="s">
        <v>214</v>
      </c>
      <c r="Q386" s="133">
        <f>Q387</f>
        <v>8600</v>
      </c>
      <c r="R386" s="133">
        <f t="shared" ref="R386:AD386" si="286">R387</f>
        <v>0</v>
      </c>
      <c r="S386" s="133">
        <f t="shared" si="286"/>
        <v>8600</v>
      </c>
      <c r="T386" s="133">
        <v>6500</v>
      </c>
      <c r="U386" s="293">
        <f t="shared" si="286"/>
        <v>6600</v>
      </c>
      <c r="V386" s="293">
        <f t="shared" si="286"/>
        <v>8600</v>
      </c>
      <c r="W386" s="342">
        <f t="shared" si="286"/>
        <v>8534.35</v>
      </c>
      <c r="X386" s="133"/>
      <c r="Y386" s="307"/>
      <c r="Z386" s="133">
        <f t="shared" si="286"/>
        <v>6500</v>
      </c>
      <c r="AA386" s="133">
        <f t="shared" si="286"/>
        <v>8600</v>
      </c>
      <c r="AB386" s="133">
        <f t="shared" si="286"/>
        <v>10000</v>
      </c>
      <c r="AC386" s="133">
        <f t="shared" si="286"/>
        <v>5000</v>
      </c>
      <c r="AD386" s="133">
        <f t="shared" si="286"/>
        <v>6000</v>
      </c>
      <c r="AE386" s="176"/>
    </row>
    <row r="387" spans="1:31" s="114" customFormat="1" ht="20.25" hidden="1" customHeight="1" x14ac:dyDescent="0.25">
      <c r="A387" s="183" t="s">
        <v>336</v>
      </c>
      <c r="B387" s="183"/>
      <c r="C387" s="183"/>
      <c r="D387" s="183"/>
      <c r="E387" s="198" t="s">
        <v>388</v>
      </c>
      <c r="F387" s="200">
        <f t="shared" si="252"/>
        <v>17200</v>
      </c>
      <c r="G387" s="200">
        <f t="shared" si="253"/>
        <v>23734.35</v>
      </c>
      <c r="H387" s="201">
        <f t="shared" si="254"/>
        <v>36100</v>
      </c>
      <c r="I387" s="124"/>
      <c r="J387" s="131"/>
      <c r="K387" s="131"/>
      <c r="L387" s="131"/>
      <c r="M387" s="194">
        <v>32389</v>
      </c>
      <c r="N387" s="195"/>
      <c r="O387" s="196" t="s">
        <v>42</v>
      </c>
      <c r="P387" s="195" t="s">
        <v>214</v>
      </c>
      <c r="Q387" s="197">
        <f t="shared" ref="Q387:AD387" si="287">Q388</f>
        <v>8600</v>
      </c>
      <c r="R387" s="197">
        <f t="shared" si="287"/>
        <v>0</v>
      </c>
      <c r="S387" s="197">
        <f t="shared" si="287"/>
        <v>8600</v>
      </c>
      <c r="T387" s="197">
        <f t="shared" si="287"/>
        <v>0</v>
      </c>
      <c r="U387" s="294">
        <f t="shared" si="287"/>
        <v>6600</v>
      </c>
      <c r="V387" s="294">
        <f t="shared" si="287"/>
        <v>8600</v>
      </c>
      <c r="W387" s="343">
        <f t="shared" si="287"/>
        <v>8534.35</v>
      </c>
      <c r="X387" s="197"/>
      <c r="Y387" s="308"/>
      <c r="Z387" s="197">
        <f t="shared" si="287"/>
        <v>6500</v>
      </c>
      <c r="AA387" s="197">
        <f t="shared" si="287"/>
        <v>8600</v>
      </c>
      <c r="AB387" s="197">
        <f t="shared" si="287"/>
        <v>10000</v>
      </c>
      <c r="AC387" s="197">
        <f t="shared" si="287"/>
        <v>5000</v>
      </c>
      <c r="AD387" s="197">
        <f t="shared" si="287"/>
        <v>6000</v>
      </c>
      <c r="AE387" s="176"/>
    </row>
    <row r="388" spans="1:31" s="114" customFormat="1" ht="20.25" hidden="1" customHeight="1" x14ac:dyDescent="0.25">
      <c r="A388" s="183" t="s">
        <v>336</v>
      </c>
      <c r="B388" s="183"/>
      <c r="C388" s="183"/>
      <c r="D388" s="183"/>
      <c r="E388" s="183"/>
      <c r="F388" s="200">
        <f t="shared" si="252"/>
        <v>17200</v>
      </c>
      <c r="G388" s="200">
        <f t="shared" si="253"/>
        <v>23734.35</v>
      </c>
      <c r="H388" s="201">
        <f t="shared" si="254"/>
        <v>36100</v>
      </c>
      <c r="I388" s="132"/>
      <c r="J388" s="132"/>
      <c r="K388" s="131"/>
      <c r="L388" s="131"/>
      <c r="M388" s="11"/>
      <c r="N388" s="171">
        <v>323890</v>
      </c>
      <c r="O388" s="172" t="s">
        <v>42</v>
      </c>
      <c r="P388" s="173" t="s">
        <v>214</v>
      </c>
      <c r="Q388" s="174">
        <v>8600</v>
      </c>
      <c r="R388" s="174">
        <f>S388-Q388</f>
        <v>0</v>
      </c>
      <c r="S388" s="174">
        <v>8600</v>
      </c>
      <c r="T388" s="174"/>
      <c r="U388" s="295">
        <v>6600</v>
      </c>
      <c r="V388" s="295">
        <v>8600</v>
      </c>
      <c r="W388" s="345">
        <v>8534.35</v>
      </c>
      <c r="X388" s="174"/>
      <c r="Y388" s="309"/>
      <c r="Z388" s="174">
        <v>6500</v>
      </c>
      <c r="AA388" s="174">
        <f>+Q388</f>
        <v>8600</v>
      </c>
      <c r="AB388" s="174">
        <v>10000</v>
      </c>
      <c r="AC388" s="174">
        <v>5000</v>
      </c>
      <c r="AD388" s="174">
        <v>6000</v>
      </c>
      <c r="AE388" s="176"/>
    </row>
    <row r="389" spans="1:31" s="114" customFormat="1" ht="20.25" customHeight="1" x14ac:dyDescent="0.25">
      <c r="A389" s="183" t="s">
        <v>336</v>
      </c>
      <c r="B389" s="183"/>
      <c r="C389" s="183"/>
      <c r="D389" s="198" t="s">
        <v>387</v>
      </c>
      <c r="E389" s="198" t="s">
        <v>388</v>
      </c>
      <c r="F389" s="200">
        <f t="shared" si="252"/>
        <v>75000</v>
      </c>
      <c r="G389" s="200">
        <f t="shared" si="253"/>
        <v>71300</v>
      </c>
      <c r="H389" s="201">
        <f t="shared" si="254"/>
        <v>121200</v>
      </c>
      <c r="I389" s="132"/>
      <c r="J389" s="132"/>
      <c r="K389" s="131"/>
      <c r="L389" s="131">
        <v>3239</v>
      </c>
      <c r="M389" s="11"/>
      <c r="N389" s="127"/>
      <c r="O389" s="12" t="s">
        <v>42</v>
      </c>
      <c r="P389" s="127" t="s">
        <v>215</v>
      </c>
      <c r="Q389" s="133">
        <f>Q392+Q394+Q396+Q390</f>
        <v>37500</v>
      </c>
      <c r="R389" s="133">
        <f t="shared" ref="R389:AD389" si="288">R392+R394+R396+R390</f>
        <v>0</v>
      </c>
      <c r="S389" s="133">
        <f t="shared" si="288"/>
        <v>37500</v>
      </c>
      <c r="T389" s="133">
        <f t="shared" si="288"/>
        <v>0</v>
      </c>
      <c r="U389" s="293">
        <f t="shared" si="288"/>
        <v>0</v>
      </c>
      <c r="V389" s="293">
        <f t="shared" si="288"/>
        <v>37500</v>
      </c>
      <c r="W389" s="342">
        <f t="shared" si="288"/>
        <v>33800</v>
      </c>
      <c r="X389" s="133"/>
      <c r="Y389" s="307"/>
      <c r="Z389" s="133">
        <f t="shared" si="288"/>
        <v>0</v>
      </c>
      <c r="AA389" s="133">
        <f t="shared" si="288"/>
        <v>37500</v>
      </c>
      <c r="AB389" s="133">
        <f t="shared" si="288"/>
        <v>33900</v>
      </c>
      <c r="AC389" s="133">
        <f t="shared" si="288"/>
        <v>24900</v>
      </c>
      <c r="AD389" s="133">
        <f t="shared" si="288"/>
        <v>24900</v>
      </c>
      <c r="AE389" s="176"/>
    </row>
    <row r="390" spans="1:31" s="114" customFormat="1" ht="20.25" hidden="1" customHeight="1" x14ac:dyDescent="0.25">
      <c r="A390" s="183" t="s">
        <v>336</v>
      </c>
      <c r="B390" s="183"/>
      <c r="C390" s="183"/>
      <c r="D390" s="183"/>
      <c r="E390" s="198" t="s">
        <v>388</v>
      </c>
      <c r="F390" s="200">
        <f t="shared" si="252"/>
        <v>0</v>
      </c>
      <c r="G390" s="200">
        <f t="shared" si="253"/>
        <v>0</v>
      </c>
      <c r="H390" s="201">
        <f t="shared" si="254"/>
        <v>0</v>
      </c>
      <c r="I390" s="124"/>
      <c r="J390" s="131"/>
      <c r="K390" s="131"/>
      <c r="L390" s="131"/>
      <c r="M390" s="194">
        <v>32391</v>
      </c>
      <c r="N390" s="195"/>
      <c r="O390" s="196" t="s">
        <v>42</v>
      </c>
      <c r="P390" s="195" t="s">
        <v>216</v>
      </c>
      <c r="Q390" s="197">
        <f>+Q391</f>
        <v>0</v>
      </c>
      <c r="R390" s="197">
        <f t="shared" ref="R390:AD390" si="289">+R391</f>
        <v>0</v>
      </c>
      <c r="S390" s="197">
        <f t="shared" si="289"/>
        <v>0</v>
      </c>
      <c r="T390" s="197">
        <f t="shared" si="289"/>
        <v>0</v>
      </c>
      <c r="U390" s="294">
        <f t="shared" si="289"/>
        <v>0</v>
      </c>
      <c r="V390" s="294">
        <f t="shared" si="289"/>
        <v>0</v>
      </c>
      <c r="W390" s="343">
        <f t="shared" si="289"/>
        <v>0</v>
      </c>
      <c r="X390" s="197"/>
      <c r="Y390" s="308"/>
      <c r="Z390" s="197">
        <f t="shared" si="289"/>
        <v>0</v>
      </c>
      <c r="AA390" s="197">
        <f t="shared" si="289"/>
        <v>0</v>
      </c>
      <c r="AB390" s="197">
        <f t="shared" si="289"/>
        <v>0</v>
      </c>
      <c r="AC390" s="197">
        <f t="shared" si="289"/>
        <v>0</v>
      </c>
      <c r="AD390" s="197">
        <f t="shared" si="289"/>
        <v>0</v>
      </c>
      <c r="AE390" s="176"/>
    </row>
    <row r="391" spans="1:31" s="114" customFormat="1" ht="20.25" hidden="1" customHeight="1" x14ac:dyDescent="0.25">
      <c r="A391" s="183" t="s">
        <v>336</v>
      </c>
      <c r="B391" s="183"/>
      <c r="C391" s="183"/>
      <c r="D391" s="183"/>
      <c r="E391" s="183"/>
      <c r="F391" s="200">
        <f t="shared" si="252"/>
        <v>0</v>
      </c>
      <c r="G391" s="200">
        <f t="shared" si="253"/>
        <v>0</v>
      </c>
      <c r="H391" s="201">
        <f t="shared" si="254"/>
        <v>0</v>
      </c>
      <c r="I391" s="132"/>
      <c r="J391" s="132"/>
      <c r="K391" s="131"/>
      <c r="L391" s="131"/>
      <c r="M391" s="11"/>
      <c r="N391" s="171">
        <v>323910</v>
      </c>
      <c r="O391" s="172" t="s">
        <v>42</v>
      </c>
      <c r="P391" s="173" t="s">
        <v>216</v>
      </c>
      <c r="Q391" s="174"/>
      <c r="R391" s="174"/>
      <c r="S391" s="174"/>
      <c r="T391" s="174"/>
      <c r="U391" s="295">
        <v>0</v>
      </c>
      <c r="V391" s="295">
        <v>0</v>
      </c>
      <c r="W391" s="345"/>
      <c r="X391" s="174"/>
      <c r="Y391" s="309"/>
      <c r="Z391" s="174"/>
      <c r="AA391" s="174">
        <f>+Q391</f>
        <v>0</v>
      </c>
      <c r="AB391" s="174"/>
      <c r="AC391" s="174"/>
      <c r="AD391" s="174"/>
      <c r="AE391" s="176"/>
    </row>
    <row r="392" spans="1:31" s="114" customFormat="1" ht="20.25" hidden="1" customHeight="1" x14ac:dyDescent="0.25">
      <c r="A392" s="183" t="s">
        <v>336</v>
      </c>
      <c r="B392" s="183"/>
      <c r="C392" s="183"/>
      <c r="D392" s="183"/>
      <c r="E392" s="198" t="s">
        <v>388</v>
      </c>
      <c r="F392" s="200">
        <f t="shared" si="252"/>
        <v>1600</v>
      </c>
      <c r="G392" s="200">
        <f t="shared" si="253"/>
        <v>1600</v>
      </c>
      <c r="H392" s="201">
        <f t="shared" si="254"/>
        <v>2900</v>
      </c>
      <c r="I392" s="124"/>
      <c r="J392" s="131"/>
      <c r="K392" s="131"/>
      <c r="L392" s="131"/>
      <c r="M392" s="194">
        <v>32394</v>
      </c>
      <c r="N392" s="195"/>
      <c r="O392" s="196" t="s">
        <v>42</v>
      </c>
      <c r="P392" s="195" t="s">
        <v>218</v>
      </c>
      <c r="Q392" s="197">
        <f>Q393</f>
        <v>800</v>
      </c>
      <c r="R392" s="197">
        <f t="shared" ref="R392:AD394" si="290">R393</f>
        <v>0</v>
      </c>
      <c r="S392" s="197">
        <f t="shared" si="290"/>
        <v>800</v>
      </c>
      <c r="T392" s="197">
        <f t="shared" si="290"/>
        <v>0</v>
      </c>
      <c r="U392" s="294">
        <f t="shared" si="290"/>
        <v>0</v>
      </c>
      <c r="V392" s="294">
        <f t="shared" si="290"/>
        <v>800</v>
      </c>
      <c r="W392" s="343">
        <f t="shared" si="290"/>
        <v>800</v>
      </c>
      <c r="X392" s="197"/>
      <c r="Y392" s="308"/>
      <c r="Z392" s="197">
        <f t="shared" si="290"/>
        <v>0</v>
      </c>
      <c r="AA392" s="197">
        <f t="shared" si="290"/>
        <v>800</v>
      </c>
      <c r="AB392" s="197">
        <f t="shared" si="290"/>
        <v>700</v>
      </c>
      <c r="AC392" s="197">
        <f t="shared" si="290"/>
        <v>700</v>
      </c>
      <c r="AD392" s="197">
        <f t="shared" si="290"/>
        <v>700</v>
      </c>
      <c r="AE392" s="176"/>
    </row>
    <row r="393" spans="1:31" s="114" customFormat="1" ht="20.25" hidden="1" customHeight="1" x14ac:dyDescent="0.25">
      <c r="A393" s="183" t="s">
        <v>336</v>
      </c>
      <c r="B393" s="183"/>
      <c r="C393" s="183"/>
      <c r="D393" s="183"/>
      <c r="E393" s="183"/>
      <c r="F393" s="200">
        <f t="shared" si="252"/>
        <v>1600</v>
      </c>
      <c r="G393" s="200">
        <f t="shared" si="253"/>
        <v>1600</v>
      </c>
      <c r="H393" s="201">
        <f t="shared" si="254"/>
        <v>2900</v>
      </c>
      <c r="I393" s="132"/>
      <c r="J393" s="132"/>
      <c r="K393" s="131"/>
      <c r="L393" s="131"/>
      <c r="M393" s="11"/>
      <c r="N393" s="171">
        <v>323940</v>
      </c>
      <c r="O393" s="172" t="s">
        <v>42</v>
      </c>
      <c r="P393" s="173" t="s">
        <v>218</v>
      </c>
      <c r="Q393" s="174">
        <v>800</v>
      </c>
      <c r="R393" s="174">
        <f t="shared" si="290"/>
        <v>0</v>
      </c>
      <c r="S393" s="174">
        <v>800</v>
      </c>
      <c r="T393" s="174"/>
      <c r="U393" s="295">
        <v>0</v>
      </c>
      <c r="V393" s="295">
        <v>800</v>
      </c>
      <c r="W393" s="345">
        <v>800</v>
      </c>
      <c r="X393" s="174"/>
      <c r="Y393" s="309"/>
      <c r="Z393" s="174"/>
      <c r="AA393" s="174">
        <f>+Q393</f>
        <v>800</v>
      </c>
      <c r="AB393" s="174">
        <v>700</v>
      </c>
      <c r="AC393" s="174">
        <v>700</v>
      </c>
      <c r="AD393" s="174">
        <v>700</v>
      </c>
      <c r="AE393" s="176"/>
    </row>
    <row r="394" spans="1:31" s="114" customFormat="1" ht="20.25" hidden="1" customHeight="1" x14ac:dyDescent="0.25">
      <c r="A394" s="183" t="s">
        <v>336</v>
      </c>
      <c r="B394" s="183"/>
      <c r="C394" s="183"/>
      <c r="D394" s="183"/>
      <c r="E394" s="198" t="s">
        <v>388</v>
      </c>
      <c r="F394" s="200">
        <f t="shared" si="252"/>
        <v>20000</v>
      </c>
      <c r="G394" s="200">
        <f t="shared" si="253"/>
        <v>17000</v>
      </c>
      <c r="H394" s="201">
        <f t="shared" si="254"/>
        <v>27000</v>
      </c>
      <c r="I394" s="124"/>
      <c r="J394" s="131"/>
      <c r="K394" s="131"/>
      <c r="L394" s="131"/>
      <c r="M394" s="194">
        <v>32395</v>
      </c>
      <c r="N394" s="195"/>
      <c r="O394" s="196" t="s">
        <v>42</v>
      </c>
      <c r="P394" s="195" t="s">
        <v>219</v>
      </c>
      <c r="Q394" s="197">
        <f>Q395</f>
        <v>10000</v>
      </c>
      <c r="R394" s="197">
        <f t="shared" si="290"/>
        <v>0</v>
      </c>
      <c r="S394" s="197">
        <f t="shared" si="290"/>
        <v>10000</v>
      </c>
      <c r="T394" s="197">
        <f t="shared" si="290"/>
        <v>0</v>
      </c>
      <c r="U394" s="294">
        <f t="shared" si="290"/>
        <v>0</v>
      </c>
      <c r="V394" s="294">
        <f t="shared" si="290"/>
        <v>10000</v>
      </c>
      <c r="W394" s="343">
        <f t="shared" si="290"/>
        <v>7000</v>
      </c>
      <c r="X394" s="197"/>
      <c r="Y394" s="308"/>
      <c r="Z394" s="197">
        <f t="shared" si="290"/>
        <v>0</v>
      </c>
      <c r="AA394" s="197">
        <f t="shared" si="290"/>
        <v>10000</v>
      </c>
      <c r="AB394" s="197">
        <f t="shared" si="290"/>
        <v>7000</v>
      </c>
      <c r="AC394" s="197">
        <f t="shared" si="290"/>
        <v>5000</v>
      </c>
      <c r="AD394" s="197">
        <f t="shared" si="290"/>
        <v>5000</v>
      </c>
      <c r="AE394" s="176"/>
    </row>
    <row r="395" spans="1:31" s="114" customFormat="1" ht="20.25" hidden="1" customHeight="1" x14ac:dyDescent="0.25">
      <c r="A395" s="183" t="s">
        <v>336</v>
      </c>
      <c r="B395" s="183"/>
      <c r="C395" s="183"/>
      <c r="D395" s="183"/>
      <c r="E395" s="183"/>
      <c r="F395" s="200">
        <f t="shared" si="252"/>
        <v>20000</v>
      </c>
      <c r="G395" s="200">
        <f t="shared" si="253"/>
        <v>17000</v>
      </c>
      <c r="H395" s="201">
        <f t="shared" si="254"/>
        <v>27000</v>
      </c>
      <c r="I395" s="132"/>
      <c r="J395" s="132"/>
      <c r="K395" s="131"/>
      <c r="L395" s="131"/>
      <c r="M395" s="11"/>
      <c r="N395" s="171">
        <v>323950</v>
      </c>
      <c r="O395" s="172" t="s">
        <v>42</v>
      </c>
      <c r="P395" s="173" t="s">
        <v>219</v>
      </c>
      <c r="Q395" s="174">
        <v>10000</v>
      </c>
      <c r="R395" s="174">
        <f>S395-Q395</f>
        <v>0</v>
      </c>
      <c r="S395" s="174">
        <v>10000</v>
      </c>
      <c r="T395" s="174"/>
      <c r="U395" s="295">
        <v>0</v>
      </c>
      <c r="V395" s="295">
        <v>10000</v>
      </c>
      <c r="W395" s="345">
        <v>7000</v>
      </c>
      <c r="X395" s="174"/>
      <c r="Y395" s="309"/>
      <c r="Z395" s="174"/>
      <c r="AA395" s="174">
        <f>+Q395</f>
        <v>10000</v>
      </c>
      <c r="AB395" s="174">
        <v>7000</v>
      </c>
      <c r="AC395" s="174">
        <v>5000</v>
      </c>
      <c r="AD395" s="174">
        <v>5000</v>
      </c>
      <c r="AE395" s="176"/>
    </row>
    <row r="396" spans="1:31" s="114" customFormat="1" ht="20.25" hidden="1" customHeight="1" x14ac:dyDescent="0.25">
      <c r="A396" s="183" t="s">
        <v>336</v>
      </c>
      <c r="B396" s="183"/>
      <c r="C396" s="183"/>
      <c r="D396" s="183"/>
      <c r="E396" s="198" t="s">
        <v>388</v>
      </c>
      <c r="F396" s="200">
        <f t="shared" si="252"/>
        <v>53400</v>
      </c>
      <c r="G396" s="200">
        <f t="shared" si="253"/>
        <v>52700</v>
      </c>
      <c r="H396" s="201">
        <f t="shared" si="254"/>
        <v>91300</v>
      </c>
      <c r="I396" s="124"/>
      <c r="J396" s="131"/>
      <c r="K396" s="131"/>
      <c r="L396" s="131"/>
      <c r="M396" s="194">
        <v>32399</v>
      </c>
      <c r="N396" s="195"/>
      <c r="O396" s="196" t="s">
        <v>42</v>
      </c>
      <c r="P396" s="195" t="s">
        <v>220</v>
      </c>
      <c r="Q396" s="197">
        <f>Q397+Q398+Q399+Q400+Q401</f>
        <v>26700</v>
      </c>
      <c r="R396" s="197">
        <f t="shared" ref="R396:AD396" si="291">R397+R398+R399+R400+R401</f>
        <v>0</v>
      </c>
      <c r="S396" s="197">
        <f t="shared" si="291"/>
        <v>26700</v>
      </c>
      <c r="T396" s="197">
        <f t="shared" si="291"/>
        <v>0</v>
      </c>
      <c r="U396" s="294">
        <f t="shared" si="291"/>
        <v>0</v>
      </c>
      <c r="V396" s="294">
        <f t="shared" si="291"/>
        <v>26700</v>
      </c>
      <c r="W396" s="343">
        <f t="shared" si="291"/>
        <v>26000</v>
      </c>
      <c r="X396" s="197"/>
      <c r="Y396" s="308"/>
      <c r="Z396" s="197">
        <f t="shared" si="291"/>
        <v>0</v>
      </c>
      <c r="AA396" s="197">
        <f t="shared" si="291"/>
        <v>26700</v>
      </c>
      <c r="AB396" s="197">
        <f t="shared" si="291"/>
        <v>26200</v>
      </c>
      <c r="AC396" s="197">
        <f t="shared" si="291"/>
        <v>19200</v>
      </c>
      <c r="AD396" s="197">
        <f t="shared" si="291"/>
        <v>19200</v>
      </c>
      <c r="AE396" s="176"/>
    </row>
    <row r="397" spans="1:31" s="114" customFormat="1" ht="20.25" hidden="1" customHeight="1" x14ac:dyDescent="0.25">
      <c r="A397" s="183" t="s">
        <v>336</v>
      </c>
      <c r="B397" s="183"/>
      <c r="C397" s="183"/>
      <c r="D397" s="183"/>
      <c r="E397" s="183"/>
      <c r="F397" s="200">
        <f t="shared" si="252"/>
        <v>12000</v>
      </c>
      <c r="G397" s="200">
        <f t="shared" si="253"/>
        <v>12000</v>
      </c>
      <c r="H397" s="201">
        <f t="shared" si="254"/>
        <v>20000</v>
      </c>
      <c r="I397" s="132"/>
      <c r="J397" s="132"/>
      <c r="K397" s="131"/>
      <c r="L397" s="131"/>
      <c r="M397" s="11"/>
      <c r="N397" s="171">
        <v>323990</v>
      </c>
      <c r="O397" s="172" t="s">
        <v>42</v>
      </c>
      <c r="P397" s="173" t="s">
        <v>221</v>
      </c>
      <c r="Q397" s="174">
        <v>6000</v>
      </c>
      <c r="R397" s="174">
        <f>S397-Q397</f>
        <v>0</v>
      </c>
      <c r="S397" s="174">
        <v>6000</v>
      </c>
      <c r="T397" s="174"/>
      <c r="U397" s="295">
        <v>0</v>
      </c>
      <c r="V397" s="295">
        <v>6000</v>
      </c>
      <c r="W397" s="345">
        <v>6000</v>
      </c>
      <c r="X397" s="174"/>
      <c r="Y397" s="309"/>
      <c r="Z397" s="174"/>
      <c r="AA397" s="174">
        <f t="shared" ref="AA397:AA401" si="292">+Q397</f>
        <v>6000</v>
      </c>
      <c r="AB397" s="174">
        <v>6000</v>
      </c>
      <c r="AC397" s="174">
        <v>4000</v>
      </c>
      <c r="AD397" s="174">
        <v>4000</v>
      </c>
      <c r="AE397" s="176"/>
    </row>
    <row r="398" spans="1:31" s="114" customFormat="1" ht="20.25" hidden="1" customHeight="1" x14ac:dyDescent="0.25">
      <c r="A398" s="183" t="s">
        <v>336</v>
      </c>
      <c r="B398" s="183"/>
      <c r="C398" s="183"/>
      <c r="D398" s="183"/>
      <c r="E398" s="183"/>
      <c r="F398" s="200">
        <f t="shared" si="252"/>
        <v>12000</v>
      </c>
      <c r="G398" s="200">
        <f t="shared" si="253"/>
        <v>12000</v>
      </c>
      <c r="H398" s="201">
        <f t="shared" si="254"/>
        <v>23000</v>
      </c>
      <c r="I398" s="132"/>
      <c r="J398" s="132"/>
      <c r="K398" s="131"/>
      <c r="L398" s="131"/>
      <c r="M398" s="11"/>
      <c r="N398" s="171">
        <v>323991</v>
      </c>
      <c r="O398" s="172" t="s">
        <v>42</v>
      </c>
      <c r="P398" s="173" t="s">
        <v>222</v>
      </c>
      <c r="Q398" s="174">
        <v>6000</v>
      </c>
      <c r="R398" s="174">
        <f>S398-Q398</f>
        <v>0</v>
      </c>
      <c r="S398" s="174">
        <v>6000</v>
      </c>
      <c r="T398" s="174"/>
      <c r="U398" s="295">
        <v>0</v>
      </c>
      <c r="V398" s="295">
        <v>6000</v>
      </c>
      <c r="W398" s="345">
        <v>6000</v>
      </c>
      <c r="X398" s="174"/>
      <c r="Y398" s="309"/>
      <c r="Z398" s="174"/>
      <c r="AA398" s="174">
        <f t="shared" si="292"/>
        <v>6000</v>
      </c>
      <c r="AB398" s="174">
        <v>7000</v>
      </c>
      <c r="AC398" s="174">
        <v>5000</v>
      </c>
      <c r="AD398" s="174">
        <v>5000</v>
      </c>
      <c r="AE398" s="176"/>
    </row>
    <row r="399" spans="1:31" s="114" customFormat="1" ht="20.25" hidden="1" customHeight="1" x14ac:dyDescent="0.25">
      <c r="A399" s="183" t="s">
        <v>336</v>
      </c>
      <c r="B399" s="183"/>
      <c r="C399" s="183"/>
      <c r="D399" s="183"/>
      <c r="E399" s="183"/>
      <c r="F399" s="200">
        <f t="shared" si="252"/>
        <v>8000</v>
      </c>
      <c r="G399" s="200">
        <f t="shared" si="253"/>
        <v>8000</v>
      </c>
      <c r="H399" s="201">
        <f t="shared" si="254"/>
        <v>14000</v>
      </c>
      <c r="I399" s="132"/>
      <c r="J399" s="132"/>
      <c r="K399" s="131"/>
      <c r="L399" s="131"/>
      <c r="M399" s="11"/>
      <c r="N399" s="171">
        <v>323992</v>
      </c>
      <c r="O399" s="172" t="s">
        <v>42</v>
      </c>
      <c r="P399" s="173" t="s">
        <v>223</v>
      </c>
      <c r="Q399" s="174">
        <v>4000</v>
      </c>
      <c r="R399" s="174">
        <f>S399-Q399</f>
        <v>0</v>
      </c>
      <c r="S399" s="174">
        <v>4000</v>
      </c>
      <c r="T399" s="174"/>
      <c r="U399" s="295">
        <v>0</v>
      </c>
      <c r="V399" s="295">
        <v>4000</v>
      </c>
      <c r="W399" s="345">
        <v>4000</v>
      </c>
      <c r="X399" s="174"/>
      <c r="Y399" s="309"/>
      <c r="Z399" s="174"/>
      <c r="AA399" s="174">
        <f t="shared" si="292"/>
        <v>4000</v>
      </c>
      <c r="AB399" s="174">
        <v>4000</v>
      </c>
      <c r="AC399" s="174">
        <v>3000</v>
      </c>
      <c r="AD399" s="174">
        <v>3000</v>
      </c>
      <c r="AE399" s="176"/>
    </row>
    <row r="400" spans="1:31" s="114" customFormat="1" ht="20.25" hidden="1" customHeight="1" x14ac:dyDescent="0.25">
      <c r="A400" s="183" t="s">
        <v>336</v>
      </c>
      <c r="B400" s="183"/>
      <c r="C400" s="183"/>
      <c r="D400" s="183"/>
      <c r="E400" s="183"/>
      <c r="F400" s="200">
        <f t="shared" si="252"/>
        <v>19400</v>
      </c>
      <c r="G400" s="200">
        <f t="shared" si="253"/>
        <v>18700</v>
      </c>
      <c r="H400" s="201">
        <f t="shared" si="254"/>
        <v>29700</v>
      </c>
      <c r="I400" s="132"/>
      <c r="J400" s="132"/>
      <c r="K400" s="131"/>
      <c r="L400" s="131"/>
      <c r="M400" s="11"/>
      <c r="N400" s="171">
        <v>323993</v>
      </c>
      <c r="O400" s="172" t="s">
        <v>42</v>
      </c>
      <c r="P400" s="173" t="s">
        <v>224</v>
      </c>
      <c r="Q400" s="174">
        <v>9700</v>
      </c>
      <c r="R400" s="174">
        <f>S400-Q400</f>
        <v>0</v>
      </c>
      <c r="S400" s="174">
        <v>9700</v>
      </c>
      <c r="T400" s="174"/>
      <c r="U400" s="295">
        <v>0</v>
      </c>
      <c r="V400" s="295">
        <v>9700</v>
      </c>
      <c r="W400" s="345">
        <v>9000</v>
      </c>
      <c r="X400" s="174"/>
      <c r="Y400" s="309"/>
      <c r="Z400" s="174"/>
      <c r="AA400" s="174">
        <f t="shared" si="292"/>
        <v>9700</v>
      </c>
      <c r="AB400" s="174">
        <v>8000</v>
      </c>
      <c r="AC400" s="174">
        <v>6000</v>
      </c>
      <c r="AD400" s="174">
        <v>6000</v>
      </c>
      <c r="AE400" s="176"/>
    </row>
    <row r="401" spans="1:31" s="114" customFormat="1" ht="20.25" hidden="1" customHeight="1" x14ac:dyDescent="0.25">
      <c r="A401" s="183" t="s">
        <v>336</v>
      </c>
      <c r="B401" s="183"/>
      <c r="C401" s="183"/>
      <c r="D401" s="183"/>
      <c r="E401" s="183"/>
      <c r="F401" s="200">
        <f t="shared" si="252"/>
        <v>2000</v>
      </c>
      <c r="G401" s="200">
        <f t="shared" si="253"/>
        <v>2000</v>
      </c>
      <c r="H401" s="201">
        <f t="shared" si="254"/>
        <v>4600</v>
      </c>
      <c r="I401" s="132"/>
      <c r="J401" s="132"/>
      <c r="K401" s="131"/>
      <c r="L401" s="131"/>
      <c r="M401" s="11"/>
      <c r="N401" s="171">
        <v>323994</v>
      </c>
      <c r="O401" s="172" t="s">
        <v>42</v>
      </c>
      <c r="P401" s="173" t="s">
        <v>225</v>
      </c>
      <c r="Q401" s="174">
        <v>1000</v>
      </c>
      <c r="R401" s="174">
        <f>S401-Q401</f>
        <v>0</v>
      </c>
      <c r="S401" s="174">
        <v>1000</v>
      </c>
      <c r="T401" s="174"/>
      <c r="U401" s="295">
        <v>0</v>
      </c>
      <c r="V401" s="295">
        <v>1000</v>
      </c>
      <c r="W401" s="345">
        <v>1000</v>
      </c>
      <c r="X401" s="174"/>
      <c r="Y401" s="309"/>
      <c r="Z401" s="174"/>
      <c r="AA401" s="174">
        <f t="shared" si="292"/>
        <v>1000</v>
      </c>
      <c r="AB401" s="174">
        <v>1200</v>
      </c>
      <c r="AC401" s="174">
        <v>1200</v>
      </c>
      <c r="AD401" s="174">
        <v>1200</v>
      </c>
      <c r="AE401" s="176"/>
    </row>
    <row r="402" spans="1:31" s="214" customFormat="1" ht="20.25" hidden="1" customHeight="1" x14ac:dyDescent="0.25">
      <c r="A402" s="188" t="s">
        <v>336</v>
      </c>
      <c r="B402" s="188"/>
      <c r="C402" s="215" t="s">
        <v>384</v>
      </c>
      <c r="D402" s="215" t="s">
        <v>387</v>
      </c>
      <c r="E402" s="215" t="s">
        <v>388</v>
      </c>
      <c r="F402" s="207">
        <f t="shared" ref="F402:F465" si="293">+Q402+R402+S402</f>
        <v>0</v>
      </c>
      <c r="G402" s="207">
        <f t="shared" ref="G402:G465" si="294">+T402+U402+V402+W402+X402+Y402</f>
        <v>0</v>
      </c>
      <c r="H402" s="208">
        <f t="shared" ref="H402:H465" si="295">+Z402+AA402+AB402+AC402+AD402</f>
        <v>0</v>
      </c>
      <c r="I402" s="124"/>
      <c r="J402" s="131"/>
      <c r="K402" s="131">
        <v>324</v>
      </c>
      <c r="L402" s="131"/>
      <c r="M402" s="131"/>
      <c r="N402" s="132"/>
      <c r="O402" s="12" t="s">
        <v>42</v>
      </c>
      <c r="P402" s="127" t="s">
        <v>226</v>
      </c>
      <c r="Q402" s="133">
        <f>+Q403</f>
        <v>0</v>
      </c>
      <c r="R402" s="133">
        <f t="shared" ref="R402:AD404" si="296">+R403</f>
        <v>0</v>
      </c>
      <c r="S402" s="133">
        <f t="shared" si="296"/>
        <v>0</v>
      </c>
      <c r="T402" s="133">
        <f t="shared" si="296"/>
        <v>0</v>
      </c>
      <c r="U402" s="293">
        <f t="shared" si="296"/>
        <v>0</v>
      </c>
      <c r="V402" s="293">
        <f t="shared" si="296"/>
        <v>0</v>
      </c>
      <c r="W402" s="342">
        <f t="shared" si="296"/>
        <v>0</v>
      </c>
      <c r="X402" s="133"/>
      <c r="Y402" s="307"/>
      <c r="Z402" s="213">
        <f t="shared" si="296"/>
        <v>0</v>
      </c>
      <c r="AA402" s="213">
        <f t="shared" si="296"/>
        <v>0</v>
      </c>
      <c r="AB402" s="213">
        <f t="shared" si="296"/>
        <v>0</v>
      </c>
      <c r="AC402" s="213">
        <f t="shared" si="296"/>
        <v>0</v>
      </c>
      <c r="AD402" s="213">
        <f t="shared" si="296"/>
        <v>0</v>
      </c>
      <c r="AE402" s="176"/>
    </row>
    <row r="403" spans="1:31" s="114" customFormat="1" ht="20.25" hidden="1" customHeight="1" x14ac:dyDescent="0.25">
      <c r="A403" s="183" t="s">
        <v>336</v>
      </c>
      <c r="B403" s="183"/>
      <c r="C403" s="183"/>
      <c r="D403" s="198" t="s">
        <v>387</v>
      </c>
      <c r="E403" s="198" t="s">
        <v>388</v>
      </c>
      <c r="F403" s="200">
        <f t="shared" si="293"/>
        <v>0</v>
      </c>
      <c r="G403" s="200">
        <f t="shared" si="294"/>
        <v>0</v>
      </c>
      <c r="H403" s="201">
        <f t="shared" si="295"/>
        <v>0</v>
      </c>
      <c r="I403" s="132"/>
      <c r="J403" s="132"/>
      <c r="K403" s="131"/>
      <c r="L403" s="131">
        <v>3241</v>
      </c>
      <c r="M403" s="131"/>
      <c r="N403" s="132"/>
      <c r="O403" s="12" t="s">
        <v>42</v>
      </c>
      <c r="P403" s="127" t="s">
        <v>226</v>
      </c>
      <c r="Q403" s="133">
        <f>+Q404</f>
        <v>0</v>
      </c>
      <c r="R403" s="133">
        <f t="shared" si="296"/>
        <v>0</v>
      </c>
      <c r="S403" s="133">
        <f t="shared" si="296"/>
        <v>0</v>
      </c>
      <c r="T403" s="133">
        <f t="shared" si="296"/>
        <v>0</v>
      </c>
      <c r="U403" s="293">
        <f t="shared" si="296"/>
        <v>0</v>
      </c>
      <c r="V403" s="293">
        <f t="shared" si="296"/>
        <v>0</v>
      </c>
      <c r="W403" s="342">
        <f t="shared" si="296"/>
        <v>0</v>
      </c>
      <c r="X403" s="133"/>
      <c r="Y403" s="307"/>
      <c r="Z403" s="133">
        <f t="shared" si="296"/>
        <v>0</v>
      </c>
      <c r="AA403" s="133">
        <f t="shared" si="296"/>
        <v>0</v>
      </c>
      <c r="AB403" s="133">
        <f t="shared" si="296"/>
        <v>0</v>
      </c>
      <c r="AC403" s="133">
        <f t="shared" si="296"/>
        <v>0</v>
      </c>
      <c r="AD403" s="133">
        <f t="shared" si="296"/>
        <v>0</v>
      </c>
      <c r="AE403" s="176"/>
    </row>
    <row r="404" spans="1:31" s="114" customFormat="1" ht="20.25" hidden="1" customHeight="1" x14ac:dyDescent="0.25">
      <c r="A404" s="183" t="s">
        <v>336</v>
      </c>
      <c r="B404" s="183"/>
      <c r="C404" s="183"/>
      <c r="D404" s="183"/>
      <c r="E404" s="198" t="s">
        <v>388</v>
      </c>
      <c r="F404" s="200">
        <f t="shared" si="293"/>
        <v>0</v>
      </c>
      <c r="G404" s="200">
        <f t="shared" si="294"/>
        <v>0</v>
      </c>
      <c r="H404" s="201">
        <f t="shared" si="295"/>
        <v>0</v>
      </c>
      <c r="I404" s="124"/>
      <c r="J404" s="131"/>
      <c r="K404" s="131"/>
      <c r="L404" s="131"/>
      <c r="M404" s="194">
        <v>32412</v>
      </c>
      <c r="N404" s="195"/>
      <c r="O404" s="196" t="s">
        <v>42</v>
      </c>
      <c r="P404" s="195" t="s">
        <v>227</v>
      </c>
      <c r="Q404" s="197">
        <f>+Q405</f>
        <v>0</v>
      </c>
      <c r="R404" s="197">
        <f t="shared" si="296"/>
        <v>0</v>
      </c>
      <c r="S404" s="197">
        <f t="shared" si="296"/>
        <v>0</v>
      </c>
      <c r="T404" s="197">
        <f t="shared" si="296"/>
        <v>0</v>
      </c>
      <c r="U404" s="294">
        <f t="shared" si="296"/>
        <v>0</v>
      </c>
      <c r="V404" s="294">
        <f t="shared" si="296"/>
        <v>0</v>
      </c>
      <c r="W404" s="343">
        <f t="shared" si="296"/>
        <v>0</v>
      </c>
      <c r="X404" s="197"/>
      <c r="Y404" s="308"/>
      <c r="Z404" s="197">
        <f t="shared" si="296"/>
        <v>0</v>
      </c>
      <c r="AA404" s="197">
        <f t="shared" si="296"/>
        <v>0</v>
      </c>
      <c r="AB404" s="197">
        <f t="shared" si="296"/>
        <v>0</v>
      </c>
      <c r="AC404" s="197">
        <f t="shared" si="296"/>
        <v>0</v>
      </c>
      <c r="AD404" s="197">
        <f t="shared" si="296"/>
        <v>0</v>
      </c>
      <c r="AE404" s="176"/>
    </row>
    <row r="405" spans="1:31" s="114" customFormat="1" ht="20.25" hidden="1" customHeight="1" x14ac:dyDescent="0.25">
      <c r="A405" s="183" t="s">
        <v>336</v>
      </c>
      <c r="B405" s="183"/>
      <c r="C405" s="183"/>
      <c r="D405" s="183"/>
      <c r="E405" s="183"/>
      <c r="F405" s="200">
        <f t="shared" si="293"/>
        <v>0</v>
      </c>
      <c r="G405" s="200">
        <f t="shared" si="294"/>
        <v>0</v>
      </c>
      <c r="H405" s="201">
        <f t="shared" si="295"/>
        <v>0</v>
      </c>
      <c r="I405" s="132"/>
      <c r="J405" s="132"/>
      <c r="K405" s="131"/>
      <c r="L405" s="131"/>
      <c r="M405" s="11"/>
      <c r="N405" s="171">
        <v>324120</v>
      </c>
      <c r="O405" s="172" t="s">
        <v>42</v>
      </c>
      <c r="P405" s="173" t="s">
        <v>266</v>
      </c>
      <c r="Q405" s="174"/>
      <c r="R405" s="174"/>
      <c r="S405" s="174"/>
      <c r="T405" s="174"/>
      <c r="U405" s="295">
        <v>0</v>
      </c>
      <c r="V405" s="295">
        <v>0</v>
      </c>
      <c r="W405" s="345"/>
      <c r="X405" s="174"/>
      <c r="Y405" s="309"/>
      <c r="Z405" s="174"/>
      <c r="AA405" s="174">
        <f>+Q405</f>
        <v>0</v>
      </c>
      <c r="AB405" s="174"/>
      <c r="AC405" s="174"/>
      <c r="AD405" s="174"/>
      <c r="AE405" s="176"/>
    </row>
    <row r="406" spans="1:31" s="214" customFormat="1" ht="20.25" customHeight="1" x14ac:dyDescent="0.25">
      <c r="A406" s="188" t="s">
        <v>336</v>
      </c>
      <c r="B406" s="188"/>
      <c r="C406" s="215" t="s">
        <v>384</v>
      </c>
      <c r="D406" s="215" t="s">
        <v>387</v>
      </c>
      <c r="E406" s="215" t="s">
        <v>388</v>
      </c>
      <c r="F406" s="207">
        <f t="shared" si="293"/>
        <v>8000</v>
      </c>
      <c r="G406" s="207">
        <f t="shared" si="294"/>
        <v>7000</v>
      </c>
      <c r="H406" s="208">
        <f t="shared" si="295"/>
        <v>9700</v>
      </c>
      <c r="I406" s="124"/>
      <c r="J406" s="131"/>
      <c r="K406" s="131">
        <v>329</v>
      </c>
      <c r="L406" s="131"/>
      <c r="M406" s="131"/>
      <c r="N406" s="132"/>
      <c r="O406" s="12" t="s">
        <v>42</v>
      </c>
      <c r="P406" s="127" t="s">
        <v>228</v>
      </c>
      <c r="Q406" s="133">
        <f>Q410+Q407+Q415+Q418+Q421+Q427+Q428</f>
        <v>4000</v>
      </c>
      <c r="R406" s="133">
        <f t="shared" ref="R406:AD406" si="297">R410+R407+R415+R418+R421+R427+R428</f>
        <v>0</v>
      </c>
      <c r="S406" s="133">
        <f t="shared" si="297"/>
        <v>4000</v>
      </c>
      <c r="T406" s="133">
        <f t="shared" si="297"/>
        <v>0</v>
      </c>
      <c r="U406" s="293">
        <f t="shared" si="297"/>
        <v>0</v>
      </c>
      <c r="V406" s="293">
        <f t="shared" si="297"/>
        <v>4000</v>
      </c>
      <c r="W406" s="342">
        <f t="shared" si="297"/>
        <v>3000</v>
      </c>
      <c r="X406" s="133"/>
      <c r="Y406" s="307"/>
      <c r="Z406" s="213">
        <f t="shared" si="297"/>
        <v>0</v>
      </c>
      <c r="AA406" s="213">
        <f t="shared" si="297"/>
        <v>4000</v>
      </c>
      <c r="AB406" s="213">
        <f t="shared" si="297"/>
        <v>2100</v>
      </c>
      <c r="AC406" s="213">
        <f t="shared" si="297"/>
        <v>1800</v>
      </c>
      <c r="AD406" s="213">
        <f t="shared" si="297"/>
        <v>1800</v>
      </c>
      <c r="AE406" s="176"/>
    </row>
    <row r="407" spans="1:31" s="114" customFormat="1" ht="20.25" hidden="1" customHeight="1" x14ac:dyDescent="0.25">
      <c r="A407" s="183" t="s">
        <v>336</v>
      </c>
      <c r="B407" s="183"/>
      <c r="C407" s="183"/>
      <c r="D407" s="198" t="s">
        <v>387</v>
      </c>
      <c r="E407" s="198" t="s">
        <v>388</v>
      </c>
      <c r="F407" s="200">
        <f t="shared" si="293"/>
        <v>0</v>
      </c>
      <c r="G407" s="200">
        <f t="shared" si="294"/>
        <v>0</v>
      </c>
      <c r="H407" s="201">
        <f t="shared" si="295"/>
        <v>0</v>
      </c>
      <c r="I407" s="132"/>
      <c r="J407" s="132"/>
      <c r="K407" s="131"/>
      <c r="L407" s="131">
        <v>3291</v>
      </c>
      <c r="M407" s="131"/>
      <c r="N407" s="132"/>
      <c r="O407" s="12" t="s">
        <v>42</v>
      </c>
      <c r="P407" s="127" t="s">
        <v>229</v>
      </c>
      <c r="Q407" s="133">
        <f>+Q408</f>
        <v>0</v>
      </c>
      <c r="R407" s="133">
        <f t="shared" ref="R407:AD408" si="298">+R408</f>
        <v>0</v>
      </c>
      <c r="S407" s="133">
        <f t="shared" si="298"/>
        <v>0</v>
      </c>
      <c r="T407" s="133">
        <f t="shared" si="298"/>
        <v>0</v>
      </c>
      <c r="U407" s="293">
        <f t="shared" si="298"/>
        <v>0</v>
      </c>
      <c r="V407" s="293">
        <f t="shared" si="298"/>
        <v>0</v>
      </c>
      <c r="W407" s="342">
        <f t="shared" si="298"/>
        <v>0</v>
      </c>
      <c r="X407" s="133"/>
      <c r="Y407" s="307"/>
      <c r="Z407" s="133">
        <f t="shared" si="298"/>
        <v>0</v>
      </c>
      <c r="AA407" s="133">
        <f t="shared" si="298"/>
        <v>0</v>
      </c>
      <c r="AB407" s="133">
        <f t="shared" si="298"/>
        <v>0</v>
      </c>
      <c r="AC407" s="133">
        <f t="shared" si="298"/>
        <v>0</v>
      </c>
      <c r="AD407" s="133">
        <f t="shared" si="298"/>
        <v>0</v>
      </c>
      <c r="AE407" s="176"/>
    </row>
    <row r="408" spans="1:31" s="114" customFormat="1" ht="20.25" hidden="1" customHeight="1" x14ac:dyDescent="0.25">
      <c r="A408" s="183" t="s">
        <v>336</v>
      </c>
      <c r="B408" s="183"/>
      <c r="C408" s="183"/>
      <c r="D408" s="183"/>
      <c r="E408" s="198" t="s">
        <v>388</v>
      </c>
      <c r="F408" s="200">
        <f t="shared" si="293"/>
        <v>0</v>
      </c>
      <c r="G408" s="200">
        <f t="shared" si="294"/>
        <v>0</v>
      </c>
      <c r="H408" s="201">
        <f t="shared" si="295"/>
        <v>0</v>
      </c>
      <c r="I408" s="124"/>
      <c r="J408" s="131"/>
      <c r="K408" s="131"/>
      <c r="L408" s="131"/>
      <c r="M408" s="194">
        <v>32911</v>
      </c>
      <c r="N408" s="195"/>
      <c r="O408" s="196" t="s">
        <v>42</v>
      </c>
      <c r="P408" s="195" t="s">
        <v>230</v>
      </c>
      <c r="Q408" s="197">
        <f>+Q409</f>
        <v>0</v>
      </c>
      <c r="R408" s="197">
        <f t="shared" si="298"/>
        <v>0</v>
      </c>
      <c r="S408" s="197">
        <f t="shared" si="298"/>
        <v>0</v>
      </c>
      <c r="T408" s="197">
        <f t="shared" si="298"/>
        <v>0</v>
      </c>
      <c r="U408" s="294">
        <f t="shared" si="298"/>
        <v>0</v>
      </c>
      <c r="V408" s="294">
        <f t="shared" si="298"/>
        <v>0</v>
      </c>
      <c r="W408" s="343">
        <f t="shared" si="298"/>
        <v>0</v>
      </c>
      <c r="X408" s="197"/>
      <c r="Y408" s="308"/>
      <c r="Z408" s="197">
        <f t="shared" si="298"/>
        <v>0</v>
      </c>
      <c r="AA408" s="197">
        <f t="shared" si="298"/>
        <v>0</v>
      </c>
      <c r="AB408" s="197">
        <f t="shared" si="298"/>
        <v>0</v>
      </c>
      <c r="AC408" s="197">
        <f t="shared" si="298"/>
        <v>0</v>
      </c>
      <c r="AD408" s="197">
        <f t="shared" si="298"/>
        <v>0</v>
      </c>
      <c r="AE408" s="176"/>
    </row>
    <row r="409" spans="1:31" s="114" customFormat="1" ht="20.25" hidden="1" customHeight="1" x14ac:dyDescent="0.25">
      <c r="A409" s="183" t="s">
        <v>336</v>
      </c>
      <c r="B409" s="183"/>
      <c r="C409" s="183"/>
      <c r="D409" s="183"/>
      <c r="E409" s="183"/>
      <c r="F409" s="200">
        <f t="shared" si="293"/>
        <v>0</v>
      </c>
      <c r="G409" s="200">
        <f t="shared" si="294"/>
        <v>0</v>
      </c>
      <c r="H409" s="201">
        <f t="shared" si="295"/>
        <v>0</v>
      </c>
      <c r="I409" s="132"/>
      <c r="J409" s="132"/>
      <c r="K409" s="131"/>
      <c r="L409" s="131"/>
      <c r="M409" s="11"/>
      <c r="N409" s="171">
        <v>329110</v>
      </c>
      <c r="O409" s="172" t="s">
        <v>42</v>
      </c>
      <c r="P409" s="173" t="s">
        <v>230</v>
      </c>
      <c r="Q409" s="174"/>
      <c r="R409" s="174"/>
      <c r="S409" s="174"/>
      <c r="T409" s="174"/>
      <c r="U409" s="295">
        <v>0</v>
      </c>
      <c r="V409" s="295">
        <v>0</v>
      </c>
      <c r="W409" s="345"/>
      <c r="X409" s="174"/>
      <c r="Y409" s="309"/>
      <c r="Z409" s="174"/>
      <c r="AA409" s="174">
        <f>+Q409</f>
        <v>0</v>
      </c>
      <c r="AB409" s="174"/>
      <c r="AC409" s="174"/>
      <c r="AD409" s="174"/>
      <c r="AE409" s="176"/>
    </row>
    <row r="410" spans="1:31" s="114" customFormat="1" ht="20.25" customHeight="1" x14ac:dyDescent="0.25">
      <c r="A410" s="183" t="s">
        <v>336</v>
      </c>
      <c r="B410" s="183"/>
      <c r="C410" s="183"/>
      <c r="D410" s="198" t="s">
        <v>387</v>
      </c>
      <c r="E410" s="198" t="s">
        <v>388</v>
      </c>
      <c r="F410" s="200">
        <f t="shared" si="293"/>
        <v>8000</v>
      </c>
      <c r="G410" s="200">
        <f t="shared" si="294"/>
        <v>7000</v>
      </c>
      <c r="H410" s="201">
        <f t="shared" si="295"/>
        <v>9700</v>
      </c>
      <c r="I410" s="132"/>
      <c r="J410" s="132"/>
      <c r="K410" s="131"/>
      <c r="L410" s="131">
        <v>3292</v>
      </c>
      <c r="M410" s="131"/>
      <c r="N410" s="132"/>
      <c r="O410" s="12" t="s">
        <v>42</v>
      </c>
      <c r="P410" s="127" t="s">
        <v>231</v>
      </c>
      <c r="Q410" s="133">
        <f>Q411+Q413</f>
        <v>4000</v>
      </c>
      <c r="R410" s="133">
        <f t="shared" ref="R410:AD410" si="299">R411+R413</f>
        <v>0</v>
      </c>
      <c r="S410" s="133">
        <f t="shared" si="299"/>
        <v>4000</v>
      </c>
      <c r="T410" s="133">
        <f t="shared" si="299"/>
        <v>0</v>
      </c>
      <c r="U410" s="293">
        <f t="shared" si="299"/>
        <v>0</v>
      </c>
      <c r="V410" s="293">
        <f t="shared" si="299"/>
        <v>4000</v>
      </c>
      <c r="W410" s="342">
        <f t="shared" si="299"/>
        <v>3000</v>
      </c>
      <c r="X410" s="133"/>
      <c r="Y410" s="307"/>
      <c r="Z410" s="133">
        <f t="shared" si="299"/>
        <v>0</v>
      </c>
      <c r="AA410" s="133">
        <f t="shared" si="299"/>
        <v>4000</v>
      </c>
      <c r="AB410" s="133">
        <f t="shared" si="299"/>
        <v>2100</v>
      </c>
      <c r="AC410" s="133">
        <f t="shared" si="299"/>
        <v>1800</v>
      </c>
      <c r="AD410" s="133">
        <f t="shared" si="299"/>
        <v>1800</v>
      </c>
      <c r="AE410" s="176"/>
    </row>
    <row r="411" spans="1:31" s="114" customFormat="1" ht="20.25" hidden="1" customHeight="1" x14ac:dyDescent="0.25">
      <c r="A411" s="183" t="s">
        <v>336</v>
      </c>
      <c r="B411" s="183"/>
      <c r="C411" s="183"/>
      <c r="D411" s="183"/>
      <c r="E411" s="198" t="s">
        <v>388</v>
      </c>
      <c r="F411" s="200">
        <f t="shared" si="293"/>
        <v>4000</v>
      </c>
      <c r="G411" s="200">
        <f t="shared" si="294"/>
        <v>3000</v>
      </c>
      <c r="H411" s="201">
        <f t="shared" si="295"/>
        <v>5300</v>
      </c>
      <c r="I411" s="124"/>
      <c r="J411" s="131"/>
      <c r="K411" s="131"/>
      <c r="L411" s="131"/>
      <c r="M411" s="194">
        <v>32921</v>
      </c>
      <c r="N411" s="195"/>
      <c r="O411" s="196" t="s">
        <v>42</v>
      </c>
      <c r="P411" s="195" t="s">
        <v>232</v>
      </c>
      <c r="Q411" s="197">
        <f>Q412</f>
        <v>2000</v>
      </c>
      <c r="R411" s="197">
        <f t="shared" ref="R411:AD411" si="300">R412</f>
        <v>0</v>
      </c>
      <c r="S411" s="197">
        <f t="shared" si="300"/>
        <v>2000</v>
      </c>
      <c r="T411" s="197">
        <f t="shared" si="300"/>
        <v>0</v>
      </c>
      <c r="U411" s="294">
        <f t="shared" si="300"/>
        <v>0</v>
      </c>
      <c r="V411" s="294">
        <f t="shared" si="300"/>
        <v>2000</v>
      </c>
      <c r="W411" s="343">
        <f t="shared" si="300"/>
        <v>1000</v>
      </c>
      <c r="X411" s="197"/>
      <c r="Y411" s="308"/>
      <c r="Z411" s="197">
        <f t="shared" si="300"/>
        <v>0</v>
      </c>
      <c r="AA411" s="197">
        <f t="shared" si="300"/>
        <v>2000</v>
      </c>
      <c r="AB411" s="197">
        <f t="shared" si="300"/>
        <v>1300</v>
      </c>
      <c r="AC411" s="197">
        <f t="shared" si="300"/>
        <v>1000</v>
      </c>
      <c r="AD411" s="197">
        <f t="shared" si="300"/>
        <v>1000</v>
      </c>
      <c r="AE411" s="176"/>
    </row>
    <row r="412" spans="1:31" s="114" customFormat="1" ht="20.25" hidden="1" customHeight="1" x14ac:dyDescent="0.25">
      <c r="A412" s="183" t="s">
        <v>336</v>
      </c>
      <c r="B412" s="183"/>
      <c r="C412" s="183"/>
      <c r="D412" s="183"/>
      <c r="E412" s="183"/>
      <c r="F412" s="200">
        <f t="shared" si="293"/>
        <v>4000</v>
      </c>
      <c r="G412" s="200">
        <f t="shared" si="294"/>
        <v>3000</v>
      </c>
      <c r="H412" s="201">
        <f t="shared" si="295"/>
        <v>5300</v>
      </c>
      <c r="I412" s="132"/>
      <c r="J412" s="132"/>
      <c r="K412" s="131"/>
      <c r="L412" s="131"/>
      <c r="M412" s="11"/>
      <c r="N412" s="171">
        <v>329210</v>
      </c>
      <c r="O412" s="172" t="s">
        <v>42</v>
      </c>
      <c r="P412" s="173" t="s">
        <v>232</v>
      </c>
      <c r="Q412" s="174">
        <v>2000</v>
      </c>
      <c r="R412" s="174">
        <f>S412-Q412</f>
        <v>0</v>
      </c>
      <c r="S412" s="174">
        <v>2000</v>
      </c>
      <c r="T412" s="174"/>
      <c r="U412" s="295">
        <v>0</v>
      </c>
      <c r="V412" s="295">
        <v>2000</v>
      </c>
      <c r="W412" s="345">
        <v>1000</v>
      </c>
      <c r="X412" s="174"/>
      <c r="Y412" s="309"/>
      <c r="Z412" s="174"/>
      <c r="AA412" s="174">
        <f>+Q412</f>
        <v>2000</v>
      </c>
      <c r="AB412" s="174">
        <v>1300</v>
      </c>
      <c r="AC412" s="174">
        <v>1000</v>
      </c>
      <c r="AD412" s="174">
        <v>1000</v>
      </c>
      <c r="AE412" s="176"/>
    </row>
    <row r="413" spans="1:31" s="114" customFormat="1" ht="20.25" hidden="1" customHeight="1" x14ac:dyDescent="0.25">
      <c r="A413" s="183" t="s">
        <v>336</v>
      </c>
      <c r="B413" s="183"/>
      <c r="C413" s="183"/>
      <c r="D413" s="183"/>
      <c r="E413" s="198" t="s">
        <v>388</v>
      </c>
      <c r="F413" s="200">
        <f t="shared" si="293"/>
        <v>4000</v>
      </c>
      <c r="G413" s="200">
        <f t="shared" si="294"/>
        <v>4000</v>
      </c>
      <c r="H413" s="201">
        <f t="shared" si="295"/>
        <v>4400</v>
      </c>
      <c r="I413" s="124"/>
      <c r="J413" s="131"/>
      <c r="K413" s="131"/>
      <c r="L413" s="131"/>
      <c r="M413" s="194">
        <v>32923</v>
      </c>
      <c r="N413" s="195"/>
      <c r="O413" s="196" t="s">
        <v>42</v>
      </c>
      <c r="P413" s="195" t="s">
        <v>234</v>
      </c>
      <c r="Q413" s="197">
        <f>Q414</f>
        <v>2000</v>
      </c>
      <c r="R413" s="197">
        <f t="shared" ref="R413:AD413" si="301">R414</f>
        <v>0</v>
      </c>
      <c r="S413" s="197">
        <f t="shared" si="301"/>
        <v>2000</v>
      </c>
      <c r="T413" s="197">
        <f t="shared" si="301"/>
        <v>0</v>
      </c>
      <c r="U413" s="294">
        <f t="shared" si="301"/>
        <v>0</v>
      </c>
      <c r="V413" s="294">
        <f t="shared" si="301"/>
        <v>2000</v>
      </c>
      <c r="W413" s="343">
        <f t="shared" si="301"/>
        <v>2000</v>
      </c>
      <c r="X413" s="197"/>
      <c r="Y413" s="308"/>
      <c r="Z413" s="197">
        <f t="shared" si="301"/>
        <v>0</v>
      </c>
      <c r="AA413" s="197">
        <f t="shared" si="301"/>
        <v>2000</v>
      </c>
      <c r="AB413" s="197">
        <f t="shared" si="301"/>
        <v>800</v>
      </c>
      <c r="AC413" s="197">
        <f t="shared" si="301"/>
        <v>800</v>
      </c>
      <c r="AD413" s="197">
        <f t="shared" si="301"/>
        <v>800</v>
      </c>
      <c r="AE413" s="176"/>
    </row>
    <row r="414" spans="1:31" s="114" customFormat="1" ht="20.25" hidden="1" customHeight="1" x14ac:dyDescent="0.25">
      <c r="A414" s="183" t="s">
        <v>336</v>
      </c>
      <c r="B414" s="183"/>
      <c r="C414" s="183"/>
      <c r="D414" s="183"/>
      <c r="E414" s="183"/>
      <c r="F414" s="200">
        <f t="shared" si="293"/>
        <v>4000</v>
      </c>
      <c r="G414" s="200">
        <f t="shared" si="294"/>
        <v>4000</v>
      </c>
      <c r="H414" s="201">
        <f t="shared" si="295"/>
        <v>4400</v>
      </c>
      <c r="I414" s="132"/>
      <c r="J414" s="132"/>
      <c r="K414" s="131"/>
      <c r="L414" s="131"/>
      <c r="M414" s="11"/>
      <c r="N414" s="171">
        <v>329230</v>
      </c>
      <c r="O414" s="172" t="s">
        <v>42</v>
      </c>
      <c r="P414" s="173" t="s">
        <v>234</v>
      </c>
      <c r="Q414" s="174">
        <v>2000</v>
      </c>
      <c r="R414" s="174">
        <f>S414-Q414</f>
        <v>0</v>
      </c>
      <c r="S414" s="174">
        <v>2000</v>
      </c>
      <c r="T414" s="174"/>
      <c r="U414" s="295">
        <v>0</v>
      </c>
      <c r="V414" s="295">
        <v>2000</v>
      </c>
      <c r="W414" s="345">
        <v>2000</v>
      </c>
      <c r="X414" s="174"/>
      <c r="Y414" s="309"/>
      <c r="Z414" s="174"/>
      <c r="AA414" s="174">
        <f>+Q414</f>
        <v>2000</v>
      </c>
      <c r="AB414" s="174">
        <v>800</v>
      </c>
      <c r="AC414" s="174">
        <v>800</v>
      </c>
      <c r="AD414" s="174">
        <v>800</v>
      </c>
      <c r="AE414" s="176"/>
    </row>
    <row r="415" spans="1:31" s="114" customFormat="1" ht="20.25" hidden="1" customHeight="1" x14ac:dyDescent="0.25">
      <c r="A415" s="183" t="s">
        <v>336</v>
      </c>
      <c r="B415" s="183"/>
      <c r="C415" s="183"/>
      <c r="D415" s="198" t="s">
        <v>387</v>
      </c>
      <c r="E415" s="198" t="s">
        <v>388</v>
      </c>
      <c r="F415" s="200">
        <f t="shared" si="293"/>
        <v>0</v>
      </c>
      <c r="G415" s="200">
        <f t="shared" si="294"/>
        <v>0</v>
      </c>
      <c r="H415" s="201">
        <f t="shared" si="295"/>
        <v>0</v>
      </c>
      <c r="I415" s="132"/>
      <c r="J415" s="132"/>
      <c r="K415" s="131"/>
      <c r="L415" s="131">
        <v>3293</v>
      </c>
      <c r="M415" s="131"/>
      <c r="N415" s="132"/>
      <c r="O415" s="12" t="s">
        <v>42</v>
      </c>
      <c r="P415" s="127" t="s">
        <v>235</v>
      </c>
      <c r="Q415" s="133">
        <f>+Q416</f>
        <v>0</v>
      </c>
      <c r="R415" s="133">
        <f t="shared" ref="R415:AD416" si="302">+R416</f>
        <v>0</v>
      </c>
      <c r="S415" s="133">
        <f t="shared" si="302"/>
        <v>0</v>
      </c>
      <c r="T415" s="133">
        <f t="shared" si="302"/>
        <v>0</v>
      </c>
      <c r="U415" s="133">
        <f t="shared" si="302"/>
        <v>0</v>
      </c>
      <c r="V415" s="133">
        <f t="shared" si="302"/>
        <v>0</v>
      </c>
      <c r="W415" s="342">
        <f t="shared" si="302"/>
        <v>0</v>
      </c>
      <c r="X415" s="133"/>
      <c r="Y415" s="307"/>
      <c r="Z415" s="133">
        <f t="shared" si="302"/>
        <v>0</v>
      </c>
      <c r="AA415" s="133">
        <f t="shared" si="302"/>
        <v>0</v>
      </c>
      <c r="AB415" s="133">
        <f t="shared" si="302"/>
        <v>0</v>
      </c>
      <c r="AC415" s="133">
        <f t="shared" si="302"/>
        <v>0</v>
      </c>
      <c r="AD415" s="133">
        <f t="shared" si="302"/>
        <v>0</v>
      </c>
      <c r="AE415" s="176"/>
    </row>
    <row r="416" spans="1:31" s="114" customFormat="1" ht="20.25" hidden="1" customHeight="1" x14ac:dyDescent="0.25">
      <c r="A416" s="183" t="s">
        <v>336</v>
      </c>
      <c r="B416" s="183"/>
      <c r="C416" s="183"/>
      <c r="D416" s="183"/>
      <c r="E416" s="198" t="s">
        <v>388</v>
      </c>
      <c r="F416" s="200">
        <f t="shared" si="293"/>
        <v>0</v>
      </c>
      <c r="G416" s="200">
        <f t="shared" si="294"/>
        <v>0</v>
      </c>
      <c r="H416" s="201">
        <f t="shared" si="295"/>
        <v>0</v>
      </c>
      <c r="I416" s="124"/>
      <c r="J416" s="131"/>
      <c r="K416" s="131"/>
      <c r="L416" s="131"/>
      <c r="M416" s="194">
        <v>32931</v>
      </c>
      <c r="N416" s="195"/>
      <c r="O416" s="196" t="s">
        <v>42</v>
      </c>
      <c r="P416" s="195" t="s">
        <v>235</v>
      </c>
      <c r="Q416" s="197">
        <f>+Q417</f>
        <v>0</v>
      </c>
      <c r="R416" s="197">
        <f t="shared" si="302"/>
        <v>0</v>
      </c>
      <c r="S416" s="197">
        <f t="shared" si="302"/>
        <v>0</v>
      </c>
      <c r="T416" s="197">
        <f t="shared" si="302"/>
        <v>0</v>
      </c>
      <c r="U416" s="197">
        <f t="shared" si="302"/>
        <v>0</v>
      </c>
      <c r="V416" s="197">
        <f t="shared" si="302"/>
        <v>0</v>
      </c>
      <c r="W416" s="343">
        <f t="shared" si="302"/>
        <v>0</v>
      </c>
      <c r="X416" s="197"/>
      <c r="Y416" s="308"/>
      <c r="Z416" s="197">
        <f t="shared" si="302"/>
        <v>0</v>
      </c>
      <c r="AA416" s="197">
        <f t="shared" si="302"/>
        <v>0</v>
      </c>
      <c r="AB416" s="197">
        <f t="shared" si="302"/>
        <v>0</v>
      </c>
      <c r="AC416" s="197">
        <f t="shared" si="302"/>
        <v>0</v>
      </c>
      <c r="AD416" s="197">
        <f t="shared" si="302"/>
        <v>0</v>
      </c>
      <c r="AE416" s="176"/>
    </row>
    <row r="417" spans="1:31" s="114" customFormat="1" ht="20.25" hidden="1" customHeight="1" x14ac:dyDescent="0.25">
      <c r="A417" s="183" t="s">
        <v>336</v>
      </c>
      <c r="B417" s="183"/>
      <c r="C417" s="183"/>
      <c r="D417" s="183"/>
      <c r="E417" s="183"/>
      <c r="F417" s="200">
        <f t="shared" si="293"/>
        <v>0</v>
      </c>
      <c r="G417" s="200">
        <f t="shared" si="294"/>
        <v>0</v>
      </c>
      <c r="H417" s="201">
        <f t="shared" si="295"/>
        <v>0</v>
      </c>
      <c r="I417" s="132"/>
      <c r="J417" s="132"/>
      <c r="K417" s="131"/>
      <c r="L417" s="131"/>
      <c r="M417" s="11"/>
      <c r="N417" s="171">
        <v>329310</v>
      </c>
      <c r="O417" s="172" t="s">
        <v>42</v>
      </c>
      <c r="P417" s="173" t="s">
        <v>235</v>
      </c>
      <c r="Q417" s="174"/>
      <c r="R417" s="174"/>
      <c r="S417" s="174"/>
      <c r="T417" s="174"/>
      <c r="U417" s="240">
        <v>0</v>
      </c>
      <c r="V417" s="240">
        <v>0</v>
      </c>
      <c r="W417" s="345"/>
      <c r="X417" s="174"/>
      <c r="Y417" s="309"/>
      <c r="Z417" s="174"/>
      <c r="AA417" s="174">
        <f>+Q417</f>
        <v>0</v>
      </c>
      <c r="AB417" s="174"/>
      <c r="AC417" s="174"/>
      <c r="AD417" s="174"/>
      <c r="AE417" s="176"/>
    </row>
    <row r="418" spans="1:31" s="114" customFormat="1" ht="20.25" hidden="1" customHeight="1" x14ac:dyDescent="0.25">
      <c r="A418" s="183" t="s">
        <v>336</v>
      </c>
      <c r="B418" s="183"/>
      <c r="C418" s="183"/>
      <c r="D418" s="198" t="s">
        <v>387</v>
      </c>
      <c r="E418" s="198" t="s">
        <v>388</v>
      </c>
      <c r="F418" s="200">
        <f t="shared" si="293"/>
        <v>0</v>
      </c>
      <c r="G418" s="200">
        <f t="shared" si="294"/>
        <v>0</v>
      </c>
      <c r="H418" s="201">
        <f t="shared" si="295"/>
        <v>0</v>
      </c>
      <c r="I418" s="132"/>
      <c r="J418" s="132"/>
      <c r="K418" s="131"/>
      <c r="L418" s="131">
        <v>3294</v>
      </c>
      <c r="M418" s="131"/>
      <c r="N418" s="132"/>
      <c r="O418" s="12" t="s">
        <v>42</v>
      </c>
      <c r="P418" s="127" t="s">
        <v>236</v>
      </c>
      <c r="Q418" s="133">
        <f>+Q419</f>
        <v>0</v>
      </c>
      <c r="R418" s="133">
        <f t="shared" ref="R418:AD419" si="303">+R419</f>
        <v>0</v>
      </c>
      <c r="S418" s="133">
        <f t="shared" si="303"/>
        <v>0</v>
      </c>
      <c r="T418" s="133">
        <f t="shared" si="303"/>
        <v>0</v>
      </c>
      <c r="U418" s="133">
        <f t="shared" si="303"/>
        <v>0</v>
      </c>
      <c r="V418" s="133">
        <f t="shared" si="303"/>
        <v>0</v>
      </c>
      <c r="W418" s="342">
        <f t="shared" si="303"/>
        <v>0</v>
      </c>
      <c r="X418" s="133"/>
      <c r="Y418" s="307"/>
      <c r="Z418" s="133">
        <f t="shared" si="303"/>
        <v>0</v>
      </c>
      <c r="AA418" s="133">
        <f t="shared" si="303"/>
        <v>0</v>
      </c>
      <c r="AB418" s="133">
        <f t="shared" si="303"/>
        <v>0</v>
      </c>
      <c r="AC418" s="133">
        <f t="shared" si="303"/>
        <v>0</v>
      </c>
      <c r="AD418" s="133">
        <f t="shared" si="303"/>
        <v>0</v>
      </c>
      <c r="AE418" s="176"/>
    </row>
    <row r="419" spans="1:31" s="114" customFormat="1" ht="20.25" hidden="1" customHeight="1" x14ac:dyDescent="0.25">
      <c r="A419" s="183" t="s">
        <v>336</v>
      </c>
      <c r="B419" s="183"/>
      <c r="C419" s="183"/>
      <c r="D419" s="183"/>
      <c r="E419" s="198" t="s">
        <v>388</v>
      </c>
      <c r="F419" s="200">
        <f t="shared" si="293"/>
        <v>0</v>
      </c>
      <c r="G419" s="200">
        <f t="shared" si="294"/>
        <v>0</v>
      </c>
      <c r="H419" s="201">
        <f t="shared" si="295"/>
        <v>0</v>
      </c>
      <c r="I419" s="124"/>
      <c r="J419" s="131"/>
      <c r="K419" s="131"/>
      <c r="L419" s="131"/>
      <c r="M419" s="194">
        <v>32941</v>
      </c>
      <c r="N419" s="195"/>
      <c r="O419" s="196" t="s">
        <v>42</v>
      </c>
      <c r="P419" s="195" t="s">
        <v>237</v>
      </c>
      <c r="Q419" s="197">
        <f>+Q420</f>
        <v>0</v>
      </c>
      <c r="R419" s="197">
        <f t="shared" si="303"/>
        <v>0</v>
      </c>
      <c r="S419" s="197">
        <f t="shared" si="303"/>
        <v>0</v>
      </c>
      <c r="T419" s="197">
        <f t="shared" si="303"/>
        <v>0</v>
      </c>
      <c r="U419" s="197">
        <f t="shared" si="303"/>
        <v>0</v>
      </c>
      <c r="V419" s="197">
        <f t="shared" si="303"/>
        <v>0</v>
      </c>
      <c r="W419" s="343">
        <f t="shared" si="303"/>
        <v>0</v>
      </c>
      <c r="X419" s="197"/>
      <c r="Y419" s="308"/>
      <c r="Z419" s="197">
        <f t="shared" si="303"/>
        <v>0</v>
      </c>
      <c r="AA419" s="197">
        <f t="shared" si="303"/>
        <v>0</v>
      </c>
      <c r="AB419" s="197">
        <f t="shared" si="303"/>
        <v>0</v>
      </c>
      <c r="AC419" s="197">
        <f t="shared" si="303"/>
        <v>0</v>
      </c>
      <c r="AD419" s="197">
        <f t="shared" si="303"/>
        <v>0</v>
      </c>
      <c r="AE419" s="176"/>
    </row>
    <row r="420" spans="1:31" s="114" customFormat="1" ht="20.25" hidden="1" customHeight="1" x14ac:dyDescent="0.25">
      <c r="A420" s="183" t="s">
        <v>336</v>
      </c>
      <c r="B420" s="183"/>
      <c r="C420" s="183"/>
      <c r="D420" s="183"/>
      <c r="E420" s="183"/>
      <c r="F420" s="200">
        <f t="shared" si="293"/>
        <v>0</v>
      </c>
      <c r="G420" s="200">
        <f t="shared" si="294"/>
        <v>0</v>
      </c>
      <c r="H420" s="201">
        <f t="shared" si="295"/>
        <v>0</v>
      </c>
      <c r="I420" s="132"/>
      <c r="J420" s="132"/>
      <c r="K420" s="131"/>
      <c r="L420" s="131"/>
      <c r="M420" s="11"/>
      <c r="N420" s="171">
        <v>329410</v>
      </c>
      <c r="O420" s="172" t="s">
        <v>42</v>
      </c>
      <c r="P420" s="173" t="s">
        <v>237</v>
      </c>
      <c r="Q420" s="174"/>
      <c r="R420" s="174"/>
      <c r="S420" s="174"/>
      <c r="T420" s="174"/>
      <c r="U420" s="240">
        <v>0</v>
      </c>
      <c r="V420" s="240">
        <v>0</v>
      </c>
      <c r="W420" s="345"/>
      <c r="X420" s="174"/>
      <c r="Y420" s="309"/>
      <c r="Z420" s="174"/>
      <c r="AA420" s="174">
        <f>+Q420</f>
        <v>0</v>
      </c>
      <c r="AB420" s="174"/>
      <c r="AC420" s="174"/>
      <c r="AD420" s="174"/>
      <c r="AE420" s="176"/>
    </row>
    <row r="421" spans="1:31" s="114" customFormat="1" ht="20.25" hidden="1" customHeight="1" x14ac:dyDescent="0.25">
      <c r="A421" s="183" t="s">
        <v>336</v>
      </c>
      <c r="B421" s="183"/>
      <c r="C421" s="183"/>
      <c r="D421" s="198" t="s">
        <v>387</v>
      </c>
      <c r="E421" s="198" t="s">
        <v>388</v>
      </c>
      <c r="F421" s="200">
        <f t="shared" si="293"/>
        <v>0</v>
      </c>
      <c r="G421" s="200">
        <f t="shared" si="294"/>
        <v>0</v>
      </c>
      <c r="H421" s="201">
        <f t="shared" si="295"/>
        <v>0</v>
      </c>
      <c r="I421" s="132"/>
      <c r="J421" s="132"/>
      <c r="K421" s="131"/>
      <c r="L421" s="131">
        <v>3295</v>
      </c>
      <c r="M421" s="131"/>
      <c r="N421" s="132"/>
      <c r="O421" s="12" t="s">
        <v>42</v>
      </c>
      <c r="P421" s="127" t="s">
        <v>238</v>
      </c>
      <c r="Q421" s="133">
        <f>+Q422+Q424</f>
        <v>0</v>
      </c>
      <c r="R421" s="133">
        <f t="shared" ref="R421:AD421" si="304">+R422+R424</f>
        <v>0</v>
      </c>
      <c r="S421" s="133">
        <f t="shared" si="304"/>
        <v>0</v>
      </c>
      <c r="T421" s="133">
        <f t="shared" si="304"/>
        <v>0</v>
      </c>
      <c r="U421" s="133">
        <f t="shared" si="304"/>
        <v>0</v>
      </c>
      <c r="V421" s="133">
        <f t="shared" si="304"/>
        <v>0</v>
      </c>
      <c r="W421" s="342">
        <f t="shared" si="304"/>
        <v>0</v>
      </c>
      <c r="X421" s="133"/>
      <c r="Y421" s="307"/>
      <c r="Z421" s="133">
        <f t="shared" si="304"/>
        <v>0</v>
      </c>
      <c r="AA421" s="133">
        <f t="shared" si="304"/>
        <v>0</v>
      </c>
      <c r="AB421" s="133">
        <f t="shared" si="304"/>
        <v>0</v>
      </c>
      <c r="AC421" s="133">
        <f t="shared" si="304"/>
        <v>0</v>
      </c>
      <c r="AD421" s="133">
        <f t="shared" si="304"/>
        <v>0</v>
      </c>
      <c r="AE421" s="176"/>
    </row>
    <row r="422" spans="1:31" s="114" customFormat="1" ht="20.25" hidden="1" customHeight="1" x14ac:dyDescent="0.25">
      <c r="A422" s="183" t="s">
        <v>336</v>
      </c>
      <c r="B422" s="183"/>
      <c r="C422" s="183"/>
      <c r="D422" s="183"/>
      <c r="E422" s="198" t="s">
        <v>388</v>
      </c>
      <c r="F422" s="200">
        <f t="shared" si="293"/>
        <v>0</v>
      </c>
      <c r="G422" s="200">
        <f t="shared" si="294"/>
        <v>0</v>
      </c>
      <c r="H422" s="201">
        <f t="shared" si="295"/>
        <v>0</v>
      </c>
      <c r="I422" s="124"/>
      <c r="J422" s="131"/>
      <c r="K422" s="131"/>
      <c r="L422" s="131"/>
      <c r="M422" s="194">
        <v>32955</v>
      </c>
      <c r="N422" s="195"/>
      <c r="O422" s="196" t="s">
        <v>42</v>
      </c>
      <c r="P422" s="195" t="s">
        <v>240</v>
      </c>
      <c r="Q422" s="197">
        <f>+Q423</f>
        <v>0</v>
      </c>
      <c r="R422" s="197">
        <f t="shared" ref="R422:AD422" si="305">+R423</f>
        <v>0</v>
      </c>
      <c r="S422" s="197">
        <f t="shared" si="305"/>
        <v>0</v>
      </c>
      <c r="T422" s="197">
        <f t="shared" si="305"/>
        <v>0</v>
      </c>
      <c r="U422" s="197">
        <f t="shared" si="305"/>
        <v>0</v>
      </c>
      <c r="V422" s="197">
        <f t="shared" si="305"/>
        <v>0</v>
      </c>
      <c r="W422" s="343">
        <f t="shared" si="305"/>
        <v>0</v>
      </c>
      <c r="X422" s="197"/>
      <c r="Y422" s="308"/>
      <c r="Z422" s="197">
        <f t="shared" si="305"/>
        <v>0</v>
      </c>
      <c r="AA422" s="197">
        <f t="shared" si="305"/>
        <v>0</v>
      </c>
      <c r="AB422" s="197">
        <f t="shared" si="305"/>
        <v>0</v>
      </c>
      <c r="AC422" s="197">
        <f t="shared" si="305"/>
        <v>0</v>
      </c>
      <c r="AD422" s="197">
        <f t="shared" si="305"/>
        <v>0</v>
      </c>
      <c r="AE422" s="176"/>
    </row>
    <row r="423" spans="1:31" s="114" customFormat="1" ht="20.25" hidden="1" customHeight="1" x14ac:dyDescent="0.25">
      <c r="A423" s="183" t="s">
        <v>336</v>
      </c>
      <c r="B423" s="183"/>
      <c r="C423" s="183"/>
      <c r="D423" s="183"/>
      <c r="E423" s="183"/>
      <c r="F423" s="200">
        <f t="shared" si="293"/>
        <v>0</v>
      </c>
      <c r="G423" s="200">
        <f t="shared" si="294"/>
        <v>0</v>
      </c>
      <c r="H423" s="201">
        <f t="shared" si="295"/>
        <v>0</v>
      </c>
      <c r="I423" s="132"/>
      <c r="J423" s="132"/>
      <c r="K423" s="131"/>
      <c r="L423" s="131"/>
      <c r="M423" s="11"/>
      <c r="N423" s="171">
        <v>329550</v>
      </c>
      <c r="O423" s="172" t="s">
        <v>42</v>
      </c>
      <c r="P423" s="173" t="s">
        <v>240</v>
      </c>
      <c r="Q423" s="174"/>
      <c r="R423" s="174"/>
      <c r="S423" s="174"/>
      <c r="T423" s="174"/>
      <c r="U423" s="240">
        <v>0</v>
      </c>
      <c r="V423" s="240">
        <v>0</v>
      </c>
      <c r="W423" s="345"/>
      <c r="X423" s="174"/>
      <c r="Y423" s="309"/>
      <c r="Z423" s="174"/>
      <c r="AA423" s="174">
        <f>+Q423</f>
        <v>0</v>
      </c>
      <c r="AB423" s="174"/>
      <c r="AC423" s="174"/>
      <c r="AD423" s="174"/>
      <c r="AE423" s="176"/>
    </row>
    <row r="424" spans="1:31" s="114" customFormat="1" ht="20.25" hidden="1" customHeight="1" x14ac:dyDescent="0.25">
      <c r="A424" s="183" t="s">
        <v>336</v>
      </c>
      <c r="B424" s="183"/>
      <c r="C424" s="183"/>
      <c r="D424" s="183"/>
      <c r="E424" s="198" t="s">
        <v>388</v>
      </c>
      <c r="F424" s="200">
        <f t="shared" si="293"/>
        <v>0</v>
      </c>
      <c r="G424" s="200">
        <f t="shared" si="294"/>
        <v>0</v>
      </c>
      <c r="H424" s="201">
        <f t="shared" si="295"/>
        <v>0</v>
      </c>
      <c r="I424" s="124"/>
      <c r="J424" s="131"/>
      <c r="K424" s="131"/>
      <c r="L424" s="131"/>
      <c r="M424" s="194">
        <v>32959</v>
      </c>
      <c r="N424" s="195"/>
      <c r="O424" s="196" t="s">
        <v>42</v>
      </c>
      <c r="P424" s="195" t="s">
        <v>241</v>
      </c>
      <c r="Q424" s="197">
        <f>+Q425+Q426</f>
        <v>0</v>
      </c>
      <c r="R424" s="197">
        <f t="shared" ref="R424:AD424" si="306">+R425+R426</f>
        <v>0</v>
      </c>
      <c r="S424" s="197">
        <f t="shared" si="306"/>
        <v>0</v>
      </c>
      <c r="T424" s="197">
        <f t="shared" si="306"/>
        <v>0</v>
      </c>
      <c r="U424" s="197">
        <f t="shared" si="306"/>
        <v>0</v>
      </c>
      <c r="V424" s="197">
        <f t="shared" si="306"/>
        <v>0</v>
      </c>
      <c r="W424" s="343">
        <f t="shared" si="306"/>
        <v>0</v>
      </c>
      <c r="X424" s="197"/>
      <c r="Y424" s="308"/>
      <c r="Z424" s="197">
        <f t="shared" si="306"/>
        <v>0</v>
      </c>
      <c r="AA424" s="197">
        <f t="shared" si="306"/>
        <v>0</v>
      </c>
      <c r="AB424" s="197">
        <f t="shared" si="306"/>
        <v>0</v>
      </c>
      <c r="AC424" s="197">
        <f t="shared" si="306"/>
        <v>0</v>
      </c>
      <c r="AD424" s="197">
        <f t="shared" si="306"/>
        <v>0</v>
      </c>
      <c r="AE424" s="176"/>
    </row>
    <row r="425" spans="1:31" s="114" customFormat="1" ht="20.25" hidden="1" customHeight="1" x14ac:dyDescent="0.25">
      <c r="A425" s="183" t="s">
        <v>336</v>
      </c>
      <c r="B425" s="183"/>
      <c r="C425" s="183"/>
      <c r="D425" s="183"/>
      <c r="E425" s="183"/>
      <c r="F425" s="200">
        <f t="shared" si="293"/>
        <v>0</v>
      </c>
      <c r="G425" s="200">
        <f t="shared" si="294"/>
        <v>0</v>
      </c>
      <c r="H425" s="201">
        <f t="shared" si="295"/>
        <v>0</v>
      </c>
      <c r="I425" s="132"/>
      <c r="J425" s="132"/>
      <c r="K425" s="131"/>
      <c r="L425" s="131"/>
      <c r="M425" s="11"/>
      <c r="N425" s="171">
        <v>329590</v>
      </c>
      <c r="O425" s="172" t="s">
        <v>42</v>
      </c>
      <c r="P425" s="173" t="s">
        <v>242</v>
      </c>
      <c r="Q425" s="174"/>
      <c r="R425" s="174"/>
      <c r="S425" s="174"/>
      <c r="T425" s="174"/>
      <c r="U425" s="240">
        <v>0</v>
      </c>
      <c r="V425" s="240">
        <v>0</v>
      </c>
      <c r="W425" s="345"/>
      <c r="X425" s="174"/>
      <c r="Y425" s="309"/>
      <c r="Z425" s="174"/>
      <c r="AA425" s="174">
        <f t="shared" ref="AA425:AA426" si="307">+Q425</f>
        <v>0</v>
      </c>
      <c r="AB425" s="174"/>
      <c r="AC425" s="174"/>
      <c r="AD425" s="174"/>
      <c r="AE425" s="176"/>
    </row>
    <row r="426" spans="1:31" s="114" customFormat="1" ht="20.25" hidden="1" customHeight="1" x14ac:dyDescent="0.25">
      <c r="A426" s="183" t="s">
        <v>336</v>
      </c>
      <c r="B426" s="183"/>
      <c r="C426" s="183"/>
      <c r="D426" s="183"/>
      <c r="E426" s="183"/>
      <c r="F426" s="200">
        <f t="shared" si="293"/>
        <v>0</v>
      </c>
      <c r="G426" s="200">
        <f t="shared" si="294"/>
        <v>0</v>
      </c>
      <c r="H426" s="201">
        <f t="shared" si="295"/>
        <v>0</v>
      </c>
      <c r="I426" s="132"/>
      <c r="J426" s="132"/>
      <c r="K426" s="131"/>
      <c r="L426" s="131"/>
      <c r="M426" s="11"/>
      <c r="N426" s="171">
        <v>329591</v>
      </c>
      <c r="O426" s="172" t="s">
        <v>42</v>
      </c>
      <c r="P426" s="173" t="s">
        <v>267</v>
      </c>
      <c r="Q426" s="174"/>
      <c r="R426" s="174"/>
      <c r="S426" s="174"/>
      <c r="T426" s="174"/>
      <c r="U426" s="240">
        <v>0</v>
      </c>
      <c r="V426" s="240">
        <v>0</v>
      </c>
      <c r="W426" s="345"/>
      <c r="X426" s="174"/>
      <c r="Y426" s="309"/>
      <c r="Z426" s="174"/>
      <c r="AA426" s="174">
        <f t="shared" si="307"/>
        <v>0</v>
      </c>
      <c r="AB426" s="174"/>
      <c r="AC426" s="174"/>
      <c r="AD426" s="174"/>
      <c r="AE426" s="176"/>
    </row>
    <row r="427" spans="1:31" s="114" customFormat="1" ht="20.25" hidden="1" customHeight="1" x14ac:dyDescent="0.25">
      <c r="A427" s="183" t="s">
        <v>336</v>
      </c>
      <c r="B427" s="183"/>
      <c r="C427" s="183"/>
      <c r="D427" s="198" t="s">
        <v>387</v>
      </c>
      <c r="E427" s="198" t="s">
        <v>388</v>
      </c>
      <c r="F427" s="200">
        <f t="shared" si="293"/>
        <v>0</v>
      </c>
      <c r="G427" s="200">
        <f t="shared" si="294"/>
        <v>0</v>
      </c>
      <c r="H427" s="201">
        <f t="shared" si="295"/>
        <v>0</v>
      </c>
      <c r="I427" s="132"/>
      <c r="J427" s="132"/>
      <c r="K427" s="131"/>
      <c r="L427" s="131">
        <v>3296</v>
      </c>
      <c r="M427" s="131"/>
      <c r="N427" s="132"/>
      <c r="O427" s="12" t="s">
        <v>42</v>
      </c>
      <c r="P427" s="127" t="s">
        <v>244</v>
      </c>
      <c r="Q427" s="133">
        <v>0</v>
      </c>
      <c r="R427" s="133">
        <v>0</v>
      </c>
      <c r="S427" s="133">
        <v>0</v>
      </c>
      <c r="T427" s="133">
        <v>0</v>
      </c>
      <c r="U427" s="133">
        <v>0</v>
      </c>
      <c r="V427" s="133">
        <v>0</v>
      </c>
      <c r="W427" s="342">
        <v>0</v>
      </c>
      <c r="X427" s="133"/>
      <c r="Y427" s="307"/>
      <c r="Z427" s="133">
        <v>0</v>
      </c>
      <c r="AA427" s="133">
        <v>0</v>
      </c>
      <c r="AB427" s="133">
        <v>0</v>
      </c>
      <c r="AC427" s="133">
        <v>0</v>
      </c>
      <c r="AD427" s="133">
        <v>0</v>
      </c>
      <c r="AE427" s="176"/>
    </row>
    <row r="428" spans="1:31" s="114" customFormat="1" ht="20.25" hidden="1" customHeight="1" x14ac:dyDescent="0.25">
      <c r="A428" s="183" t="s">
        <v>336</v>
      </c>
      <c r="B428" s="183"/>
      <c r="C428" s="183"/>
      <c r="D428" s="198" t="s">
        <v>387</v>
      </c>
      <c r="E428" s="198" t="s">
        <v>388</v>
      </c>
      <c r="F428" s="200">
        <f t="shared" si="293"/>
        <v>0</v>
      </c>
      <c r="G428" s="200">
        <f t="shared" si="294"/>
        <v>0</v>
      </c>
      <c r="H428" s="201">
        <f t="shared" si="295"/>
        <v>0</v>
      </c>
      <c r="I428" s="132"/>
      <c r="J428" s="132"/>
      <c r="K428" s="131"/>
      <c r="L428" s="131">
        <v>3299</v>
      </c>
      <c r="M428" s="131"/>
      <c r="N428" s="132"/>
      <c r="O428" s="12" t="s">
        <v>42</v>
      </c>
      <c r="P428" s="127" t="s">
        <v>228</v>
      </c>
      <c r="Q428" s="133">
        <f>+Q429+Q430</f>
        <v>0</v>
      </c>
      <c r="R428" s="133">
        <f t="shared" ref="R428:AD428" si="308">+R429+R430</f>
        <v>0</v>
      </c>
      <c r="S428" s="133">
        <f t="shared" si="308"/>
        <v>0</v>
      </c>
      <c r="T428" s="133">
        <f t="shared" si="308"/>
        <v>0</v>
      </c>
      <c r="U428" s="133">
        <f t="shared" si="308"/>
        <v>0</v>
      </c>
      <c r="V428" s="133">
        <f t="shared" si="308"/>
        <v>0</v>
      </c>
      <c r="W428" s="342">
        <f t="shared" si="308"/>
        <v>0</v>
      </c>
      <c r="X428" s="133"/>
      <c r="Y428" s="307"/>
      <c r="Z428" s="133">
        <f t="shared" si="308"/>
        <v>0</v>
      </c>
      <c r="AA428" s="133">
        <f t="shared" si="308"/>
        <v>0</v>
      </c>
      <c r="AB428" s="133">
        <f t="shared" si="308"/>
        <v>0</v>
      </c>
      <c r="AC428" s="133">
        <f t="shared" si="308"/>
        <v>0</v>
      </c>
      <c r="AD428" s="133">
        <f t="shared" si="308"/>
        <v>0</v>
      </c>
      <c r="AE428" s="176"/>
    </row>
    <row r="429" spans="1:31" s="114" customFormat="1" ht="20.25" hidden="1" customHeight="1" x14ac:dyDescent="0.25">
      <c r="A429" s="183" t="s">
        <v>336</v>
      </c>
      <c r="B429" s="183"/>
      <c r="C429" s="183"/>
      <c r="D429" s="183"/>
      <c r="E429" s="198" t="s">
        <v>388</v>
      </c>
      <c r="F429" s="200">
        <f t="shared" si="293"/>
        <v>0</v>
      </c>
      <c r="G429" s="200">
        <f t="shared" si="294"/>
        <v>0</v>
      </c>
      <c r="H429" s="201">
        <f t="shared" si="295"/>
        <v>0</v>
      </c>
      <c r="I429" s="124"/>
      <c r="J429" s="131"/>
      <c r="K429" s="131"/>
      <c r="L429" s="131"/>
      <c r="M429" s="194">
        <v>32991</v>
      </c>
      <c r="N429" s="195"/>
      <c r="O429" s="196" t="s">
        <v>42</v>
      </c>
      <c r="P429" s="195" t="s">
        <v>245</v>
      </c>
      <c r="Q429" s="197"/>
      <c r="R429" s="197"/>
      <c r="S429" s="197"/>
      <c r="T429" s="197"/>
      <c r="U429" s="197"/>
      <c r="V429" s="197"/>
      <c r="W429" s="343"/>
      <c r="X429" s="197"/>
      <c r="Y429" s="308"/>
      <c r="Z429" s="197"/>
      <c r="AA429" s="197"/>
      <c r="AB429" s="197"/>
      <c r="AC429" s="197"/>
      <c r="AD429" s="197"/>
      <c r="AE429" s="176"/>
    </row>
    <row r="430" spans="1:31" s="114" customFormat="1" ht="20.25" hidden="1" customHeight="1" x14ac:dyDescent="0.25">
      <c r="A430" s="183" t="s">
        <v>336</v>
      </c>
      <c r="B430" s="183"/>
      <c r="C430" s="183"/>
      <c r="D430" s="183"/>
      <c r="E430" s="198" t="s">
        <v>388</v>
      </c>
      <c r="F430" s="200">
        <f t="shared" si="293"/>
        <v>0</v>
      </c>
      <c r="G430" s="200">
        <f t="shared" si="294"/>
        <v>0</v>
      </c>
      <c r="H430" s="201">
        <f t="shared" si="295"/>
        <v>0</v>
      </c>
      <c r="I430" s="124"/>
      <c r="J430" s="131"/>
      <c r="K430" s="131"/>
      <c r="L430" s="131"/>
      <c r="M430" s="194">
        <v>32999</v>
      </c>
      <c r="N430" s="195"/>
      <c r="O430" s="196" t="s">
        <v>42</v>
      </c>
      <c r="P430" s="195" t="s">
        <v>228</v>
      </c>
      <c r="Q430" s="197">
        <f>+Q431</f>
        <v>0</v>
      </c>
      <c r="R430" s="197">
        <f t="shared" ref="R430:AD430" si="309">+R431</f>
        <v>0</v>
      </c>
      <c r="S430" s="197">
        <f t="shared" si="309"/>
        <v>0</v>
      </c>
      <c r="T430" s="197">
        <f t="shared" si="309"/>
        <v>0</v>
      </c>
      <c r="U430" s="197">
        <f t="shared" si="309"/>
        <v>0</v>
      </c>
      <c r="V430" s="197">
        <f t="shared" si="309"/>
        <v>0</v>
      </c>
      <c r="W430" s="343">
        <f t="shared" si="309"/>
        <v>0</v>
      </c>
      <c r="X430" s="197"/>
      <c r="Y430" s="308"/>
      <c r="Z430" s="197">
        <f t="shared" si="309"/>
        <v>0</v>
      </c>
      <c r="AA430" s="197">
        <f t="shared" si="309"/>
        <v>0</v>
      </c>
      <c r="AB430" s="197">
        <f t="shared" si="309"/>
        <v>0</v>
      </c>
      <c r="AC430" s="197">
        <f t="shared" si="309"/>
        <v>0</v>
      </c>
      <c r="AD430" s="197">
        <f t="shared" si="309"/>
        <v>0</v>
      </c>
      <c r="AE430" s="176"/>
    </row>
    <row r="431" spans="1:31" s="114" customFormat="1" ht="20.25" hidden="1" customHeight="1" x14ac:dyDescent="0.25">
      <c r="A431" s="183" t="s">
        <v>336</v>
      </c>
      <c r="B431" s="183"/>
      <c r="C431" s="183"/>
      <c r="D431" s="183"/>
      <c r="E431" s="183"/>
      <c r="F431" s="200">
        <f t="shared" si="293"/>
        <v>0</v>
      </c>
      <c r="G431" s="200">
        <f t="shared" si="294"/>
        <v>0</v>
      </c>
      <c r="H431" s="201">
        <f t="shared" si="295"/>
        <v>0</v>
      </c>
      <c r="I431" s="132"/>
      <c r="J431" s="132"/>
      <c r="K431" s="131"/>
      <c r="L431" s="131"/>
      <c r="M431" s="11"/>
      <c r="N431" s="171">
        <v>329990</v>
      </c>
      <c r="O431" s="172" t="s">
        <v>42</v>
      </c>
      <c r="P431" s="173" t="s">
        <v>228</v>
      </c>
      <c r="Q431" s="174"/>
      <c r="R431" s="174"/>
      <c r="S431" s="174"/>
      <c r="T431" s="174"/>
      <c r="U431" s="240">
        <v>0</v>
      </c>
      <c r="V431" s="240">
        <v>0</v>
      </c>
      <c r="W431" s="345"/>
      <c r="X431" s="174"/>
      <c r="Y431" s="309"/>
      <c r="Z431" s="174"/>
      <c r="AA431" s="174">
        <f>+Q431</f>
        <v>0</v>
      </c>
      <c r="AB431" s="174"/>
      <c r="AC431" s="174"/>
      <c r="AD431" s="174"/>
      <c r="AE431" s="176"/>
    </row>
    <row r="432" spans="1:31" s="187" customFormat="1" ht="20.25" customHeight="1" x14ac:dyDescent="0.25">
      <c r="A432" s="183" t="s">
        <v>336</v>
      </c>
      <c r="B432" s="198" t="s">
        <v>352</v>
      </c>
      <c r="C432" s="198" t="s">
        <v>384</v>
      </c>
      <c r="D432" s="198" t="s">
        <v>387</v>
      </c>
      <c r="E432" s="198" t="s">
        <v>388</v>
      </c>
      <c r="F432" s="200">
        <f t="shared" si="293"/>
        <v>2000</v>
      </c>
      <c r="G432" s="200">
        <f t="shared" si="294"/>
        <v>2100</v>
      </c>
      <c r="H432" s="201">
        <f t="shared" si="295"/>
        <v>4675</v>
      </c>
      <c r="I432" s="263"/>
      <c r="J432" s="263">
        <v>34</v>
      </c>
      <c r="K432" s="263"/>
      <c r="L432" s="263"/>
      <c r="M432" s="263"/>
      <c r="N432" s="263"/>
      <c r="O432" s="303" t="s">
        <v>42</v>
      </c>
      <c r="P432" s="264" t="s">
        <v>8</v>
      </c>
      <c r="Q432" s="265">
        <f>Q433</f>
        <v>1000</v>
      </c>
      <c r="R432" s="265">
        <f t="shared" ref="R432:AD435" si="310">R433</f>
        <v>0</v>
      </c>
      <c r="S432" s="265">
        <f t="shared" si="310"/>
        <v>1000</v>
      </c>
      <c r="T432" s="265">
        <f t="shared" si="310"/>
        <v>0</v>
      </c>
      <c r="U432" s="265">
        <f t="shared" si="310"/>
        <v>0</v>
      </c>
      <c r="V432" s="265">
        <f t="shared" si="310"/>
        <v>1000</v>
      </c>
      <c r="W432" s="265">
        <f t="shared" si="310"/>
        <v>1000</v>
      </c>
      <c r="X432" s="265">
        <v>0</v>
      </c>
      <c r="Y432" s="260">
        <f>W432/V432*100</f>
        <v>100</v>
      </c>
      <c r="Z432" s="186">
        <f t="shared" si="310"/>
        <v>0</v>
      </c>
      <c r="AA432" s="186">
        <f t="shared" si="310"/>
        <v>1000</v>
      </c>
      <c r="AB432" s="186">
        <f t="shared" si="310"/>
        <v>1200</v>
      </c>
      <c r="AC432" s="186">
        <f t="shared" si="310"/>
        <v>1225</v>
      </c>
      <c r="AD432" s="186">
        <f t="shared" si="310"/>
        <v>1250</v>
      </c>
      <c r="AE432" s="176"/>
    </row>
    <row r="433" spans="1:31" s="214" customFormat="1" ht="20.25" customHeight="1" x14ac:dyDescent="0.25">
      <c r="A433" s="188" t="s">
        <v>336</v>
      </c>
      <c r="B433" s="188"/>
      <c r="C433" s="215" t="s">
        <v>384</v>
      </c>
      <c r="D433" s="215" t="s">
        <v>387</v>
      </c>
      <c r="E433" s="215" t="s">
        <v>388</v>
      </c>
      <c r="F433" s="207">
        <f t="shared" si="293"/>
        <v>2000</v>
      </c>
      <c r="G433" s="207">
        <f t="shared" si="294"/>
        <v>2000</v>
      </c>
      <c r="H433" s="208">
        <f t="shared" si="295"/>
        <v>4675</v>
      </c>
      <c r="I433" s="124"/>
      <c r="J433" s="131"/>
      <c r="K433" s="131">
        <v>343</v>
      </c>
      <c r="L433" s="131"/>
      <c r="M433" s="131"/>
      <c r="N433" s="132"/>
      <c r="O433" s="12" t="s">
        <v>42</v>
      </c>
      <c r="P433" s="127" t="s">
        <v>246</v>
      </c>
      <c r="Q433" s="133">
        <f>Q434+Q439</f>
        <v>1000</v>
      </c>
      <c r="R433" s="133">
        <f t="shared" ref="R433:AD433" si="311">R434+R439</f>
        <v>0</v>
      </c>
      <c r="S433" s="133">
        <f t="shared" si="311"/>
        <v>1000</v>
      </c>
      <c r="T433" s="133">
        <f t="shared" si="311"/>
        <v>0</v>
      </c>
      <c r="U433" s="293">
        <f t="shared" si="311"/>
        <v>0</v>
      </c>
      <c r="V433" s="293">
        <f t="shared" si="311"/>
        <v>1000</v>
      </c>
      <c r="W433" s="342">
        <f t="shared" si="311"/>
        <v>1000</v>
      </c>
      <c r="X433" s="133"/>
      <c r="Y433" s="307"/>
      <c r="Z433" s="213">
        <f t="shared" si="311"/>
        <v>0</v>
      </c>
      <c r="AA433" s="213">
        <f t="shared" si="311"/>
        <v>1000</v>
      </c>
      <c r="AB433" s="213">
        <f t="shared" si="311"/>
        <v>1200</v>
      </c>
      <c r="AC433" s="213">
        <f t="shared" si="311"/>
        <v>1225</v>
      </c>
      <c r="AD433" s="213">
        <f t="shared" si="311"/>
        <v>1250</v>
      </c>
      <c r="AE433" s="176"/>
    </row>
    <row r="434" spans="1:31" s="114" customFormat="1" ht="20.25" customHeight="1" x14ac:dyDescent="0.25">
      <c r="A434" s="183" t="s">
        <v>336</v>
      </c>
      <c r="B434" s="183"/>
      <c r="C434" s="183"/>
      <c r="D434" s="198" t="s">
        <v>387</v>
      </c>
      <c r="E434" s="198" t="s">
        <v>388</v>
      </c>
      <c r="F434" s="200">
        <f t="shared" si="293"/>
        <v>2000</v>
      </c>
      <c r="G434" s="200">
        <f t="shared" si="294"/>
        <v>2000</v>
      </c>
      <c r="H434" s="201">
        <f t="shared" si="295"/>
        <v>4675</v>
      </c>
      <c r="I434" s="132"/>
      <c r="J434" s="132"/>
      <c r="K434" s="131"/>
      <c r="L434" s="131">
        <v>3431</v>
      </c>
      <c r="M434" s="131"/>
      <c r="N434" s="132"/>
      <c r="O434" s="12" t="s">
        <v>42</v>
      </c>
      <c r="P434" s="127" t="s">
        <v>247</v>
      </c>
      <c r="Q434" s="133">
        <f>Q435+Q437</f>
        <v>1000</v>
      </c>
      <c r="R434" s="133">
        <f t="shared" ref="R434:AD434" si="312">R435+R437</f>
        <v>0</v>
      </c>
      <c r="S434" s="133">
        <f t="shared" si="312"/>
        <v>1000</v>
      </c>
      <c r="T434" s="133">
        <f t="shared" si="312"/>
        <v>0</v>
      </c>
      <c r="U434" s="293">
        <f t="shared" si="312"/>
        <v>0</v>
      </c>
      <c r="V434" s="293">
        <f t="shared" si="312"/>
        <v>1000</v>
      </c>
      <c r="W434" s="342">
        <f t="shared" si="312"/>
        <v>1000</v>
      </c>
      <c r="X434" s="133"/>
      <c r="Y434" s="307"/>
      <c r="Z434" s="133">
        <f t="shared" si="312"/>
        <v>0</v>
      </c>
      <c r="AA434" s="133">
        <f t="shared" si="312"/>
        <v>1000</v>
      </c>
      <c r="AB434" s="133">
        <f t="shared" si="312"/>
        <v>1200</v>
      </c>
      <c r="AC434" s="133">
        <f t="shared" si="312"/>
        <v>1225</v>
      </c>
      <c r="AD434" s="133">
        <f t="shared" si="312"/>
        <v>1250</v>
      </c>
      <c r="AE434" s="176"/>
    </row>
    <row r="435" spans="1:31" s="114" customFormat="1" ht="20.25" hidden="1" customHeight="1" x14ac:dyDescent="0.25">
      <c r="A435" s="183" t="s">
        <v>336</v>
      </c>
      <c r="B435" s="183"/>
      <c r="C435" s="183"/>
      <c r="D435" s="183"/>
      <c r="E435" s="198" t="s">
        <v>388</v>
      </c>
      <c r="F435" s="200">
        <f t="shared" si="293"/>
        <v>2000</v>
      </c>
      <c r="G435" s="200">
        <f t="shared" si="294"/>
        <v>2000</v>
      </c>
      <c r="H435" s="201">
        <f t="shared" si="295"/>
        <v>4675</v>
      </c>
      <c r="I435" s="124"/>
      <c r="J435" s="131"/>
      <c r="K435" s="131"/>
      <c r="L435" s="131"/>
      <c r="M435" s="194">
        <v>34311</v>
      </c>
      <c r="N435" s="195"/>
      <c r="O435" s="196" t="s">
        <v>42</v>
      </c>
      <c r="P435" s="195" t="s">
        <v>248</v>
      </c>
      <c r="Q435" s="197">
        <f>Q436</f>
        <v>1000</v>
      </c>
      <c r="R435" s="197">
        <f t="shared" si="310"/>
        <v>0</v>
      </c>
      <c r="S435" s="197">
        <f t="shared" si="310"/>
        <v>1000</v>
      </c>
      <c r="T435" s="197">
        <f t="shared" si="310"/>
        <v>0</v>
      </c>
      <c r="U435" s="294">
        <f t="shared" si="310"/>
        <v>0</v>
      </c>
      <c r="V435" s="294">
        <f t="shared" si="310"/>
        <v>1000</v>
      </c>
      <c r="W435" s="343">
        <f t="shared" si="310"/>
        <v>1000</v>
      </c>
      <c r="X435" s="197"/>
      <c r="Y435" s="308"/>
      <c r="Z435" s="197">
        <f t="shared" si="310"/>
        <v>0</v>
      </c>
      <c r="AA435" s="197">
        <f t="shared" si="310"/>
        <v>1000</v>
      </c>
      <c r="AB435" s="197">
        <f t="shared" si="310"/>
        <v>1200</v>
      </c>
      <c r="AC435" s="197">
        <f t="shared" si="310"/>
        <v>1225</v>
      </c>
      <c r="AD435" s="197">
        <f t="shared" si="310"/>
        <v>1250</v>
      </c>
      <c r="AE435" s="176"/>
    </row>
    <row r="436" spans="1:31" s="114" customFormat="1" ht="20.25" hidden="1" customHeight="1" x14ac:dyDescent="0.25">
      <c r="A436" s="183" t="s">
        <v>336</v>
      </c>
      <c r="B436" s="183"/>
      <c r="C436" s="183"/>
      <c r="D436" s="183"/>
      <c r="E436" s="183"/>
      <c r="F436" s="200">
        <f t="shared" si="293"/>
        <v>2000</v>
      </c>
      <c r="G436" s="200">
        <f t="shared" si="294"/>
        <v>2000</v>
      </c>
      <c r="H436" s="201">
        <f t="shared" si="295"/>
        <v>4675</v>
      </c>
      <c r="I436" s="132"/>
      <c r="J436" s="132"/>
      <c r="K436" s="131"/>
      <c r="L436" s="131"/>
      <c r="M436" s="11"/>
      <c r="N436" s="171">
        <v>343110</v>
      </c>
      <c r="O436" s="172" t="s">
        <v>42</v>
      </c>
      <c r="P436" s="173" t="s">
        <v>248</v>
      </c>
      <c r="Q436" s="174">
        <v>1000</v>
      </c>
      <c r="R436" s="174">
        <f>S436-Q436</f>
        <v>0</v>
      </c>
      <c r="S436" s="174">
        <v>1000</v>
      </c>
      <c r="T436" s="174"/>
      <c r="U436" s="295">
        <v>0</v>
      </c>
      <c r="V436" s="295">
        <v>1000</v>
      </c>
      <c r="W436" s="345">
        <v>1000</v>
      </c>
      <c r="X436" s="174"/>
      <c r="Y436" s="309"/>
      <c r="Z436" s="174"/>
      <c r="AA436" s="174">
        <f>+Q436</f>
        <v>1000</v>
      </c>
      <c r="AB436" s="174">
        <v>1200</v>
      </c>
      <c r="AC436" s="174">
        <v>1225</v>
      </c>
      <c r="AD436" s="174">
        <v>1250</v>
      </c>
      <c r="AE436" s="176"/>
    </row>
    <row r="437" spans="1:31" s="114" customFormat="1" ht="20.25" hidden="1" customHeight="1" x14ac:dyDescent="0.25">
      <c r="A437" s="183" t="s">
        <v>336</v>
      </c>
      <c r="B437" s="183"/>
      <c r="C437" s="183"/>
      <c r="D437" s="183"/>
      <c r="E437" s="198" t="s">
        <v>388</v>
      </c>
      <c r="F437" s="200">
        <f t="shared" si="293"/>
        <v>0</v>
      </c>
      <c r="G437" s="200">
        <f t="shared" si="294"/>
        <v>0</v>
      </c>
      <c r="H437" s="201">
        <f t="shared" si="295"/>
        <v>0</v>
      </c>
      <c r="I437" s="124"/>
      <c r="J437" s="131"/>
      <c r="K437" s="131"/>
      <c r="L437" s="131"/>
      <c r="M437" s="194">
        <v>34312</v>
      </c>
      <c r="N437" s="195"/>
      <c r="O437" s="196" t="s">
        <v>42</v>
      </c>
      <c r="P437" s="195" t="s">
        <v>249</v>
      </c>
      <c r="Q437" s="197">
        <f>+Q438</f>
        <v>0</v>
      </c>
      <c r="R437" s="197">
        <f t="shared" ref="R437:AD437" si="313">+R438</f>
        <v>0</v>
      </c>
      <c r="S437" s="197">
        <f t="shared" si="313"/>
        <v>0</v>
      </c>
      <c r="T437" s="197">
        <f t="shared" si="313"/>
        <v>0</v>
      </c>
      <c r="U437" s="197">
        <f t="shared" si="313"/>
        <v>0</v>
      </c>
      <c r="V437" s="197">
        <f t="shared" si="313"/>
        <v>0</v>
      </c>
      <c r="W437" s="343">
        <f t="shared" si="313"/>
        <v>0</v>
      </c>
      <c r="X437" s="197"/>
      <c r="Y437" s="308"/>
      <c r="Z437" s="197">
        <f t="shared" si="313"/>
        <v>0</v>
      </c>
      <c r="AA437" s="197">
        <f t="shared" si="313"/>
        <v>0</v>
      </c>
      <c r="AB437" s="197">
        <f t="shared" si="313"/>
        <v>0</v>
      </c>
      <c r="AC437" s="197">
        <f t="shared" si="313"/>
        <v>0</v>
      </c>
      <c r="AD437" s="197">
        <f t="shared" si="313"/>
        <v>0</v>
      </c>
    </row>
    <row r="438" spans="1:31" s="114" customFormat="1" ht="20.25" hidden="1" customHeight="1" x14ac:dyDescent="0.25">
      <c r="A438" s="183" t="s">
        <v>336</v>
      </c>
      <c r="B438" s="183"/>
      <c r="C438" s="183"/>
      <c r="D438" s="183"/>
      <c r="E438" s="183"/>
      <c r="F438" s="200">
        <f t="shared" si="293"/>
        <v>0</v>
      </c>
      <c r="G438" s="200">
        <f t="shared" si="294"/>
        <v>0</v>
      </c>
      <c r="H438" s="201">
        <f t="shared" si="295"/>
        <v>0</v>
      </c>
      <c r="I438" s="132"/>
      <c r="J438" s="132"/>
      <c r="K438" s="131"/>
      <c r="L438" s="131"/>
      <c r="M438" s="11"/>
      <c r="N438" s="171">
        <v>343120</v>
      </c>
      <c r="O438" s="172" t="s">
        <v>42</v>
      </c>
      <c r="P438" s="173" t="s">
        <v>249</v>
      </c>
      <c r="Q438" s="174"/>
      <c r="R438" s="174"/>
      <c r="S438" s="174"/>
      <c r="T438" s="174"/>
      <c r="U438" s="240">
        <v>0</v>
      </c>
      <c r="V438" s="240">
        <v>0</v>
      </c>
      <c r="W438" s="345"/>
      <c r="X438" s="174"/>
      <c r="Y438" s="309"/>
      <c r="Z438" s="174"/>
      <c r="AA438" s="174">
        <f>+Q438</f>
        <v>0</v>
      </c>
      <c r="AB438" s="174"/>
      <c r="AC438" s="174"/>
      <c r="AD438" s="174"/>
    </row>
    <row r="439" spans="1:31" s="114" customFormat="1" ht="20.25" hidden="1" customHeight="1" x14ac:dyDescent="0.25">
      <c r="A439" s="183" t="s">
        <v>336</v>
      </c>
      <c r="B439" s="183"/>
      <c r="C439" s="183"/>
      <c r="D439" s="198" t="s">
        <v>387</v>
      </c>
      <c r="E439" s="198" t="s">
        <v>388</v>
      </c>
      <c r="F439" s="200">
        <f t="shared" si="293"/>
        <v>0</v>
      </c>
      <c r="G439" s="200">
        <f t="shared" si="294"/>
        <v>0</v>
      </c>
      <c r="H439" s="201">
        <f t="shared" si="295"/>
        <v>0</v>
      </c>
      <c r="I439" s="132"/>
      <c r="J439" s="132"/>
      <c r="K439" s="131"/>
      <c r="L439" s="131">
        <v>3433</v>
      </c>
      <c r="M439" s="11"/>
      <c r="N439" s="127"/>
      <c r="O439" s="12" t="s">
        <v>42</v>
      </c>
      <c r="P439" s="127" t="s">
        <v>250</v>
      </c>
      <c r="Q439" s="133">
        <f>+Q440</f>
        <v>0</v>
      </c>
      <c r="R439" s="133">
        <f t="shared" ref="R439:AD440" si="314">+R440</f>
        <v>0</v>
      </c>
      <c r="S439" s="133">
        <f t="shared" si="314"/>
        <v>0</v>
      </c>
      <c r="T439" s="133">
        <f t="shared" si="314"/>
        <v>0</v>
      </c>
      <c r="U439" s="133">
        <f t="shared" si="314"/>
        <v>0</v>
      </c>
      <c r="V439" s="133">
        <f t="shared" si="314"/>
        <v>0</v>
      </c>
      <c r="W439" s="342">
        <f t="shared" si="314"/>
        <v>0</v>
      </c>
      <c r="X439" s="133"/>
      <c r="Y439" s="307"/>
      <c r="Z439" s="133">
        <f t="shared" si="314"/>
        <v>0</v>
      </c>
      <c r="AA439" s="133">
        <f t="shared" si="314"/>
        <v>0</v>
      </c>
      <c r="AB439" s="133">
        <f t="shared" si="314"/>
        <v>0</v>
      </c>
      <c r="AC439" s="133">
        <f t="shared" si="314"/>
        <v>0</v>
      </c>
      <c r="AD439" s="133">
        <f t="shared" si="314"/>
        <v>0</v>
      </c>
    </row>
    <row r="440" spans="1:31" s="114" customFormat="1" ht="20.25" hidden="1" customHeight="1" x14ac:dyDescent="0.25">
      <c r="A440" s="183" t="s">
        <v>336</v>
      </c>
      <c r="B440" s="183"/>
      <c r="C440" s="183"/>
      <c r="D440" s="183"/>
      <c r="E440" s="198" t="s">
        <v>388</v>
      </c>
      <c r="F440" s="200">
        <f t="shared" si="293"/>
        <v>0</v>
      </c>
      <c r="G440" s="200">
        <f t="shared" si="294"/>
        <v>0</v>
      </c>
      <c r="H440" s="201">
        <f t="shared" si="295"/>
        <v>0</v>
      </c>
      <c r="I440" s="124"/>
      <c r="J440" s="131"/>
      <c r="K440" s="131"/>
      <c r="L440" s="131"/>
      <c r="M440" s="194">
        <v>34333</v>
      </c>
      <c r="N440" s="195"/>
      <c r="O440" s="196" t="s">
        <v>42</v>
      </c>
      <c r="P440" s="195" t="s">
        <v>250</v>
      </c>
      <c r="Q440" s="197">
        <f>+Q441</f>
        <v>0</v>
      </c>
      <c r="R440" s="197">
        <f t="shared" si="314"/>
        <v>0</v>
      </c>
      <c r="S440" s="197">
        <f t="shared" si="314"/>
        <v>0</v>
      </c>
      <c r="T440" s="197">
        <f t="shared" si="314"/>
        <v>0</v>
      </c>
      <c r="U440" s="197">
        <f t="shared" si="314"/>
        <v>0</v>
      </c>
      <c r="V440" s="197">
        <f t="shared" si="314"/>
        <v>0</v>
      </c>
      <c r="W440" s="343">
        <f t="shared" si="314"/>
        <v>0</v>
      </c>
      <c r="X440" s="197"/>
      <c r="Y440" s="308"/>
      <c r="Z440" s="197">
        <f t="shared" si="314"/>
        <v>0</v>
      </c>
      <c r="AA440" s="197">
        <f t="shared" si="314"/>
        <v>0</v>
      </c>
      <c r="AB440" s="197">
        <f t="shared" si="314"/>
        <v>0</v>
      </c>
      <c r="AC440" s="197">
        <f t="shared" si="314"/>
        <v>0</v>
      </c>
      <c r="AD440" s="197">
        <f t="shared" si="314"/>
        <v>0</v>
      </c>
    </row>
    <row r="441" spans="1:31" s="114" customFormat="1" ht="20.25" hidden="1" customHeight="1" x14ac:dyDescent="0.25">
      <c r="A441" s="183" t="s">
        <v>336</v>
      </c>
      <c r="B441" s="183"/>
      <c r="C441" s="183"/>
      <c r="D441" s="183"/>
      <c r="E441" s="183"/>
      <c r="F441" s="200">
        <f t="shared" si="293"/>
        <v>0</v>
      </c>
      <c r="G441" s="200">
        <f t="shared" si="294"/>
        <v>0</v>
      </c>
      <c r="H441" s="201">
        <f t="shared" si="295"/>
        <v>0</v>
      </c>
      <c r="I441" s="132"/>
      <c r="J441" s="132"/>
      <c r="K441" s="131"/>
      <c r="L441" s="131"/>
      <c r="M441" s="11"/>
      <c r="N441" s="171">
        <v>343330</v>
      </c>
      <c r="O441" s="172" t="s">
        <v>42</v>
      </c>
      <c r="P441" s="173" t="s">
        <v>250</v>
      </c>
      <c r="Q441" s="174"/>
      <c r="R441" s="174"/>
      <c r="S441" s="174"/>
      <c r="T441" s="174"/>
      <c r="U441" s="240">
        <v>0</v>
      </c>
      <c r="V441" s="240">
        <v>0</v>
      </c>
      <c r="W441" s="345"/>
      <c r="X441" s="174"/>
      <c r="Y441" s="309"/>
      <c r="Z441" s="174"/>
      <c r="AA441" s="174">
        <f>+Q441</f>
        <v>0</v>
      </c>
      <c r="AB441" s="174"/>
      <c r="AC441" s="174"/>
      <c r="AD441" s="174"/>
    </row>
    <row r="442" spans="1:31" s="193" customFormat="1" ht="23.25" customHeight="1" x14ac:dyDescent="0.25">
      <c r="A442" s="188" t="s">
        <v>453</v>
      </c>
      <c r="B442" s="188"/>
      <c r="C442" s="198" t="s">
        <v>384</v>
      </c>
      <c r="D442" s="198" t="s">
        <v>387</v>
      </c>
      <c r="E442" s="198" t="s">
        <v>388</v>
      </c>
      <c r="F442" s="200">
        <f t="shared" si="293"/>
        <v>34000</v>
      </c>
      <c r="G442" s="200">
        <f t="shared" si="294"/>
        <v>136641.05605882351</v>
      </c>
      <c r="H442" s="201">
        <f t="shared" si="295"/>
        <v>70574.11</v>
      </c>
      <c r="I442" s="115"/>
      <c r="J442" s="115"/>
      <c r="K442" s="115"/>
      <c r="L442" s="115"/>
      <c r="M442" s="115"/>
      <c r="N442" s="115" t="str">
        <f>+O442</f>
        <v>5.5.</v>
      </c>
      <c r="O442" s="116" t="s">
        <v>39</v>
      </c>
      <c r="P442" s="117" t="s">
        <v>454</v>
      </c>
      <c r="Q442" s="118">
        <f>+Q443</f>
        <v>17000</v>
      </c>
      <c r="R442" s="118">
        <f t="shared" ref="R442:AD442" si="315">+R443</f>
        <v>0</v>
      </c>
      <c r="S442" s="118">
        <f t="shared" si="315"/>
        <v>17000</v>
      </c>
      <c r="T442" s="118">
        <f t="shared" si="315"/>
        <v>53575</v>
      </c>
      <c r="U442" s="118">
        <f t="shared" si="315"/>
        <v>61000</v>
      </c>
      <c r="V442" s="118">
        <f t="shared" si="315"/>
        <v>17000</v>
      </c>
      <c r="W442" s="118">
        <f t="shared" si="315"/>
        <v>5036.4299999999994</v>
      </c>
      <c r="X442" s="118"/>
      <c r="Y442" s="332">
        <f>W442/V442*100</f>
        <v>29.626058823529412</v>
      </c>
      <c r="Z442" s="192">
        <f t="shared" si="315"/>
        <v>53574.11</v>
      </c>
      <c r="AA442" s="192">
        <f t="shared" si="315"/>
        <v>17000</v>
      </c>
      <c r="AB442" s="192">
        <f t="shared" si="315"/>
        <v>0</v>
      </c>
      <c r="AC442" s="192">
        <f t="shared" si="315"/>
        <v>0</v>
      </c>
      <c r="AD442" s="192">
        <f t="shared" si="315"/>
        <v>0</v>
      </c>
      <c r="AE442" s="236"/>
    </row>
    <row r="443" spans="1:31" s="114" customFormat="1" ht="20.25" customHeight="1" x14ac:dyDescent="0.25">
      <c r="A443" s="188" t="s">
        <v>453</v>
      </c>
      <c r="B443" s="198" t="s">
        <v>352</v>
      </c>
      <c r="C443" s="198" t="s">
        <v>384</v>
      </c>
      <c r="D443" s="198" t="s">
        <v>387</v>
      </c>
      <c r="E443" s="198" t="s">
        <v>388</v>
      </c>
      <c r="F443" s="200">
        <f t="shared" si="293"/>
        <v>34000</v>
      </c>
      <c r="G443" s="200">
        <f t="shared" si="294"/>
        <v>136641.05605882351</v>
      </c>
      <c r="H443" s="201">
        <f t="shared" si="295"/>
        <v>70574.11</v>
      </c>
      <c r="I443" s="120">
        <v>3</v>
      </c>
      <c r="J443" s="120"/>
      <c r="K443" s="120"/>
      <c r="L443" s="120"/>
      <c r="M443" s="120"/>
      <c r="N443" s="120"/>
      <c r="O443" s="12" t="s">
        <v>39</v>
      </c>
      <c r="P443" s="122" t="s">
        <v>18</v>
      </c>
      <c r="Q443" s="123">
        <f>+Q444+Q458</f>
        <v>17000</v>
      </c>
      <c r="R443" s="123">
        <f t="shared" ref="R443:AD443" si="316">+R444+R458</f>
        <v>0</v>
      </c>
      <c r="S443" s="123">
        <f t="shared" si="316"/>
        <v>17000</v>
      </c>
      <c r="T443" s="123">
        <f t="shared" si="316"/>
        <v>53575</v>
      </c>
      <c r="U443" s="123">
        <f t="shared" si="316"/>
        <v>61000</v>
      </c>
      <c r="V443" s="123">
        <f t="shared" si="316"/>
        <v>17000</v>
      </c>
      <c r="W443" s="123">
        <f t="shared" si="316"/>
        <v>5036.4299999999994</v>
      </c>
      <c r="X443" s="123"/>
      <c r="Y443" s="316">
        <f>W443/V443*100</f>
        <v>29.626058823529412</v>
      </c>
      <c r="Z443" s="123">
        <f t="shared" si="316"/>
        <v>53574.11</v>
      </c>
      <c r="AA443" s="123">
        <f t="shared" si="316"/>
        <v>17000</v>
      </c>
      <c r="AB443" s="123">
        <f t="shared" si="316"/>
        <v>0</v>
      </c>
      <c r="AC443" s="123">
        <f t="shared" si="316"/>
        <v>0</v>
      </c>
      <c r="AD443" s="123">
        <f t="shared" si="316"/>
        <v>0</v>
      </c>
      <c r="AE443" s="176"/>
    </row>
    <row r="444" spans="1:31" s="187" customFormat="1" ht="20.25" customHeight="1" x14ac:dyDescent="0.25">
      <c r="A444" s="188" t="s">
        <v>453</v>
      </c>
      <c r="B444" s="198" t="s">
        <v>352</v>
      </c>
      <c r="C444" s="198" t="s">
        <v>384</v>
      </c>
      <c r="D444" s="198" t="s">
        <v>387</v>
      </c>
      <c r="E444" s="198" t="s">
        <v>388</v>
      </c>
      <c r="F444" s="200">
        <f t="shared" si="293"/>
        <v>33560</v>
      </c>
      <c r="G444" s="200">
        <f t="shared" si="294"/>
        <v>91472.690811852197</v>
      </c>
      <c r="H444" s="201">
        <f t="shared" si="295"/>
        <v>25564.400000000001</v>
      </c>
      <c r="I444" s="263"/>
      <c r="J444" s="263">
        <v>31</v>
      </c>
      <c r="K444" s="263"/>
      <c r="L444" s="263"/>
      <c r="M444" s="263"/>
      <c r="N444" s="263"/>
      <c r="O444" s="303" t="s">
        <v>39</v>
      </c>
      <c r="P444" s="264" t="s">
        <v>6</v>
      </c>
      <c r="Q444" s="265">
        <f>Q445+Q454</f>
        <v>16780</v>
      </c>
      <c r="R444" s="265">
        <f t="shared" ref="R444:AD444" si="317">R445+R454</f>
        <v>0</v>
      </c>
      <c r="S444" s="265">
        <f t="shared" si="317"/>
        <v>16780</v>
      </c>
      <c r="T444" s="265">
        <f>T445+T454</f>
        <v>8785</v>
      </c>
      <c r="U444" s="265">
        <f t="shared" si="317"/>
        <v>61000</v>
      </c>
      <c r="V444" s="265">
        <f t="shared" si="317"/>
        <v>16780</v>
      </c>
      <c r="W444" s="265">
        <f t="shared" si="317"/>
        <v>4824.03</v>
      </c>
      <c r="X444" s="265">
        <f>W444/T444*100</f>
        <v>54.912122936824126</v>
      </c>
      <c r="Y444" s="260">
        <f>W444/V444*100</f>
        <v>28.748688915375446</v>
      </c>
      <c r="Z444" s="186">
        <f t="shared" si="317"/>
        <v>8784.4</v>
      </c>
      <c r="AA444" s="186">
        <f t="shared" si="317"/>
        <v>16780</v>
      </c>
      <c r="AB444" s="186">
        <f t="shared" si="317"/>
        <v>0</v>
      </c>
      <c r="AC444" s="186">
        <f t="shared" si="317"/>
        <v>0</v>
      </c>
      <c r="AD444" s="186">
        <f t="shared" si="317"/>
        <v>0</v>
      </c>
    </row>
    <row r="445" spans="1:31" s="214" customFormat="1" ht="20.25" customHeight="1" x14ac:dyDescent="0.25">
      <c r="A445" s="188" t="s">
        <v>453</v>
      </c>
      <c r="B445" s="188"/>
      <c r="C445" s="215" t="s">
        <v>384</v>
      </c>
      <c r="D445" s="215" t="s">
        <v>387</v>
      </c>
      <c r="E445" s="215" t="s">
        <v>388</v>
      </c>
      <c r="F445" s="207">
        <f t="shared" si="293"/>
        <v>32210</v>
      </c>
      <c r="G445" s="207">
        <f t="shared" si="294"/>
        <v>88849.03</v>
      </c>
      <c r="H445" s="208">
        <f t="shared" si="295"/>
        <v>23699.43</v>
      </c>
      <c r="I445" s="124"/>
      <c r="J445" s="131"/>
      <c r="K445" s="131">
        <v>311</v>
      </c>
      <c r="L445" s="131"/>
      <c r="M445" s="131"/>
      <c r="N445" s="132"/>
      <c r="O445" s="12" t="s">
        <v>39</v>
      </c>
      <c r="P445" s="127" t="s">
        <v>117</v>
      </c>
      <c r="Q445" s="133">
        <f>Q446+Q450</f>
        <v>16105</v>
      </c>
      <c r="R445" s="133">
        <f t="shared" ref="R445:AD445" si="318">R446+R450</f>
        <v>0</v>
      </c>
      <c r="S445" s="133">
        <f t="shared" si="318"/>
        <v>16105</v>
      </c>
      <c r="T445" s="133">
        <f>T446+T450</f>
        <v>7595</v>
      </c>
      <c r="U445" s="293">
        <f t="shared" si="318"/>
        <v>61000</v>
      </c>
      <c r="V445" s="293">
        <f t="shared" si="318"/>
        <v>16105</v>
      </c>
      <c r="W445" s="342">
        <f t="shared" si="318"/>
        <v>4149.03</v>
      </c>
      <c r="X445" s="133"/>
      <c r="Y445" s="307"/>
      <c r="Z445" s="213">
        <f t="shared" si="318"/>
        <v>7594.43</v>
      </c>
      <c r="AA445" s="213">
        <f t="shared" si="318"/>
        <v>16105</v>
      </c>
      <c r="AB445" s="213">
        <f t="shared" si="318"/>
        <v>0</v>
      </c>
      <c r="AC445" s="213">
        <f t="shared" si="318"/>
        <v>0</v>
      </c>
      <c r="AD445" s="213">
        <f t="shared" si="318"/>
        <v>0</v>
      </c>
    </row>
    <row r="446" spans="1:31" s="114" customFormat="1" ht="20.25" customHeight="1" x14ac:dyDescent="0.25">
      <c r="A446" s="188" t="s">
        <v>453</v>
      </c>
      <c r="B446" s="183"/>
      <c r="C446" s="183"/>
      <c r="D446" s="198" t="s">
        <v>387</v>
      </c>
      <c r="E446" s="198" t="s">
        <v>388</v>
      </c>
      <c r="F446" s="200">
        <f t="shared" si="293"/>
        <v>30210</v>
      </c>
      <c r="G446" s="200">
        <f t="shared" si="294"/>
        <v>85554.21</v>
      </c>
      <c r="H446" s="201">
        <f t="shared" si="295"/>
        <v>21451.62</v>
      </c>
      <c r="I446" s="124"/>
      <c r="J446" s="131"/>
      <c r="K446" s="131"/>
      <c r="L446" s="131">
        <v>3111</v>
      </c>
      <c r="M446" s="131"/>
      <c r="N446" s="132"/>
      <c r="O446" s="12" t="s">
        <v>39</v>
      </c>
      <c r="P446" s="127" t="s">
        <v>118</v>
      </c>
      <c r="Q446" s="133">
        <f>Q447</f>
        <v>15105</v>
      </c>
      <c r="R446" s="133">
        <f t="shared" ref="R446:AD446" si="319">R447</f>
        <v>0</v>
      </c>
      <c r="S446" s="133">
        <f t="shared" si="319"/>
        <v>15105</v>
      </c>
      <c r="T446" s="133">
        <v>6347</v>
      </c>
      <c r="U446" s="293">
        <f t="shared" si="319"/>
        <v>60000</v>
      </c>
      <c r="V446" s="293">
        <f t="shared" si="319"/>
        <v>15105</v>
      </c>
      <c r="W446" s="342">
        <f t="shared" si="319"/>
        <v>4102.21</v>
      </c>
      <c r="X446" s="133"/>
      <c r="Y446" s="307"/>
      <c r="Z446" s="133">
        <f t="shared" si="319"/>
        <v>6346.62</v>
      </c>
      <c r="AA446" s="133">
        <f t="shared" si="319"/>
        <v>15105</v>
      </c>
      <c r="AB446" s="133">
        <f t="shared" si="319"/>
        <v>0</v>
      </c>
      <c r="AC446" s="133">
        <f t="shared" si="319"/>
        <v>0</v>
      </c>
      <c r="AD446" s="133">
        <f t="shared" si="319"/>
        <v>0</v>
      </c>
    </row>
    <row r="447" spans="1:31" s="114" customFormat="1" ht="20.25" hidden="1" customHeight="1" x14ac:dyDescent="0.25">
      <c r="A447" s="188" t="s">
        <v>453</v>
      </c>
      <c r="B447" s="183"/>
      <c r="C447" s="183"/>
      <c r="D447" s="183"/>
      <c r="E447" s="198" t="s">
        <v>388</v>
      </c>
      <c r="F447" s="200">
        <f t="shared" si="293"/>
        <v>30210</v>
      </c>
      <c r="G447" s="200">
        <f t="shared" si="294"/>
        <v>79207.210000000006</v>
      </c>
      <c r="H447" s="201">
        <f t="shared" si="295"/>
        <v>21451.62</v>
      </c>
      <c r="I447" s="124"/>
      <c r="J447" s="131"/>
      <c r="K447" s="131"/>
      <c r="L447" s="131"/>
      <c r="M447" s="194">
        <v>31111</v>
      </c>
      <c r="N447" s="195"/>
      <c r="O447" s="196" t="s">
        <v>39</v>
      </c>
      <c r="P447" s="195" t="s">
        <v>257</v>
      </c>
      <c r="Q447" s="197">
        <f>Q448+Q449</f>
        <v>15105</v>
      </c>
      <c r="R447" s="197">
        <f t="shared" ref="R447:AD447" si="320">R448+R449</f>
        <v>0</v>
      </c>
      <c r="S447" s="197">
        <f t="shared" si="320"/>
        <v>15105</v>
      </c>
      <c r="T447" s="197">
        <f t="shared" si="320"/>
        <v>0</v>
      </c>
      <c r="U447" s="294">
        <f t="shared" si="320"/>
        <v>60000</v>
      </c>
      <c r="V447" s="294">
        <f t="shared" si="320"/>
        <v>15105</v>
      </c>
      <c r="W447" s="343">
        <f t="shared" si="320"/>
        <v>4102.21</v>
      </c>
      <c r="X447" s="197"/>
      <c r="Y447" s="308"/>
      <c r="Z447" s="197">
        <f t="shared" si="320"/>
        <v>6346.62</v>
      </c>
      <c r="AA447" s="197">
        <f t="shared" si="320"/>
        <v>15105</v>
      </c>
      <c r="AB447" s="197">
        <f t="shared" si="320"/>
        <v>0</v>
      </c>
      <c r="AC447" s="197">
        <f t="shared" si="320"/>
        <v>0</v>
      </c>
      <c r="AD447" s="197">
        <f t="shared" si="320"/>
        <v>0</v>
      </c>
    </row>
    <row r="448" spans="1:31" s="114" customFormat="1" ht="20.25" hidden="1" customHeight="1" x14ac:dyDescent="0.25">
      <c r="A448" s="188" t="s">
        <v>453</v>
      </c>
      <c r="B448" s="183"/>
      <c r="C448" s="183"/>
      <c r="D448" s="183"/>
      <c r="E448" s="183"/>
      <c r="F448" s="200">
        <f t="shared" si="293"/>
        <v>8210</v>
      </c>
      <c r="G448" s="200">
        <f t="shared" si="294"/>
        <v>8207.2099999999991</v>
      </c>
      <c r="H448" s="201">
        <f t="shared" si="295"/>
        <v>10451.619999999999</v>
      </c>
      <c r="I448" s="124"/>
      <c r="J448" s="131"/>
      <c r="K448" s="131"/>
      <c r="L448" s="131"/>
      <c r="M448" s="131"/>
      <c r="N448" s="171">
        <v>311110</v>
      </c>
      <c r="O448" s="172" t="s">
        <v>39</v>
      </c>
      <c r="P448" s="173" t="s">
        <v>268</v>
      </c>
      <c r="Q448" s="174">
        <v>4105</v>
      </c>
      <c r="R448" s="174">
        <f>S448-Q448</f>
        <v>0</v>
      </c>
      <c r="S448" s="174">
        <v>4105</v>
      </c>
      <c r="T448" s="174"/>
      <c r="U448" s="295">
        <v>0</v>
      </c>
      <c r="V448" s="295">
        <v>4105</v>
      </c>
      <c r="W448" s="345">
        <v>4102.21</v>
      </c>
      <c r="X448" s="174"/>
      <c r="Y448" s="309"/>
      <c r="Z448" s="174">
        <v>6346.62</v>
      </c>
      <c r="AA448" s="174">
        <f t="shared" ref="AA448:AA449" si="321">+Q448</f>
        <v>4105</v>
      </c>
      <c r="AB448" s="174"/>
      <c r="AC448" s="174"/>
      <c r="AD448" s="174"/>
    </row>
    <row r="449" spans="1:30" s="114" customFormat="1" ht="20.25" hidden="1" customHeight="1" x14ac:dyDescent="0.25">
      <c r="A449" s="188" t="s">
        <v>453</v>
      </c>
      <c r="B449" s="183"/>
      <c r="C449" s="183"/>
      <c r="D449" s="183"/>
      <c r="E449" s="183"/>
      <c r="F449" s="200">
        <f t="shared" si="293"/>
        <v>22000</v>
      </c>
      <c r="G449" s="200">
        <f t="shared" si="294"/>
        <v>71000</v>
      </c>
      <c r="H449" s="201">
        <f t="shared" si="295"/>
        <v>11000</v>
      </c>
      <c r="I449" s="124"/>
      <c r="J449" s="131"/>
      <c r="K449" s="131"/>
      <c r="L449" s="131"/>
      <c r="M449" s="131"/>
      <c r="N449" s="171">
        <v>311114</v>
      </c>
      <c r="O449" s="172" t="s">
        <v>39</v>
      </c>
      <c r="P449" s="173" t="s">
        <v>269</v>
      </c>
      <c r="Q449" s="174">
        <v>11000</v>
      </c>
      <c r="R449" s="174">
        <f>S449-Q449</f>
        <v>0</v>
      </c>
      <c r="S449" s="174">
        <v>11000</v>
      </c>
      <c r="T449" s="174"/>
      <c r="U449" s="295">
        <v>60000</v>
      </c>
      <c r="V449" s="295">
        <v>11000</v>
      </c>
      <c r="W449" s="345">
        <v>0</v>
      </c>
      <c r="X449" s="174"/>
      <c r="Y449" s="309"/>
      <c r="Z449" s="174"/>
      <c r="AA449" s="174">
        <f t="shared" si="321"/>
        <v>11000</v>
      </c>
      <c r="AB449" s="174"/>
      <c r="AC449" s="174"/>
      <c r="AD449" s="174"/>
    </row>
    <row r="450" spans="1:30" s="114" customFormat="1" ht="20.25" customHeight="1" x14ac:dyDescent="0.25">
      <c r="A450" s="188" t="s">
        <v>453</v>
      </c>
      <c r="B450" s="183"/>
      <c r="C450" s="183"/>
      <c r="D450" s="198" t="s">
        <v>387</v>
      </c>
      <c r="E450" s="198" t="s">
        <v>388</v>
      </c>
      <c r="F450" s="200">
        <f t="shared" si="293"/>
        <v>2000</v>
      </c>
      <c r="G450" s="200">
        <f t="shared" si="294"/>
        <v>3294.82</v>
      </c>
      <c r="H450" s="201">
        <f t="shared" si="295"/>
        <v>2247.81</v>
      </c>
      <c r="I450" s="124"/>
      <c r="J450" s="131"/>
      <c r="K450" s="131"/>
      <c r="L450" s="131">
        <v>3114</v>
      </c>
      <c r="M450" s="131"/>
      <c r="N450" s="132"/>
      <c r="O450" s="12" t="s">
        <v>39</v>
      </c>
      <c r="P450" s="127" t="s">
        <v>127</v>
      </c>
      <c r="Q450" s="133">
        <f>Q451</f>
        <v>1000</v>
      </c>
      <c r="R450" s="133">
        <f t="shared" ref="R450:AD450" si="322">R451</f>
        <v>0</v>
      </c>
      <c r="S450" s="133">
        <f t="shared" si="322"/>
        <v>1000</v>
      </c>
      <c r="T450" s="133">
        <f>625+623</f>
        <v>1248</v>
      </c>
      <c r="U450" s="293">
        <f t="shared" si="322"/>
        <v>1000</v>
      </c>
      <c r="V450" s="293">
        <f t="shared" si="322"/>
        <v>1000</v>
      </c>
      <c r="W450" s="342">
        <f t="shared" si="322"/>
        <v>46.82</v>
      </c>
      <c r="X450" s="133"/>
      <c r="Y450" s="307"/>
      <c r="Z450" s="133">
        <f t="shared" si="322"/>
        <v>1247.81</v>
      </c>
      <c r="AA450" s="133">
        <f t="shared" si="322"/>
        <v>1000</v>
      </c>
      <c r="AB450" s="133">
        <f t="shared" si="322"/>
        <v>0</v>
      </c>
      <c r="AC450" s="133">
        <f t="shared" si="322"/>
        <v>0</v>
      </c>
      <c r="AD450" s="133">
        <f t="shared" si="322"/>
        <v>0</v>
      </c>
    </row>
    <row r="451" spans="1:30" s="114" customFormat="1" ht="20.25" hidden="1" customHeight="1" x14ac:dyDescent="0.25">
      <c r="A451" s="188" t="s">
        <v>453</v>
      </c>
      <c r="B451" s="183"/>
      <c r="C451" s="183"/>
      <c r="D451" s="183"/>
      <c r="E451" s="198" t="s">
        <v>388</v>
      </c>
      <c r="F451" s="200">
        <f t="shared" si="293"/>
        <v>2000</v>
      </c>
      <c r="G451" s="200">
        <f t="shared" si="294"/>
        <v>2046.82</v>
      </c>
      <c r="H451" s="201">
        <f t="shared" si="295"/>
        <v>2247.81</v>
      </c>
      <c r="I451" s="124"/>
      <c r="J451" s="131"/>
      <c r="K451" s="131"/>
      <c r="L451" s="131"/>
      <c r="M451" s="194">
        <v>31141</v>
      </c>
      <c r="N451" s="195"/>
      <c r="O451" s="196" t="s">
        <v>39</v>
      </c>
      <c r="P451" s="195" t="s">
        <v>127</v>
      </c>
      <c r="Q451" s="197">
        <f>Q452+Q453</f>
        <v>1000</v>
      </c>
      <c r="R451" s="197">
        <f t="shared" ref="R451:AD451" si="323">R452+R453</f>
        <v>0</v>
      </c>
      <c r="S451" s="197">
        <f t="shared" si="323"/>
        <v>1000</v>
      </c>
      <c r="T451" s="197"/>
      <c r="U451" s="294">
        <f t="shared" si="323"/>
        <v>1000</v>
      </c>
      <c r="V451" s="294">
        <f t="shared" si="323"/>
        <v>1000</v>
      </c>
      <c r="W451" s="343">
        <f t="shared" si="323"/>
        <v>46.82</v>
      </c>
      <c r="X451" s="197"/>
      <c r="Y451" s="308"/>
      <c r="Z451" s="197">
        <f t="shared" si="323"/>
        <v>1247.81</v>
      </c>
      <c r="AA451" s="197">
        <f t="shared" si="323"/>
        <v>1000</v>
      </c>
      <c r="AB451" s="197">
        <f t="shared" si="323"/>
        <v>0</v>
      </c>
      <c r="AC451" s="197">
        <f t="shared" si="323"/>
        <v>0</v>
      </c>
      <c r="AD451" s="197">
        <f t="shared" si="323"/>
        <v>0</v>
      </c>
    </row>
    <row r="452" spans="1:30" s="114" customFormat="1" ht="20.25" hidden="1" customHeight="1" x14ac:dyDescent="0.25">
      <c r="A452" s="188" t="s">
        <v>453</v>
      </c>
      <c r="B452" s="183"/>
      <c r="C452" s="183"/>
      <c r="D452" s="183"/>
      <c r="E452" s="183"/>
      <c r="F452" s="200">
        <f t="shared" si="293"/>
        <v>0</v>
      </c>
      <c r="G452" s="200">
        <f t="shared" si="294"/>
        <v>0</v>
      </c>
      <c r="H452" s="201">
        <f t="shared" si="295"/>
        <v>625</v>
      </c>
      <c r="I452" s="124"/>
      <c r="J452" s="131"/>
      <c r="K452" s="131"/>
      <c r="L452" s="131"/>
      <c r="M452" s="131"/>
      <c r="N452" s="171">
        <v>311410</v>
      </c>
      <c r="O452" s="172" t="s">
        <v>39</v>
      </c>
      <c r="P452" s="173" t="s">
        <v>270</v>
      </c>
      <c r="Q452" s="174">
        <v>0</v>
      </c>
      <c r="R452" s="174">
        <f>S452-Q452</f>
        <v>0</v>
      </c>
      <c r="S452" s="174">
        <v>0</v>
      </c>
      <c r="T452" s="174"/>
      <c r="U452" s="295">
        <v>0</v>
      </c>
      <c r="V452" s="295">
        <v>0</v>
      </c>
      <c r="W452" s="345">
        <v>0</v>
      </c>
      <c r="X452" s="174"/>
      <c r="Y452" s="309"/>
      <c r="Z452" s="174">
        <v>625</v>
      </c>
      <c r="AA452" s="174">
        <f t="shared" ref="AA452:AA453" si="324">+Q452</f>
        <v>0</v>
      </c>
      <c r="AB452" s="174"/>
      <c r="AC452" s="174"/>
      <c r="AD452" s="174"/>
    </row>
    <row r="453" spans="1:30" s="114" customFormat="1" ht="20.25" hidden="1" customHeight="1" x14ac:dyDescent="0.25">
      <c r="A453" s="188" t="s">
        <v>453</v>
      </c>
      <c r="B453" s="183"/>
      <c r="C453" s="183"/>
      <c r="D453" s="183"/>
      <c r="E453" s="183"/>
      <c r="F453" s="200">
        <f t="shared" si="293"/>
        <v>2000</v>
      </c>
      <c r="G453" s="200">
        <f t="shared" si="294"/>
        <v>2669.82</v>
      </c>
      <c r="H453" s="201">
        <f t="shared" si="295"/>
        <v>1622.81</v>
      </c>
      <c r="I453" s="124"/>
      <c r="J453" s="131"/>
      <c r="K453" s="131"/>
      <c r="L453" s="131"/>
      <c r="M453" s="131"/>
      <c r="N453" s="171">
        <v>311411</v>
      </c>
      <c r="O453" s="172" t="s">
        <v>39</v>
      </c>
      <c r="P453" s="173" t="s">
        <v>271</v>
      </c>
      <c r="Q453" s="174">
        <v>1000</v>
      </c>
      <c r="R453" s="174">
        <f>S453-Q453</f>
        <v>0</v>
      </c>
      <c r="S453" s="174">
        <v>1000</v>
      </c>
      <c r="T453" s="174">
        <v>623</v>
      </c>
      <c r="U453" s="295">
        <v>1000</v>
      </c>
      <c r="V453" s="295">
        <v>1000</v>
      </c>
      <c r="W453" s="345">
        <f>29.16+17.66</f>
        <v>46.82</v>
      </c>
      <c r="X453" s="174"/>
      <c r="Y453" s="309"/>
      <c r="Z453" s="174">
        <v>622.80999999999995</v>
      </c>
      <c r="AA453" s="174">
        <f t="shared" si="324"/>
        <v>1000</v>
      </c>
      <c r="AB453" s="174"/>
      <c r="AC453" s="174"/>
      <c r="AD453" s="174"/>
    </row>
    <row r="454" spans="1:30" s="214" customFormat="1" ht="20.25" customHeight="1" x14ac:dyDescent="0.25">
      <c r="A454" s="188" t="s">
        <v>453</v>
      </c>
      <c r="B454" s="188"/>
      <c r="C454" s="215" t="s">
        <v>384</v>
      </c>
      <c r="D454" s="215" t="s">
        <v>387</v>
      </c>
      <c r="E454" s="215" t="s">
        <v>388</v>
      </c>
      <c r="F454" s="207">
        <f t="shared" si="293"/>
        <v>1350</v>
      </c>
      <c r="G454" s="207">
        <f t="shared" si="294"/>
        <v>2540</v>
      </c>
      <c r="H454" s="208">
        <f t="shared" si="295"/>
        <v>1864.97</v>
      </c>
      <c r="I454" s="124"/>
      <c r="J454" s="131"/>
      <c r="K454" s="131">
        <v>313</v>
      </c>
      <c r="L454" s="131"/>
      <c r="M454" s="131"/>
      <c r="N454" s="132"/>
      <c r="O454" s="12" t="s">
        <v>39</v>
      </c>
      <c r="P454" s="127" t="s">
        <v>138</v>
      </c>
      <c r="Q454" s="133">
        <f>Q455</f>
        <v>675</v>
      </c>
      <c r="R454" s="133">
        <f t="shared" ref="R454:AD456" si="325">R455</f>
        <v>0</v>
      </c>
      <c r="S454" s="133">
        <f t="shared" si="325"/>
        <v>675</v>
      </c>
      <c r="T454" s="133">
        <f>T455</f>
        <v>1190</v>
      </c>
      <c r="U454" s="293">
        <f t="shared" si="325"/>
        <v>0</v>
      </c>
      <c r="V454" s="293">
        <f t="shared" si="325"/>
        <v>675</v>
      </c>
      <c r="W454" s="342">
        <f t="shared" si="325"/>
        <v>675</v>
      </c>
      <c r="X454" s="133"/>
      <c r="Y454" s="307"/>
      <c r="Z454" s="213">
        <f t="shared" si="325"/>
        <v>1189.97</v>
      </c>
      <c r="AA454" s="213">
        <f t="shared" si="325"/>
        <v>675</v>
      </c>
      <c r="AB454" s="213">
        <f t="shared" si="325"/>
        <v>0</v>
      </c>
      <c r="AC454" s="213">
        <f t="shared" si="325"/>
        <v>0</v>
      </c>
      <c r="AD454" s="213">
        <f t="shared" si="325"/>
        <v>0</v>
      </c>
    </row>
    <row r="455" spans="1:30" s="114" customFormat="1" ht="20.25" customHeight="1" x14ac:dyDescent="0.25">
      <c r="A455" s="188" t="s">
        <v>453</v>
      </c>
      <c r="B455" s="183"/>
      <c r="C455" s="183"/>
      <c r="D455" s="198" t="s">
        <v>387</v>
      </c>
      <c r="E455" s="198" t="s">
        <v>388</v>
      </c>
      <c r="F455" s="200">
        <f t="shared" si="293"/>
        <v>1350</v>
      </c>
      <c r="G455" s="200">
        <f t="shared" si="294"/>
        <v>2540</v>
      </c>
      <c r="H455" s="201">
        <f t="shared" si="295"/>
        <v>1864.97</v>
      </c>
      <c r="I455" s="124"/>
      <c r="J455" s="131"/>
      <c r="K455" s="131"/>
      <c r="L455" s="131">
        <v>3132</v>
      </c>
      <c r="M455" s="131"/>
      <c r="N455" s="132"/>
      <c r="O455" s="12" t="s">
        <v>39</v>
      </c>
      <c r="P455" s="127" t="s">
        <v>139</v>
      </c>
      <c r="Q455" s="133">
        <f>Q456</f>
        <v>675</v>
      </c>
      <c r="R455" s="133">
        <f t="shared" si="325"/>
        <v>0</v>
      </c>
      <c r="S455" s="133">
        <f t="shared" si="325"/>
        <v>675</v>
      </c>
      <c r="T455" s="133">
        <v>1190</v>
      </c>
      <c r="U455" s="293">
        <f t="shared" si="325"/>
        <v>0</v>
      </c>
      <c r="V455" s="293">
        <f t="shared" si="325"/>
        <v>675</v>
      </c>
      <c r="W455" s="342">
        <f t="shared" si="325"/>
        <v>675</v>
      </c>
      <c r="X455" s="133"/>
      <c r="Y455" s="307"/>
      <c r="Z455" s="133">
        <f t="shared" si="325"/>
        <v>1189.97</v>
      </c>
      <c r="AA455" s="133">
        <f t="shared" si="325"/>
        <v>675</v>
      </c>
      <c r="AB455" s="133">
        <f t="shared" si="325"/>
        <v>0</v>
      </c>
      <c r="AC455" s="133">
        <f t="shared" si="325"/>
        <v>0</v>
      </c>
      <c r="AD455" s="133">
        <f t="shared" si="325"/>
        <v>0</v>
      </c>
    </row>
    <row r="456" spans="1:30" s="114" customFormat="1" ht="20.25" hidden="1" customHeight="1" x14ac:dyDescent="0.25">
      <c r="A456" s="188" t="s">
        <v>453</v>
      </c>
      <c r="B456" s="183"/>
      <c r="C456" s="183"/>
      <c r="D456" s="183"/>
      <c r="E456" s="198" t="s">
        <v>388</v>
      </c>
      <c r="F456" s="200">
        <f t="shared" si="293"/>
        <v>1350</v>
      </c>
      <c r="G456" s="200">
        <f t="shared" si="294"/>
        <v>1350</v>
      </c>
      <c r="H456" s="201">
        <f t="shared" si="295"/>
        <v>1864.97</v>
      </c>
      <c r="I456" s="124"/>
      <c r="J456" s="131"/>
      <c r="K456" s="131"/>
      <c r="L456" s="131"/>
      <c r="M456" s="194">
        <v>31321</v>
      </c>
      <c r="N456" s="195"/>
      <c r="O456" s="196" t="s">
        <v>39</v>
      </c>
      <c r="P456" s="195" t="s">
        <v>139</v>
      </c>
      <c r="Q456" s="197">
        <f>Q457</f>
        <v>675</v>
      </c>
      <c r="R456" s="197">
        <f t="shared" si="325"/>
        <v>0</v>
      </c>
      <c r="S456" s="197">
        <f t="shared" si="325"/>
        <v>675</v>
      </c>
      <c r="T456" s="197">
        <f t="shared" si="325"/>
        <v>0</v>
      </c>
      <c r="U456" s="294">
        <f t="shared" si="325"/>
        <v>0</v>
      </c>
      <c r="V456" s="294">
        <f t="shared" si="325"/>
        <v>675</v>
      </c>
      <c r="W456" s="343">
        <f t="shared" si="325"/>
        <v>675</v>
      </c>
      <c r="X456" s="197"/>
      <c r="Y456" s="308"/>
      <c r="Z456" s="197">
        <f t="shared" si="325"/>
        <v>1189.97</v>
      </c>
      <c r="AA456" s="197">
        <f t="shared" si="325"/>
        <v>675</v>
      </c>
      <c r="AB456" s="197">
        <f t="shared" si="325"/>
        <v>0</v>
      </c>
      <c r="AC456" s="197">
        <f t="shared" si="325"/>
        <v>0</v>
      </c>
      <c r="AD456" s="197">
        <f t="shared" si="325"/>
        <v>0</v>
      </c>
    </row>
    <row r="457" spans="1:30" s="114" customFormat="1" ht="20.25" hidden="1" customHeight="1" x14ac:dyDescent="0.25">
      <c r="A457" s="188" t="s">
        <v>453</v>
      </c>
      <c r="B457" s="183"/>
      <c r="C457" s="183"/>
      <c r="D457" s="183"/>
      <c r="E457" s="183"/>
      <c r="F457" s="200">
        <f t="shared" si="293"/>
        <v>1350</v>
      </c>
      <c r="G457" s="200">
        <f t="shared" si="294"/>
        <v>1350</v>
      </c>
      <c r="H457" s="201">
        <f t="shared" si="295"/>
        <v>1864.97</v>
      </c>
      <c r="I457" s="124"/>
      <c r="J457" s="131"/>
      <c r="K457" s="131"/>
      <c r="L457" s="131"/>
      <c r="M457" s="131"/>
      <c r="N457" s="171">
        <v>313210</v>
      </c>
      <c r="O457" s="172" t="s">
        <v>39</v>
      </c>
      <c r="P457" s="173" t="s">
        <v>272</v>
      </c>
      <c r="Q457" s="174">
        <v>675</v>
      </c>
      <c r="R457" s="174">
        <f>S457-Q457</f>
        <v>0</v>
      </c>
      <c r="S457" s="174">
        <v>675</v>
      </c>
      <c r="T457" s="174"/>
      <c r="U457" s="295">
        <v>0</v>
      </c>
      <c r="V457" s="295">
        <v>675</v>
      </c>
      <c r="W457" s="345">
        <v>675</v>
      </c>
      <c r="X457" s="174"/>
      <c r="Y457" s="309"/>
      <c r="Z457" s="174">
        <v>1189.97</v>
      </c>
      <c r="AA457" s="174">
        <f>+Q457</f>
        <v>675</v>
      </c>
      <c r="AB457" s="174"/>
      <c r="AC457" s="174"/>
      <c r="AD457" s="174"/>
    </row>
    <row r="458" spans="1:30" s="187" customFormat="1" ht="20.25" customHeight="1" x14ac:dyDescent="0.25">
      <c r="A458" s="188" t="s">
        <v>453</v>
      </c>
      <c r="B458" s="198" t="s">
        <v>352</v>
      </c>
      <c r="C458" s="198" t="s">
        <v>384</v>
      </c>
      <c r="D458" s="198" t="s">
        <v>387</v>
      </c>
      <c r="E458" s="198" t="s">
        <v>388</v>
      </c>
      <c r="F458" s="200">
        <f t="shared" si="293"/>
        <v>440</v>
      </c>
      <c r="G458" s="200">
        <f t="shared" si="294"/>
        <v>45318.945454545457</v>
      </c>
      <c r="H458" s="201">
        <f t="shared" si="295"/>
        <v>45009.71</v>
      </c>
      <c r="I458" s="263"/>
      <c r="J458" s="263">
        <v>32</v>
      </c>
      <c r="K458" s="263"/>
      <c r="L458" s="263"/>
      <c r="M458" s="263"/>
      <c r="N458" s="263"/>
      <c r="O458" s="303" t="s">
        <v>39</v>
      </c>
      <c r="P458" s="264" t="s">
        <v>7</v>
      </c>
      <c r="Q458" s="265">
        <f>Q459</f>
        <v>220</v>
      </c>
      <c r="R458" s="265">
        <f t="shared" ref="R458:AD458" si="326">R459</f>
        <v>0</v>
      </c>
      <c r="S458" s="265">
        <f t="shared" si="326"/>
        <v>220</v>
      </c>
      <c r="T458" s="265">
        <f>T459</f>
        <v>44790</v>
      </c>
      <c r="U458" s="265">
        <f t="shared" si="326"/>
        <v>0</v>
      </c>
      <c r="V458" s="265">
        <f t="shared" si="326"/>
        <v>220</v>
      </c>
      <c r="W458" s="265">
        <f t="shared" si="326"/>
        <v>212.39999999999998</v>
      </c>
      <c r="X458" s="265"/>
      <c r="Y458" s="260">
        <f>W458/V458*100</f>
        <v>96.545454545454533</v>
      </c>
      <c r="Z458" s="186">
        <f t="shared" si="326"/>
        <v>44789.71</v>
      </c>
      <c r="AA458" s="186">
        <f t="shared" si="326"/>
        <v>220</v>
      </c>
      <c r="AB458" s="186">
        <f t="shared" si="326"/>
        <v>0</v>
      </c>
      <c r="AC458" s="186">
        <f t="shared" si="326"/>
        <v>0</v>
      </c>
      <c r="AD458" s="186">
        <f t="shared" si="326"/>
        <v>0</v>
      </c>
    </row>
    <row r="459" spans="1:30" s="214" customFormat="1" ht="20.25" customHeight="1" x14ac:dyDescent="0.25">
      <c r="A459" s="188" t="s">
        <v>453</v>
      </c>
      <c r="B459" s="188"/>
      <c r="C459" s="215" t="s">
        <v>384</v>
      </c>
      <c r="D459" s="215" t="s">
        <v>387</v>
      </c>
      <c r="E459" s="215" t="s">
        <v>388</v>
      </c>
      <c r="F459" s="207">
        <f t="shared" si="293"/>
        <v>440</v>
      </c>
      <c r="G459" s="207">
        <f t="shared" si="294"/>
        <v>45222.400000000001</v>
      </c>
      <c r="H459" s="208">
        <f t="shared" si="295"/>
        <v>45009.71</v>
      </c>
      <c r="I459" s="124"/>
      <c r="J459" s="131"/>
      <c r="K459" s="131">
        <v>322</v>
      </c>
      <c r="L459" s="131"/>
      <c r="M459" s="131"/>
      <c r="N459" s="132"/>
      <c r="O459" s="12" t="s">
        <v>39</v>
      </c>
      <c r="P459" s="127" t="s">
        <v>154</v>
      </c>
      <c r="Q459" s="133">
        <f>Q460+Q465</f>
        <v>220</v>
      </c>
      <c r="R459" s="133">
        <f t="shared" ref="R459:AD459" si="327">R460+R465</f>
        <v>0</v>
      </c>
      <c r="S459" s="133">
        <f t="shared" si="327"/>
        <v>220</v>
      </c>
      <c r="T459" s="133">
        <f>T460+T465</f>
        <v>44790</v>
      </c>
      <c r="U459" s="293">
        <f t="shared" si="327"/>
        <v>0</v>
      </c>
      <c r="V459" s="293">
        <f t="shared" si="327"/>
        <v>220</v>
      </c>
      <c r="W459" s="342">
        <f t="shared" si="327"/>
        <v>212.39999999999998</v>
      </c>
      <c r="X459" s="133"/>
      <c r="Y459" s="307"/>
      <c r="Z459" s="213">
        <f t="shared" si="327"/>
        <v>44789.71</v>
      </c>
      <c r="AA459" s="213">
        <f t="shared" si="327"/>
        <v>220</v>
      </c>
      <c r="AB459" s="213">
        <f t="shared" si="327"/>
        <v>0</v>
      </c>
      <c r="AC459" s="213">
        <f t="shared" si="327"/>
        <v>0</v>
      </c>
      <c r="AD459" s="213">
        <f t="shared" si="327"/>
        <v>0</v>
      </c>
    </row>
    <row r="460" spans="1:30" s="114" customFormat="1" ht="20.25" customHeight="1" x14ac:dyDescent="0.25">
      <c r="A460" s="188" t="s">
        <v>453</v>
      </c>
      <c r="B460" s="183"/>
      <c r="C460" s="183"/>
      <c r="D460" s="198" t="s">
        <v>387</v>
      </c>
      <c r="E460" s="198" t="s">
        <v>388</v>
      </c>
      <c r="F460" s="200">
        <f t="shared" si="293"/>
        <v>120</v>
      </c>
      <c r="G460" s="200">
        <f t="shared" si="294"/>
        <v>1506.64</v>
      </c>
      <c r="H460" s="201">
        <f t="shared" si="295"/>
        <v>1450.5</v>
      </c>
      <c r="I460" s="124"/>
      <c r="J460" s="131"/>
      <c r="K460" s="131"/>
      <c r="L460" s="131">
        <v>3221</v>
      </c>
      <c r="M460" s="131"/>
      <c r="N460" s="132"/>
      <c r="O460" s="12" t="s">
        <v>39</v>
      </c>
      <c r="P460" s="127" t="s">
        <v>155</v>
      </c>
      <c r="Q460" s="133">
        <f>Q461</f>
        <v>60</v>
      </c>
      <c r="R460" s="133">
        <f t="shared" ref="R460:AD460" si="328">R461</f>
        <v>0</v>
      </c>
      <c r="S460" s="133">
        <f t="shared" si="328"/>
        <v>60</v>
      </c>
      <c r="T460" s="133">
        <v>1391</v>
      </c>
      <c r="U460" s="293">
        <f t="shared" si="328"/>
        <v>0</v>
      </c>
      <c r="V460" s="293">
        <f t="shared" si="328"/>
        <v>60</v>
      </c>
      <c r="W460" s="342">
        <f t="shared" si="328"/>
        <v>55.64</v>
      </c>
      <c r="X460" s="133"/>
      <c r="Y460" s="307"/>
      <c r="Z460" s="133">
        <f t="shared" si="328"/>
        <v>1390.5</v>
      </c>
      <c r="AA460" s="133">
        <f t="shared" si="328"/>
        <v>60</v>
      </c>
      <c r="AB460" s="133">
        <f t="shared" si="328"/>
        <v>0</v>
      </c>
      <c r="AC460" s="133">
        <f t="shared" si="328"/>
        <v>0</v>
      </c>
      <c r="AD460" s="133">
        <f t="shared" si="328"/>
        <v>0</v>
      </c>
    </row>
    <row r="461" spans="1:30" s="114" customFormat="1" ht="20.25" hidden="1" customHeight="1" x14ac:dyDescent="0.25">
      <c r="A461" s="188" t="s">
        <v>453</v>
      </c>
      <c r="B461" s="183"/>
      <c r="C461" s="183"/>
      <c r="D461" s="183"/>
      <c r="E461" s="198" t="s">
        <v>388</v>
      </c>
      <c r="F461" s="200">
        <f t="shared" si="293"/>
        <v>120</v>
      </c>
      <c r="G461" s="200">
        <f t="shared" si="294"/>
        <v>115.64</v>
      </c>
      <c r="H461" s="201">
        <f t="shared" si="295"/>
        <v>1450.5</v>
      </c>
      <c r="I461" s="124"/>
      <c r="J461" s="131"/>
      <c r="K461" s="131"/>
      <c r="L461" s="131"/>
      <c r="M461" s="194">
        <v>32211</v>
      </c>
      <c r="N461" s="195"/>
      <c r="O461" s="196" t="s">
        <v>39</v>
      </c>
      <c r="P461" s="195" t="s">
        <v>156</v>
      </c>
      <c r="Q461" s="197">
        <f t="shared" ref="Q461:W461" si="329">Q462+Q463+Q464</f>
        <v>60</v>
      </c>
      <c r="R461" s="197">
        <f t="shared" si="329"/>
        <v>0</v>
      </c>
      <c r="S461" s="197">
        <f t="shared" si="329"/>
        <v>60</v>
      </c>
      <c r="T461" s="197">
        <f t="shared" si="329"/>
        <v>0</v>
      </c>
      <c r="U461" s="294">
        <f t="shared" si="329"/>
        <v>0</v>
      </c>
      <c r="V461" s="294">
        <f t="shared" si="329"/>
        <v>60</v>
      </c>
      <c r="W461" s="343">
        <f t="shared" si="329"/>
        <v>55.64</v>
      </c>
      <c r="X461" s="197"/>
      <c r="Y461" s="308"/>
      <c r="Z461" s="197">
        <f>Z462+Z463+Z464</f>
        <v>1390.5</v>
      </c>
      <c r="AA461" s="197">
        <f t="shared" ref="AA461:AD461" si="330">AA462+AA463+AA464</f>
        <v>60</v>
      </c>
      <c r="AB461" s="197">
        <f t="shared" si="330"/>
        <v>0</v>
      </c>
      <c r="AC461" s="197">
        <f t="shared" si="330"/>
        <v>0</v>
      </c>
      <c r="AD461" s="197">
        <f t="shared" si="330"/>
        <v>0</v>
      </c>
    </row>
    <row r="462" spans="1:30" s="114" customFormat="1" ht="20.25" hidden="1" customHeight="1" x14ac:dyDescent="0.25">
      <c r="A462" s="188" t="s">
        <v>453</v>
      </c>
      <c r="B462" s="183"/>
      <c r="C462" s="183"/>
      <c r="D462" s="183"/>
      <c r="E462" s="183"/>
      <c r="F462" s="200">
        <f t="shared" si="293"/>
        <v>120</v>
      </c>
      <c r="G462" s="200">
        <f t="shared" si="294"/>
        <v>60</v>
      </c>
      <c r="H462" s="201">
        <f t="shared" si="295"/>
        <v>1106</v>
      </c>
      <c r="I462" s="124"/>
      <c r="J462" s="131"/>
      <c r="K462" s="131"/>
      <c r="L462" s="131"/>
      <c r="M462" s="11"/>
      <c r="N462" s="171">
        <v>322110</v>
      </c>
      <c r="O462" s="172" t="s">
        <v>39</v>
      </c>
      <c r="P462" s="173" t="s">
        <v>455</v>
      </c>
      <c r="Q462" s="174">
        <v>60</v>
      </c>
      <c r="R462" s="174">
        <f>S462-Q462</f>
        <v>0</v>
      </c>
      <c r="S462" s="174">
        <v>60</v>
      </c>
      <c r="T462" s="174"/>
      <c r="U462" s="295">
        <v>0</v>
      </c>
      <c r="V462" s="295">
        <v>60</v>
      </c>
      <c r="W462" s="345">
        <v>0</v>
      </c>
      <c r="X462" s="174"/>
      <c r="Y462" s="309"/>
      <c r="Z462" s="174">
        <v>1046</v>
      </c>
      <c r="AA462" s="174">
        <f>+Q462</f>
        <v>60</v>
      </c>
      <c r="AB462" s="174"/>
      <c r="AC462" s="174"/>
      <c r="AD462" s="174"/>
    </row>
    <row r="463" spans="1:30" s="114" customFormat="1" ht="20.25" hidden="1" customHeight="1" x14ac:dyDescent="0.25">
      <c r="A463" s="188" t="s">
        <v>453</v>
      </c>
      <c r="B463" s="183"/>
      <c r="C463" s="183"/>
      <c r="D463" s="183"/>
      <c r="E463" s="183"/>
      <c r="F463" s="200"/>
      <c r="G463" s="200"/>
      <c r="H463" s="201"/>
      <c r="I463" s="124"/>
      <c r="J463" s="131"/>
      <c r="K463" s="131"/>
      <c r="L463" s="131"/>
      <c r="M463" s="11"/>
      <c r="N463" s="171">
        <v>322110</v>
      </c>
      <c r="O463" s="172" t="s">
        <v>39</v>
      </c>
      <c r="P463" s="173" t="s">
        <v>273</v>
      </c>
      <c r="Q463" s="174"/>
      <c r="R463" s="174"/>
      <c r="S463" s="174"/>
      <c r="T463" s="174"/>
      <c r="U463" s="295">
        <v>0</v>
      </c>
      <c r="V463" s="295">
        <v>0</v>
      </c>
      <c r="W463" s="345">
        <v>55.64</v>
      </c>
      <c r="X463" s="174"/>
      <c r="Y463" s="309"/>
      <c r="Z463" s="174">
        <v>95.5</v>
      </c>
      <c r="AA463" s="174"/>
      <c r="AB463" s="174"/>
      <c r="AC463" s="174"/>
      <c r="AD463" s="174"/>
    </row>
    <row r="464" spans="1:30" s="114" customFormat="1" ht="20.25" hidden="1" customHeight="1" x14ac:dyDescent="0.25">
      <c r="A464" s="188" t="s">
        <v>453</v>
      </c>
      <c r="B464" s="183"/>
      <c r="C464" s="183"/>
      <c r="D464" s="183"/>
      <c r="E464" s="183"/>
      <c r="F464" s="200"/>
      <c r="G464" s="200"/>
      <c r="H464" s="201"/>
      <c r="I464" s="124"/>
      <c r="J464" s="131"/>
      <c r="K464" s="131"/>
      <c r="L464" s="131"/>
      <c r="M464" s="11"/>
      <c r="N464" s="171">
        <v>322111</v>
      </c>
      <c r="O464" s="172" t="s">
        <v>39</v>
      </c>
      <c r="P464" s="173" t="s">
        <v>456</v>
      </c>
      <c r="Q464" s="174"/>
      <c r="R464" s="174"/>
      <c r="S464" s="174"/>
      <c r="T464" s="174"/>
      <c r="U464" s="295">
        <v>0</v>
      </c>
      <c r="V464" s="295">
        <v>0</v>
      </c>
      <c r="W464" s="345">
        <v>0</v>
      </c>
      <c r="X464" s="174"/>
      <c r="Y464" s="309"/>
      <c r="Z464" s="174">
        <v>249</v>
      </c>
      <c r="AA464" s="174"/>
      <c r="AB464" s="174"/>
      <c r="AC464" s="174"/>
      <c r="AD464" s="174"/>
    </row>
    <row r="465" spans="1:32" s="114" customFormat="1" ht="20.25" customHeight="1" x14ac:dyDescent="0.25">
      <c r="A465" s="188" t="s">
        <v>453</v>
      </c>
      <c r="B465" s="183"/>
      <c r="C465" s="183"/>
      <c r="D465" s="198" t="s">
        <v>387</v>
      </c>
      <c r="E465" s="198" t="s">
        <v>388</v>
      </c>
      <c r="F465" s="200">
        <f t="shared" si="293"/>
        <v>320</v>
      </c>
      <c r="G465" s="200">
        <f t="shared" si="294"/>
        <v>43715.76</v>
      </c>
      <c r="H465" s="201">
        <f t="shared" si="295"/>
        <v>43559.21</v>
      </c>
      <c r="I465" s="124"/>
      <c r="J465" s="131"/>
      <c r="K465" s="131"/>
      <c r="L465" s="131">
        <v>3222</v>
      </c>
      <c r="M465" s="131"/>
      <c r="N465" s="132"/>
      <c r="O465" s="12" t="s">
        <v>39</v>
      </c>
      <c r="P465" s="127" t="s">
        <v>167</v>
      </c>
      <c r="Q465" s="133">
        <f t="shared" ref="Q465:V465" si="331">Q469</f>
        <v>160</v>
      </c>
      <c r="R465" s="133">
        <f t="shared" si="331"/>
        <v>0</v>
      </c>
      <c r="S465" s="133">
        <f t="shared" si="331"/>
        <v>160</v>
      </c>
      <c r="T465" s="133">
        <v>43399</v>
      </c>
      <c r="U465" s="293">
        <f t="shared" si="331"/>
        <v>0</v>
      </c>
      <c r="V465" s="293">
        <f t="shared" si="331"/>
        <v>160</v>
      </c>
      <c r="W465" s="342">
        <f>W466+W469</f>
        <v>156.76</v>
      </c>
      <c r="X465" s="133"/>
      <c r="Y465" s="307"/>
      <c r="Z465" s="133">
        <f>Z469+Z466</f>
        <v>43399.21</v>
      </c>
      <c r="AA465" s="133">
        <f>AA469</f>
        <v>160</v>
      </c>
      <c r="AB465" s="133">
        <f>AB469</f>
        <v>0</v>
      </c>
      <c r="AC465" s="133">
        <f>AC469</f>
        <v>0</v>
      </c>
      <c r="AD465" s="133">
        <f>AD469</f>
        <v>0</v>
      </c>
    </row>
    <row r="466" spans="1:32" s="114" customFormat="1" ht="20.25" hidden="1" customHeight="1" x14ac:dyDescent="0.25">
      <c r="A466" s="188" t="s">
        <v>453</v>
      </c>
      <c r="B466" s="183"/>
      <c r="C466" s="183"/>
      <c r="D466" s="183"/>
      <c r="E466" s="198" t="s">
        <v>388</v>
      </c>
      <c r="F466" s="200">
        <f t="shared" ref="F466:F467" si="332">+Q466+R466+S466</f>
        <v>320</v>
      </c>
      <c r="G466" s="200">
        <f t="shared" ref="G466:G467" si="333">+T466+U466+V466+W466+X466+Y466</f>
        <v>0</v>
      </c>
      <c r="H466" s="201">
        <f t="shared" ref="H466:H467" si="334">+Z466+AA466+AB466+AC466+AD466</f>
        <v>17373.43</v>
      </c>
      <c r="I466" s="124"/>
      <c r="J466" s="131"/>
      <c r="K466" s="131"/>
      <c r="L466" s="131"/>
      <c r="M466" s="194">
        <v>32221</v>
      </c>
      <c r="N466" s="195"/>
      <c r="O466" s="196" t="s">
        <v>39</v>
      </c>
      <c r="P466" s="195" t="s">
        <v>170</v>
      </c>
      <c r="Q466" s="197">
        <f t="shared" ref="Q466:AD466" si="335">Q467</f>
        <v>160</v>
      </c>
      <c r="R466" s="197">
        <f t="shared" si="335"/>
        <v>0</v>
      </c>
      <c r="S466" s="197">
        <f t="shared" si="335"/>
        <v>160</v>
      </c>
      <c r="T466" s="197">
        <f t="shared" si="335"/>
        <v>0</v>
      </c>
      <c r="U466" s="294">
        <f t="shared" si="335"/>
        <v>0</v>
      </c>
      <c r="V466" s="294">
        <f t="shared" si="335"/>
        <v>0</v>
      </c>
      <c r="W466" s="343">
        <f t="shared" si="335"/>
        <v>0</v>
      </c>
      <c r="X466" s="197"/>
      <c r="Y466" s="308"/>
      <c r="Z466" s="197">
        <f>Z467+Z468</f>
        <v>17213.43</v>
      </c>
      <c r="AA466" s="197">
        <f t="shared" si="335"/>
        <v>160</v>
      </c>
      <c r="AB466" s="197">
        <f t="shared" si="335"/>
        <v>0</v>
      </c>
      <c r="AC466" s="197">
        <f t="shared" si="335"/>
        <v>0</v>
      </c>
      <c r="AD466" s="197">
        <f t="shared" si="335"/>
        <v>0</v>
      </c>
    </row>
    <row r="467" spans="1:32" s="114" customFormat="1" ht="20.25" hidden="1" customHeight="1" x14ac:dyDescent="0.25">
      <c r="A467" s="188" t="s">
        <v>453</v>
      </c>
      <c r="B467" s="183"/>
      <c r="C467" s="183"/>
      <c r="D467" s="183"/>
      <c r="E467" s="183"/>
      <c r="F467" s="200">
        <f t="shared" si="332"/>
        <v>320</v>
      </c>
      <c r="G467" s="200">
        <f t="shared" si="333"/>
        <v>0</v>
      </c>
      <c r="H467" s="201">
        <f t="shared" si="334"/>
        <v>13160</v>
      </c>
      <c r="I467" s="124"/>
      <c r="J467" s="131"/>
      <c r="K467" s="131"/>
      <c r="L467" s="131"/>
      <c r="M467" s="11"/>
      <c r="N467" s="171">
        <v>322210</v>
      </c>
      <c r="O467" s="172" t="s">
        <v>39</v>
      </c>
      <c r="P467" s="173" t="s">
        <v>459</v>
      </c>
      <c r="Q467" s="174">
        <v>160</v>
      </c>
      <c r="R467" s="174">
        <f>S467-Q467</f>
        <v>0</v>
      </c>
      <c r="S467" s="174">
        <v>160</v>
      </c>
      <c r="T467" s="174"/>
      <c r="U467" s="295">
        <v>0</v>
      </c>
      <c r="V467" s="295">
        <v>0</v>
      </c>
      <c r="W467" s="345">
        <v>0</v>
      </c>
      <c r="X467" s="174"/>
      <c r="Y467" s="309"/>
      <c r="Z467" s="174">
        <v>13000</v>
      </c>
      <c r="AA467" s="174">
        <f>+Q467</f>
        <v>160</v>
      </c>
      <c r="AB467" s="174"/>
      <c r="AC467" s="174"/>
      <c r="AD467" s="174"/>
    </row>
    <row r="468" spans="1:32" s="114" customFormat="1" ht="20.25" hidden="1" customHeight="1" x14ac:dyDescent="0.25">
      <c r="A468" s="188"/>
      <c r="B468" s="183"/>
      <c r="C468" s="183"/>
      <c r="D468" s="183"/>
      <c r="E468" s="183"/>
      <c r="F468" s="200"/>
      <c r="G468" s="200"/>
      <c r="H468" s="201"/>
      <c r="I468" s="124"/>
      <c r="J468" s="131"/>
      <c r="K468" s="131"/>
      <c r="L468" s="131"/>
      <c r="M468" s="11"/>
      <c r="N468" s="171">
        <v>322210</v>
      </c>
      <c r="O468" s="172" t="s">
        <v>39</v>
      </c>
      <c r="P468" s="173" t="s">
        <v>460</v>
      </c>
      <c r="Q468" s="174"/>
      <c r="R468" s="174"/>
      <c r="S468" s="174"/>
      <c r="T468" s="174"/>
      <c r="U468" s="295">
        <v>0</v>
      </c>
      <c r="V468" s="295">
        <v>0</v>
      </c>
      <c r="W468" s="345">
        <v>0</v>
      </c>
      <c r="X468" s="174"/>
      <c r="Y468" s="309"/>
      <c r="Z468" s="174">
        <v>4213.43</v>
      </c>
      <c r="AA468" s="174"/>
      <c r="AB468" s="174"/>
      <c r="AC468" s="174"/>
      <c r="AD468" s="174"/>
    </row>
    <row r="469" spans="1:32" s="114" customFormat="1" ht="20.25" hidden="1" customHeight="1" x14ac:dyDescent="0.25">
      <c r="A469" s="188" t="s">
        <v>453</v>
      </c>
      <c r="B469" s="183"/>
      <c r="C469" s="183"/>
      <c r="D469" s="183"/>
      <c r="E469" s="198" t="s">
        <v>388</v>
      </c>
      <c r="F469" s="200">
        <f t="shared" ref="F469:F538" si="336">+Q469+R469+S469</f>
        <v>320</v>
      </c>
      <c r="G469" s="200">
        <f t="shared" ref="G469:G538" si="337">+T469+U469+V469+W469+X469+Y469</f>
        <v>316.76</v>
      </c>
      <c r="H469" s="201">
        <f t="shared" ref="H469:H538" si="338">+Z469+AA469+AB469+AC469+AD469</f>
        <v>26345.78</v>
      </c>
      <c r="I469" s="124"/>
      <c r="J469" s="131"/>
      <c r="K469" s="131"/>
      <c r="L469" s="131"/>
      <c r="M469" s="194">
        <v>32222</v>
      </c>
      <c r="N469" s="195"/>
      <c r="O469" s="196" t="s">
        <v>39</v>
      </c>
      <c r="P469" s="195" t="s">
        <v>170</v>
      </c>
      <c r="Q469" s="197">
        <f t="shared" ref="Q469:AD469" si="339">Q470</f>
        <v>160</v>
      </c>
      <c r="R469" s="197">
        <f t="shared" si="339"/>
        <v>0</v>
      </c>
      <c r="S469" s="197">
        <f t="shared" si="339"/>
        <v>160</v>
      </c>
      <c r="T469" s="197">
        <f t="shared" si="339"/>
        <v>0</v>
      </c>
      <c r="U469" s="294">
        <f t="shared" si="339"/>
        <v>0</v>
      </c>
      <c r="V469" s="294">
        <f>V470+V471</f>
        <v>160</v>
      </c>
      <c r="W469" s="343">
        <f>W470+W471</f>
        <v>156.76</v>
      </c>
      <c r="X469" s="197"/>
      <c r="Y469" s="308"/>
      <c r="Z469" s="197">
        <f>Z470+Z471</f>
        <v>26185.78</v>
      </c>
      <c r="AA469" s="197">
        <f t="shared" si="339"/>
        <v>160</v>
      </c>
      <c r="AB469" s="197">
        <f t="shared" si="339"/>
        <v>0</v>
      </c>
      <c r="AC469" s="197">
        <f t="shared" si="339"/>
        <v>0</v>
      </c>
      <c r="AD469" s="197">
        <f t="shared" si="339"/>
        <v>0</v>
      </c>
    </row>
    <row r="470" spans="1:32" s="114" customFormat="1" ht="20.25" hidden="1" customHeight="1" x14ac:dyDescent="0.25">
      <c r="A470" s="188" t="s">
        <v>453</v>
      </c>
      <c r="B470" s="183"/>
      <c r="C470" s="183"/>
      <c r="D470" s="183"/>
      <c r="E470" s="183"/>
      <c r="F470" s="200">
        <f t="shared" si="336"/>
        <v>320</v>
      </c>
      <c r="G470" s="200">
        <f t="shared" si="337"/>
        <v>0</v>
      </c>
      <c r="H470" s="201">
        <f t="shared" si="338"/>
        <v>26280</v>
      </c>
      <c r="I470" s="124"/>
      <c r="J470" s="131"/>
      <c r="K470" s="131"/>
      <c r="L470" s="131"/>
      <c r="M470" s="11"/>
      <c r="N470" s="171">
        <v>322220</v>
      </c>
      <c r="O470" s="172" t="s">
        <v>39</v>
      </c>
      <c r="P470" s="173" t="s">
        <v>457</v>
      </c>
      <c r="Q470" s="174">
        <v>160</v>
      </c>
      <c r="R470" s="174">
        <f>S470-Q470</f>
        <v>0</v>
      </c>
      <c r="S470" s="174">
        <v>160</v>
      </c>
      <c r="T470" s="174"/>
      <c r="U470" s="295">
        <v>0</v>
      </c>
      <c r="V470" s="295">
        <v>0</v>
      </c>
      <c r="W470" s="345">
        <v>0</v>
      </c>
      <c r="X470" s="174"/>
      <c r="Y470" s="309"/>
      <c r="Z470" s="174">
        <v>26120</v>
      </c>
      <c r="AA470" s="174">
        <f>+Q470</f>
        <v>160</v>
      </c>
      <c r="AB470" s="174"/>
      <c r="AC470" s="174"/>
      <c r="AD470" s="174"/>
    </row>
    <row r="471" spans="1:32" s="114" customFormat="1" ht="20.25" hidden="1" customHeight="1" x14ac:dyDescent="0.25">
      <c r="A471" s="188"/>
      <c r="B471" s="183"/>
      <c r="C471" s="183"/>
      <c r="D471" s="183"/>
      <c r="E471" s="183"/>
      <c r="F471" s="200"/>
      <c r="G471" s="200">
        <f t="shared" si="337"/>
        <v>316.76</v>
      </c>
      <c r="H471" s="201"/>
      <c r="I471" s="124"/>
      <c r="J471" s="131"/>
      <c r="K471" s="131"/>
      <c r="L471" s="131"/>
      <c r="M471" s="11"/>
      <c r="N471" s="171">
        <v>322220</v>
      </c>
      <c r="O471" s="172" t="s">
        <v>39</v>
      </c>
      <c r="P471" s="173" t="s">
        <v>458</v>
      </c>
      <c r="Q471" s="174"/>
      <c r="R471" s="174"/>
      <c r="S471" s="174"/>
      <c r="T471" s="174"/>
      <c r="U471" s="295">
        <v>0</v>
      </c>
      <c r="V471" s="295">
        <v>160</v>
      </c>
      <c r="W471" s="345">
        <v>156.76</v>
      </c>
      <c r="X471" s="174"/>
      <c r="Y471" s="309"/>
      <c r="Z471" s="174">
        <v>65.78</v>
      </c>
      <c r="AA471" s="174"/>
      <c r="AB471" s="174"/>
      <c r="AC471" s="174"/>
      <c r="AD471" s="174"/>
    </row>
    <row r="472" spans="1:32" s="114" customFormat="1" ht="30" customHeight="1" x14ac:dyDescent="0.25">
      <c r="A472" s="182"/>
      <c r="B472" s="198" t="s">
        <v>352</v>
      </c>
      <c r="C472" s="198" t="s">
        <v>384</v>
      </c>
      <c r="D472" s="198" t="s">
        <v>387</v>
      </c>
      <c r="E472" s="198" t="s">
        <v>388</v>
      </c>
      <c r="F472" s="200">
        <f t="shared" si="336"/>
        <v>1851436</v>
      </c>
      <c r="G472" s="200">
        <f t="shared" si="337"/>
        <v>2472799.89</v>
      </c>
      <c r="H472" s="201">
        <f t="shared" si="338"/>
        <v>2376449.38</v>
      </c>
      <c r="I472" s="408" t="s">
        <v>98</v>
      </c>
      <c r="J472" s="409"/>
      <c r="K472" s="409"/>
      <c r="L472" s="409"/>
      <c r="M472" s="409"/>
      <c r="N472" s="409"/>
      <c r="O472" s="410"/>
      <c r="P472" s="111" t="s">
        <v>492</v>
      </c>
      <c r="Q472" s="112">
        <f>+Q473+Q510+Q541+Q548</f>
        <v>925718</v>
      </c>
      <c r="R472" s="112">
        <f t="shared" ref="R472:AA472" si="340">+R473+R510+R541+R548</f>
        <v>0</v>
      </c>
      <c r="S472" s="112">
        <f t="shared" si="340"/>
        <v>925718</v>
      </c>
      <c r="T472" s="112">
        <f t="shared" si="340"/>
        <v>181729</v>
      </c>
      <c r="U472" s="112">
        <f t="shared" si="340"/>
        <v>1172338</v>
      </c>
      <c r="V472" s="112">
        <f t="shared" si="340"/>
        <v>925718</v>
      </c>
      <c r="W472" s="112">
        <f t="shared" si="340"/>
        <v>193014.89</v>
      </c>
      <c r="X472" s="112"/>
      <c r="Y472" s="314"/>
      <c r="Z472" s="112">
        <f t="shared" si="340"/>
        <v>181728.38000000003</v>
      </c>
      <c r="AA472" s="112">
        <f t="shared" si="340"/>
        <v>925718</v>
      </c>
      <c r="AB472" s="112">
        <f>+AB474+AB511+AB542+AB549</f>
        <v>1165003</v>
      </c>
      <c r="AC472" s="112">
        <f>+AC474+AC511+AC542+AC549</f>
        <v>52000</v>
      </c>
      <c r="AD472" s="112">
        <f>+AD474+AD511+AD542+AD549</f>
        <v>52000</v>
      </c>
    </row>
    <row r="473" spans="1:32" s="193" customFormat="1" ht="21.75" customHeight="1" x14ac:dyDescent="0.25">
      <c r="A473" s="188" t="s">
        <v>335</v>
      </c>
      <c r="B473" s="188"/>
      <c r="C473" s="198" t="s">
        <v>384</v>
      </c>
      <c r="D473" s="198" t="s">
        <v>387</v>
      </c>
      <c r="E473" s="198" t="s">
        <v>388</v>
      </c>
      <c r="F473" s="200">
        <f t="shared" si="336"/>
        <v>276646</v>
      </c>
      <c r="G473" s="200">
        <f t="shared" si="337"/>
        <v>1621321.4777017559</v>
      </c>
      <c r="H473" s="201">
        <f t="shared" si="338"/>
        <v>608764.84000000008</v>
      </c>
      <c r="I473" s="115"/>
      <c r="J473" s="115"/>
      <c r="K473" s="115"/>
      <c r="L473" s="115"/>
      <c r="M473" s="115"/>
      <c r="N473" s="115" t="str">
        <f>+O473</f>
        <v>3.1.</v>
      </c>
      <c r="O473" s="116" t="s">
        <v>41</v>
      </c>
      <c r="P473" s="117" t="s">
        <v>20</v>
      </c>
      <c r="Q473" s="118">
        <f>+Q474</f>
        <v>138323</v>
      </c>
      <c r="R473" s="118">
        <f t="shared" ref="R473:AD473" si="341">+R474</f>
        <v>0</v>
      </c>
      <c r="S473" s="118">
        <f t="shared" si="341"/>
        <v>138323</v>
      </c>
      <c r="T473" s="118">
        <f t="shared" si="341"/>
        <v>181625</v>
      </c>
      <c r="U473" s="118">
        <f t="shared" si="341"/>
        <v>1172228</v>
      </c>
      <c r="V473" s="118">
        <f t="shared" si="341"/>
        <v>138323</v>
      </c>
      <c r="W473" s="118">
        <f t="shared" si="341"/>
        <v>129052.18</v>
      </c>
      <c r="X473" s="118"/>
      <c r="Y473" s="332">
        <f>W473/V473*100</f>
        <v>93.297701756034783</v>
      </c>
      <c r="Z473" s="192">
        <f t="shared" si="341"/>
        <v>181624.84000000003</v>
      </c>
      <c r="AA473" s="192">
        <f t="shared" si="341"/>
        <v>138323</v>
      </c>
      <c r="AB473" s="192">
        <f t="shared" si="341"/>
        <v>184817</v>
      </c>
      <c r="AC473" s="192">
        <f t="shared" si="341"/>
        <v>52000</v>
      </c>
      <c r="AD473" s="192">
        <f t="shared" si="341"/>
        <v>52000</v>
      </c>
      <c r="AE473" s="239"/>
    </row>
    <row r="474" spans="1:32" s="119" customFormat="1" ht="19.5" customHeight="1" x14ac:dyDescent="0.25">
      <c r="A474" s="183" t="s">
        <v>335</v>
      </c>
      <c r="B474" s="198" t="s">
        <v>352</v>
      </c>
      <c r="C474" s="198" t="s">
        <v>384</v>
      </c>
      <c r="D474" s="198" t="s">
        <v>387</v>
      </c>
      <c r="E474" s="198" t="s">
        <v>388</v>
      </c>
      <c r="F474" s="200">
        <f t="shared" si="336"/>
        <v>276646</v>
      </c>
      <c r="G474" s="200">
        <f t="shared" si="337"/>
        <v>1621321.4777017559</v>
      </c>
      <c r="H474" s="201">
        <f t="shared" si="338"/>
        <v>608764.84000000008</v>
      </c>
      <c r="I474" s="120">
        <v>4</v>
      </c>
      <c r="J474" s="120"/>
      <c r="K474" s="120"/>
      <c r="L474" s="120"/>
      <c r="M474" s="120"/>
      <c r="N474" s="120"/>
      <c r="O474" s="12" t="s">
        <v>41</v>
      </c>
      <c r="P474" s="122" t="s">
        <v>21</v>
      </c>
      <c r="Q474" s="123">
        <f>+Q475+Q480+Q505</f>
        <v>138323</v>
      </c>
      <c r="R474" s="123">
        <f t="shared" ref="R474:AD474" si="342">+R475+R480+R505</f>
        <v>0</v>
      </c>
      <c r="S474" s="123">
        <f t="shared" si="342"/>
        <v>138323</v>
      </c>
      <c r="T474" s="123">
        <v>181625</v>
      </c>
      <c r="U474" s="123">
        <f t="shared" si="342"/>
        <v>1172228</v>
      </c>
      <c r="V474" s="123">
        <f t="shared" si="342"/>
        <v>138323</v>
      </c>
      <c r="W474" s="123">
        <f t="shared" si="342"/>
        <v>129052.18</v>
      </c>
      <c r="X474" s="123"/>
      <c r="Y474" s="333">
        <f>W474/V474*100</f>
        <v>93.297701756034783</v>
      </c>
      <c r="Z474" s="123">
        <f t="shared" si="342"/>
        <v>181624.84000000003</v>
      </c>
      <c r="AA474" s="123">
        <f t="shared" si="342"/>
        <v>138323</v>
      </c>
      <c r="AB474" s="123">
        <f t="shared" si="342"/>
        <v>184817</v>
      </c>
      <c r="AC474" s="123">
        <f t="shared" si="342"/>
        <v>52000</v>
      </c>
      <c r="AD474" s="123">
        <f t="shared" si="342"/>
        <v>52000</v>
      </c>
      <c r="AE474" s="241"/>
      <c r="AF474" s="241"/>
    </row>
    <row r="475" spans="1:32" s="187" customFormat="1" ht="20.25" customHeight="1" x14ac:dyDescent="0.25">
      <c r="A475" s="183" t="s">
        <v>335</v>
      </c>
      <c r="B475" s="198" t="s">
        <v>352</v>
      </c>
      <c r="C475" s="198" t="s">
        <v>384</v>
      </c>
      <c r="D475" s="198" t="s">
        <v>387</v>
      </c>
      <c r="E475" s="198" t="s">
        <v>388</v>
      </c>
      <c r="F475" s="200">
        <f t="shared" si="336"/>
        <v>0</v>
      </c>
      <c r="G475" s="200">
        <f t="shared" si="337"/>
        <v>4549</v>
      </c>
      <c r="H475" s="201">
        <f t="shared" si="338"/>
        <v>8249.1</v>
      </c>
      <c r="I475" s="263"/>
      <c r="J475" s="263">
        <v>41</v>
      </c>
      <c r="K475" s="263"/>
      <c r="L475" s="263"/>
      <c r="M475" s="263"/>
      <c r="N475" s="263"/>
      <c r="O475" s="303" t="s">
        <v>41</v>
      </c>
      <c r="P475" s="264" t="s">
        <v>11</v>
      </c>
      <c r="Q475" s="265">
        <f t="shared" ref="Q475:AD478" si="343">Q476</f>
        <v>0</v>
      </c>
      <c r="R475" s="265">
        <f t="shared" si="343"/>
        <v>0</v>
      </c>
      <c r="S475" s="265">
        <f t="shared" si="343"/>
        <v>0</v>
      </c>
      <c r="T475" s="265">
        <v>549</v>
      </c>
      <c r="U475" s="265">
        <f t="shared" si="343"/>
        <v>4000</v>
      </c>
      <c r="V475" s="265">
        <f t="shared" si="343"/>
        <v>0</v>
      </c>
      <c r="W475" s="265">
        <f t="shared" si="343"/>
        <v>0</v>
      </c>
      <c r="X475" s="265"/>
      <c r="Y475" s="260">
        <v>0</v>
      </c>
      <c r="Z475" s="186">
        <f t="shared" si="343"/>
        <v>549.1</v>
      </c>
      <c r="AA475" s="186">
        <f t="shared" si="343"/>
        <v>0</v>
      </c>
      <c r="AB475" s="186">
        <f t="shared" si="343"/>
        <v>3700</v>
      </c>
      <c r="AC475" s="186">
        <f t="shared" si="343"/>
        <v>2000</v>
      </c>
      <c r="AD475" s="186">
        <f t="shared" si="343"/>
        <v>2000</v>
      </c>
    </row>
    <row r="476" spans="1:32" s="214" customFormat="1" ht="20.25" customHeight="1" x14ac:dyDescent="0.25">
      <c r="A476" s="188" t="s">
        <v>335</v>
      </c>
      <c r="B476" s="188"/>
      <c r="C476" s="215" t="s">
        <v>384</v>
      </c>
      <c r="D476" s="215" t="s">
        <v>387</v>
      </c>
      <c r="E476" s="215" t="s">
        <v>388</v>
      </c>
      <c r="F476" s="207">
        <f t="shared" si="336"/>
        <v>0</v>
      </c>
      <c r="G476" s="207">
        <f t="shared" si="337"/>
        <v>4549</v>
      </c>
      <c r="H476" s="208">
        <f t="shared" si="338"/>
        <v>8249.1</v>
      </c>
      <c r="I476" s="124"/>
      <c r="J476" s="131"/>
      <c r="K476" s="131">
        <v>412</v>
      </c>
      <c r="L476" s="131"/>
      <c r="M476" s="131"/>
      <c r="N476" s="132"/>
      <c r="O476" s="12" t="s">
        <v>41</v>
      </c>
      <c r="P476" s="127" t="s">
        <v>274</v>
      </c>
      <c r="Q476" s="133">
        <f t="shared" si="343"/>
        <v>0</v>
      </c>
      <c r="R476" s="133">
        <f t="shared" si="343"/>
        <v>0</v>
      </c>
      <c r="S476" s="133">
        <f t="shared" si="343"/>
        <v>0</v>
      </c>
      <c r="T476" s="133">
        <v>549</v>
      </c>
      <c r="U476" s="293">
        <f t="shared" si="343"/>
        <v>4000</v>
      </c>
      <c r="V476" s="293">
        <f t="shared" si="343"/>
        <v>0</v>
      </c>
      <c r="W476" s="342">
        <f t="shared" si="343"/>
        <v>0</v>
      </c>
      <c r="X476" s="133"/>
      <c r="Y476" s="307"/>
      <c r="Z476" s="213">
        <f t="shared" si="343"/>
        <v>549.1</v>
      </c>
      <c r="AA476" s="213">
        <f t="shared" si="343"/>
        <v>0</v>
      </c>
      <c r="AB476" s="213">
        <f t="shared" si="343"/>
        <v>3700</v>
      </c>
      <c r="AC476" s="213">
        <f t="shared" si="343"/>
        <v>2000</v>
      </c>
      <c r="AD476" s="213">
        <f t="shared" si="343"/>
        <v>2000</v>
      </c>
    </row>
    <row r="477" spans="1:32" s="114" customFormat="1" ht="20.25" customHeight="1" x14ac:dyDescent="0.25">
      <c r="A477" s="183" t="s">
        <v>335</v>
      </c>
      <c r="B477" s="183"/>
      <c r="C477" s="183"/>
      <c r="D477" s="198" t="s">
        <v>387</v>
      </c>
      <c r="E477" s="198" t="s">
        <v>388</v>
      </c>
      <c r="F477" s="200">
        <f t="shared" si="336"/>
        <v>0</v>
      </c>
      <c r="G477" s="200">
        <f t="shared" si="337"/>
        <v>4549</v>
      </c>
      <c r="H477" s="201">
        <f t="shared" si="338"/>
        <v>8249.1</v>
      </c>
      <c r="I477" s="139"/>
      <c r="J477" s="131"/>
      <c r="K477" s="131"/>
      <c r="L477" s="131">
        <v>4123</v>
      </c>
      <c r="M477" s="131"/>
      <c r="N477" s="132"/>
      <c r="O477" s="140" t="s">
        <v>41</v>
      </c>
      <c r="P477" s="127" t="s">
        <v>204</v>
      </c>
      <c r="Q477" s="133">
        <f t="shared" si="343"/>
        <v>0</v>
      </c>
      <c r="R477" s="133">
        <f t="shared" si="343"/>
        <v>0</v>
      </c>
      <c r="S477" s="133">
        <f t="shared" si="343"/>
        <v>0</v>
      </c>
      <c r="T477" s="133">
        <v>549</v>
      </c>
      <c r="U477" s="293">
        <f t="shared" si="343"/>
        <v>4000</v>
      </c>
      <c r="V477" s="293">
        <f t="shared" si="343"/>
        <v>0</v>
      </c>
      <c r="W477" s="342">
        <f t="shared" si="343"/>
        <v>0</v>
      </c>
      <c r="X477" s="133"/>
      <c r="Y477" s="307"/>
      <c r="Z477" s="133">
        <f t="shared" si="343"/>
        <v>549.1</v>
      </c>
      <c r="AA477" s="133">
        <f t="shared" si="343"/>
        <v>0</v>
      </c>
      <c r="AB477" s="133">
        <f t="shared" si="343"/>
        <v>3700</v>
      </c>
      <c r="AC477" s="133">
        <f t="shared" si="343"/>
        <v>2000</v>
      </c>
      <c r="AD477" s="133">
        <f t="shared" si="343"/>
        <v>2000</v>
      </c>
    </row>
    <row r="478" spans="1:32" s="114" customFormat="1" ht="20.25" hidden="1" customHeight="1" x14ac:dyDescent="0.25">
      <c r="A478" s="183" t="s">
        <v>335</v>
      </c>
      <c r="B478" s="183"/>
      <c r="C478" s="183"/>
      <c r="D478" s="183"/>
      <c r="E478" s="198" t="s">
        <v>388</v>
      </c>
      <c r="F478" s="200">
        <f t="shared" si="336"/>
        <v>0</v>
      </c>
      <c r="G478" s="200">
        <f t="shared" si="337"/>
        <v>4000</v>
      </c>
      <c r="H478" s="201">
        <f t="shared" si="338"/>
        <v>8249.1</v>
      </c>
      <c r="I478" s="124"/>
      <c r="J478" s="131"/>
      <c r="K478" s="131"/>
      <c r="L478" s="131"/>
      <c r="M478" s="194">
        <v>41231</v>
      </c>
      <c r="N478" s="195"/>
      <c r="O478" s="196" t="s">
        <v>41</v>
      </c>
      <c r="P478" s="195" t="s">
        <v>204</v>
      </c>
      <c r="Q478" s="197">
        <f>Q479</f>
        <v>0</v>
      </c>
      <c r="R478" s="197">
        <f t="shared" si="343"/>
        <v>0</v>
      </c>
      <c r="S478" s="197">
        <f t="shared" si="343"/>
        <v>0</v>
      </c>
      <c r="T478" s="197">
        <f t="shared" si="343"/>
        <v>0</v>
      </c>
      <c r="U478" s="294">
        <f t="shared" si="343"/>
        <v>4000</v>
      </c>
      <c r="V478" s="294">
        <f t="shared" si="343"/>
        <v>0</v>
      </c>
      <c r="W478" s="343">
        <f t="shared" si="343"/>
        <v>0</v>
      </c>
      <c r="X478" s="197"/>
      <c r="Y478" s="308"/>
      <c r="Z478" s="197">
        <f t="shared" si="343"/>
        <v>549.1</v>
      </c>
      <c r="AA478" s="197">
        <f t="shared" si="343"/>
        <v>0</v>
      </c>
      <c r="AB478" s="197">
        <f t="shared" si="343"/>
        <v>3700</v>
      </c>
      <c r="AC478" s="197">
        <f t="shared" si="343"/>
        <v>2000</v>
      </c>
      <c r="AD478" s="197">
        <f t="shared" si="343"/>
        <v>2000</v>
      </c>
    </row>
    <row r="479" spans="1:32" s="114" customFormat="1" ht="20.25" hidden="1" customHeight="1" x14ac:dyDescent="0.25">
      <c r="A479" s="183" t="s">
        <v>335</v>
      </c>
      <c r="B479" s="183"/>
      <c r="C479" s="183"/>
      <c r="D479" s="183"/>
      <c r="E479" s="183"/>
      <c r="F479" s="200">
        <f t="shared" si="336"/>
        <v>0</v>
      </c>
      <c r="G479" s="200">
        <f t="shared" si="337"/>
        <v>4000</v>
      </c>
      <c r="H479" s="201">
        <f t="shared" si="338"/>
        <v>8249.1</v>
      </c>
      <c r="I479" s="139"/>
      <c r="J479" s="131"/>
      <c r="K479" s="131"/>
      <c r="L479" s="131"/>
      <c r="M479" s="11"/>
      <c r="N479" s="171">
        <v>412310</v>
      </c>
      <c r="O479" s="172" t="s">
        <v>41</v>
      </c>
      <c r="P479" s="173" t="s">
        <v>204</v>
      </c>
      <c r="Q479" s="174">
        <v>0</v>
      </c>
      <c r="R479" s="174">
        <f>S479-Q479</f>
        <v>0</v>
      </c>
      <c r="S479" s="174">
        <v>0</v>
      </c>
      <c r="T479" s="174"/>
      <c r="U479" s="295">
        <v>4000</v>
      </c>
      <c r="V479" s="295">
        <v>0</v>
      </c>
      <c r="W479" s="345">
        <f>461.91-W516</f>
        <v>0</v>
      </c>
      <c r="X479" s="174"/>
      <c r="Y479" s="309"/>
      <c r="Z479" s="174">
        <v>549.1</v>
      </c>
      <c r="AA479" s="174">
        <f>+Q479</f>
        <v>0</v>
      </c>
      <c r="AB479" s="174">
        <v>3700</v>
      </c>
      <c r="AC479" s="174">
        <v>2000</v>
      </c>
      <c r="AD479" s="174">
        <v>2000</v>
      </c>
    </row>
    <row r="480" spans="1:32" s="187" customFormat="1" ht="20.25" customHeight="1" x14ac:dyDescent="0.25">
      <c r="A480" s="183" t="s">
        <v>335</v>
      </c>
      <c r="B480" s="198" t="s">
        <v>352</v>
      </c>
      <c r="C480" s="198" t="s">
        <v>384</v>
      </c>
      <c r="D480" s="198" t="s">
        <v>387</v>
      </c>
      <c r="E480" s="198" t="s">
        <v>388</v>
      </c>
      <c r="F480" s="200">
        <f t="shared" si="336"/>
        <v>174646</v>
      </c>
      <c r="G480" s="200">
        <f t="shared" si="337"/>
        <v>1394932.3823869999</v>
      </c>
      <c r="H480" s="201">
        <f t="shared" si="338"/>
        <v>490137.57</v>
      </c>
      <c r="I480" s="263"/>
      <c r="J480" s="263">
        <v>42</v>
      </c>
      <c r="K480" s="263"/>
      <c r="L480" s="263"/>
      <c r="M480" s="263"/>
      <c r="N480" s="263"/>
      <c r="O480" s="303" t="s">
        <v>41</v>
      </c>
      <c r="P480" s="264" t="s">
        <v>12</v>
      </c>
      <c r="Q480" s="265">
        <f>Q481+Q497+Q501</f>
        <v>87323</v>
      </c>
      <c r="R480" s="265">
        <f t="shared" ref="R480:AD480" si="344">R481+R497+R501</f>
        <v>0</v>
      </c>
      <c r="S480" s="265">
        <f t="shared" si="344"/>
        <v>87323</v>
      </c>
      <c r="T480" s="265">
        <v>121698</v>
      </c>
      <c r="U480" s="265">
        <f t="shared" si="344"/>
        <v>1102228</v>
      </c>
      <c r="V480" s="265">
        <f t="shared" si="344"/>
        <v>87323</v>
      </c>
      <c r="W480" s="265">
        <f t="shared" si="344"/>
        <v>83587.66</v>
      </c>
      <c r="X480" s="265"/>
      <c r="Y480" s="260">
        <f>W480/V480*100</f>
        <v>95.722386999988558</v>
      </c>
      <c r="Z480" s="186">
        <f t="shared" si="344"/>
        <v>121697.57</v>
      </c>
      <c r="AA480" s="186">
        <f t="shared" si="344"/>
        <v>87323</v>
      </c>
      <c r="AB480" s="186">
        <f t="shared" si="344"/>
        <v>181117</v>
      </c>
      <c r="AC480" s="186">
        <f t="shared" si="344"/>
        <v>50000</v>
      </c>
      <c r="AD480" s="186">
        <f t="shared" si="344"/>
        <v>50000</v>
      </c>
    </row>
    <row r="481" spans="1:30" s="214" customFormat="1" ht="20.25" customHeight="1" x14ac:dyDescent="0.25">
      <c r="A481" s="188" t="s">
        <v>335</v>
      </c>
      <c r="B481" s="188"/>
      <c r="C481" s="215" t="s">
        <v>384</v>
      </c>
      <c r="D481" s="215" t="s">
        <v>387</v>
      </c>
      <c r="E481" s="215" t="s">
        <v>388</v>
      </c>
      <c r="F481" s="207">
        <f t="shared" si="336"/>
        <v>174646</v>
      </c>
      <c r="G481" s="207">
        <f t="shared" si="337"/>
        <v>1383880.76</v>
      </c>
      <c r="H481" s="208">
        <f t="shared" si="338"/>
        <v>470137.57</v>
      </c>
      <c r="I481" s="124"/>
      <c r="J481" s="131"/>
      <c r="K481" s="131">
        <v>422</v>
      </c>
      <c r="L481" s="131"/>
      <c r="M481" s="131"/>
      <c r="N481" s="132"/>
      <c r="O481" s="12" t="s">
        <v>41</v>
      </c>
      <c r="P481" s="127" t="s">
        <v>275</v>
      </c>
      <c r="Q481" s="133">
        <f>Q482+Q492+Q489</f>
        <v>87323</v>
      </c>
      <c r="R481" s="133">
        <f t="shared" ref="R481:AD481" si="345">R482+R492+R489</f>
        <v>0</v>
      </c>
      <c r="S481" s="133">
        <f t="shared" si="345"/>
        <v>87323</v>
      </c>
      <c r="T481" s="133">
        <v>121698</v>
      </c>
      <c r="U481" s="293">
        <f t="shared" si="345"/>
        <v>1092228</v>
      </c>
      <c r="V481" s="293">
        <f t="shared" si="345"/>
        <v>87323</v>
      </c>
      <c r="W481" s="342">
        <f t="shared" si="345"/>
        <v>82631.760000000009</v>
      </c>
      <c r="X481" s="133"/>
      <c r="Y481" s="307"/>
      <c r="Z481" s="213">
        <f t="shared" si="345"/>
        <v>121697.57</v>
      </c>
      <c r="AA481" s="213">
        <f t="shared" si="345"/>
        <v>87323</v>
      </c>
      <c r="AB481" s="213">
        <f t="shared" si="345"/>
        <v>171117</v>
      </c>
      <c r="AC481" s="213">
        <f t="shared" si="345"/>
        <v>45000</v>
      </c>
      <c r="AD481" s="213">
        <f t="shared" si="345"/>
        <v>45000</v>
      </c>
    </row>
    <row r="482" spans="1:30" s="114" customFormat="1" ht="20.25" hidden="1" customHeight="1" x14ac:dyDescent="0.25">
      <c r="A482" s="183" t="s">
        <v>335</v>
      </c>
      <c r="B482" s="183"/>
      <c r="C482" s="183"/>
      <c r="D482" s="198" t="s">
        <v>387</v>
      </c>
      <c r="E482" s="198" t="s">
        <v>388</v>
      </c>
      <c r="F482" s="200">
        <f t="shared" si="336"/>
        <v>0</v>
      </c>
      <c r="G482" s="200">
        <f t="shared" si="337"/>
        <v>11864</v>
      </c>
      <c r="H482" s="201">
        <f t="shared" si="338"/>
        <v>15163.15</v>
      </c>
      <c r="I482" s="141"/>
      <c r="J482" s="131"/>
      <c r="K482" s="131"/>
      <c r="L482" s="131">
        <v>4221</v>
      </c>
      <c r="M482" s="131"/>
      <c r="N482" s="132"/>
      <c r="O482" s="12" t="s">
        <v>41</v>
      </c>
      <c r="P482" s="127" t="s">
        <v>276</v>
      </c>
      <c r="Q482" s="133">
        <f>Q483+Q485+Q487</f>
        <v>0</v>
      </c>
      <c r="R482" s="133">
        <f t="shared" ref="R482:AD482" si="346">R483+R485+R487</f>
        <v>0</v>
      </c>
      <c r="S482" s="133">
        <f t="shared" si="346"/>
        <v>0</v>
      </c>
      <c r="T482" s="133">
        <v>1864</v>
      </c>
      <c r="U482" s="293">
        <f t="shared" si="346"/>
        <v>10000</v>
      </c>
      <c r="V482" s="293">
        <f t="shared" si="346"/>
        <v>0</v>
      </c>
      <c r="W482" s="342">
        <f t="shared" si="346"/>
        <v>0</v>
      </c>
      <c r="X482" s="133"/>
      <c r="Y482" s="307"/>
      <c r="Z482" s="133">
        <f t="shared" si="346"/>
        <v>1863.15</v>
      </c>
      <c r="AA482" s="133">
        <f t="shared" si="346"/>
        <v>0</v>
      </c>
      <c r="AB482" s="133">
        <f t="shared" si="346"/>
        <v>7300</v>
      </c>
      <c r="AC482" s="133">
        <f t="shared" si="346"/>
        <v>3000</v>
      </c>
      <c r="AD482" s="133">
        <f t="shared" si="346"/>
        <v>3000</v>
      </c>
    </row>
    <row r="483" spans="1:30" s="114" customFormat="1" ht="20.25" hidden="1" customHeight="1" x14ac:dyDescent="0.25">
      <c r="A483" s="183" t="s">
        <v>335</v>
      </c>
      <c r="B483" s="183"/>
      <c r="C483" s="183"/>
      <c r="D483" s="183"/>
      <c r="E483" s="198" t="s">
        <v>388</v>
      </c>
      <c r="F483" s="200">
        <f t="shared" si="336"/>
        <v>0</v>
      </c>
      <c r="G483" s="200">
        <f t="shared" si="337"/>
        <v>5000</v>
      </c>
      <c r="H483" s="201">
        <f t="shared" si="338"/>
        <v>6891.77</v>
      </c>
      <c r="I483" s="124"/>
      <c r="J483" s="131"/>
      <c r="K483" s="131"/>
      <c r="L483" s="131"/>
      <c r="M483" s="194">
        <v>42211</v>
      </c>
      <c r="N483" s="195"/>
      <c r="O483" s="196" t="s">
        <v>41</v>
      </c>
      <c r="P483" s="195" t="s">
        <v>277</v>
      </c>
      <c r="Q483" s="197">
        <f>Q484</f>
        <v>0</v>
      </c>
      <c r="R483" s="197">
        <f t="shared" ref="R483:AD483" si="347">R484</f>
        <v>0</v>
      </c>
      <c r="S483" s="197">
        <f t="shared" si="347"/>
        <v>0</v>
      </c>
      <c r="T483" s="197">
        <f t="shared" si="347"/>
        <v>0</v>
      </c>
      <c r="U483" s="294">
        <f t="shared" si="347"/>
        <v>5000</v>
      </c>
      <c r="V483" s="294">
        <f t="shared" si="347"/>
        <v>0</v>
      </c>
      <c r="W483" s="343">
        <f t="shared" si="347"/>
        <v>0</v>
      </c>
      <c r="X483" s="197"/>
      <c r="Y483" s="308"/>
      <c r="Z483" s="197">
        <f t="shared" si="347"/>
        <v>1591.77</v>
      </c>
      <c r="AA483" s="197">
        <f t="shared" si="347"/>
        <v>0</v>
      </c>
      <c r="AB483" s="197">
        <f t="shared" si="347"/>
        <v>3300</v>
      </c>
      <c r="AC483" s="197">
        <f t="shared" si="347"/>
        <v>1000</v>
      </c>
      <c r="AD483" s="197">
        <f t="shared" si="347"/>
        <v>1000</v>
      </c>
    </row>
    <row r="484" spans="1:30" s="114" customFormat="1" ht="20.25" hidden="1" customHeight="1" x14ac:dyDescent="0.25">
      <c r="A484" s="183" t="s">
        <v>335</v>
      </c>
      <c r="B484" s="183"/>
      <c r="C484" s="183"/>
      <c r="D484" s="183"/>
      <c r="E484" s="183"/>
      <c r="F484" s="200">
        <f t="shared" si="336"/>
        <v>0</v>
      </c>
      <c r="G484" s="200">
        <f t="shared" si="337"/>
        <v>5000</v>
      </c>
      <c r="H484" s="201">
        <f t="shared" si="338"/>
        <v>6891.77</v>
      </c>
      <c r="I484" s="141"/>
      <c r="J484" s="131"/>
      <c r="K484" s="131"/>
      <c r="L484" s="131"/>
      <c r="M484" s="11"/>
      <c r="N484" s="171">
        <v>422110</v>
      </c>
      <c r="O484" s="172" t="s">
        <v>41</v>
      </c>
      <c r="P484" s="173" t="s">
        <v>277</v>
      </c>
      <c r="Q484" s="174">
        <v>0</v>
      </c>
      <c r="R484" s="174">
        <f>S484-Q484</f>
        <v>0</v>
      </c>
      <c r="S484" s="174">
        <v>0</v>
      </c>
      <c r="T484" s="174"/>
      <c r="U484" s="295">
        <v>5000</v>
      </c>
      <c r="V484" s="295">
        <v>0</v>
      </c>
      <c r="W484" s="345"/>
      <c r="X484" s="174"/>
      <c r="Y484" s="309"/>
      <c r="Z484" s="174">
        <v>1591.77</v>
      </c>
      <c r="AA484" s="174">
        <f>+Q484</f>
        <v>0</v>
      </c>
      <c r="AB484" s="174">
        <v>3300</v>
      </c>
      <c r="AC484" s="174">
        <v>1000</v>
      </c>
      <c r="AD484" s="174">
        <v>1000</v>
      </c>
    </row>
    <row r="485" spans="1:30" s="114" customFormat="1" ht="20.25" hidden="1" customHeight="1" x14ac:dyDescent="0.25">
      <c r="A485" s="183" t="s">
        <v>335</v>
      </c>
      <c r="B485" s="183"/>
      <c r="C485" s="183"/>
      <c r="D485" s="183"/>
      <c r="E485" s="198" t="s">
        <v>388</v>
      </c>
      <c r="F485" s="200">
        <f t="shared" si="336"/>
        <v>0</v>
      </c>
      <c r="G485" s="200">
        <f t="shared" si="337"/>
        <v>5000</v>
      </c>
      <c r="H485" s="201">
        <f t="shared" si="338"/>
        <v>8000</v>
      </c>
      <c r="I485" s="124"/>
      <c r="J485" s="131"/>
      <c r="K485" s="131"/>
      <c r="L485" s="131"/>
      <c r="M485" s="194">
        <v>42212</v>
      </c>
      <c r="N485" s="195"/>
      <c r="O485" s="196" t="s">
        <v>41</v>
      </c>
      <c r="P485" s="195" t="s">
        <v>278</v>
      </c>
      <c r="Q485" s="197">
        <f>Q486</f>
        <v>0</v>
      </c>
      <c r="R485" s="197">
        <f t="shared" ref="R485:AD485" si="348">R486</f>
        <v>0</v>
      </c>
      <c r="S485" s="197">
        <f t="shared" si="348"/>
        <v>0</v>
      </c>
      <c r="T485" s="197">
        <f t="shared" si="348"/>
        <v>0</v>
      </c>
      <c r="U485" s="294">
        <f t="shared" si="348"/>
        <v>5000</v>
      </c>
      <c r="V485" s="294">
        <f t="shared" si="348"/>
        <v>0</v>
      </c>
      <c r="W485" s="343">
        <f t="shared" si="348"/>
        <v>0</v>
      </c>
      <c r="X485" s="197"/>
      <c r="Y485" s="308"/>
      <c r="Z485" s="197">
        <f t="shared" si="348"/>
        <v>0</v>
      </c>
      <c r="AA485" s="197">
        <f t="shared" si="348"/>
        <v>0</v>
      </c>
      <c r="AB485" s="197">
        <f t="shared" si="348"/>
        <v>4000</v>
      </c>
      <c r="AC485" s="197">
        <f t="shared" si="348"/>
        <v>2000</v>
      </c>
      <c r="AD485" s="197">
        <f t="shared" si="348"/>
        <v>2000</v>
      </c>
    </row>
    <row r="486" spans="1:30" s="114" customFormat="1" ht="20.25" hidden="1" customHeight="1" x14ac:dyDescent="0.25">
      <c r="A486" s="183" t="s">
        <v>335</v>
      </c>
      <c r="B486" s="183"/>
      <c r="C486" s="183"/>
      <c r="D486" s="183"/>
      <c r="E486" s="183"/>
      <c r="F486" s="200">
        <f t="shared" si="336"/>
        <v>0</v>
      </c>
      <c r="G486" s="200">
        <f t="shared" si="337"/>
        <v>5000</v>
      </c>
      <c r="H486" s="201">
        <f t="shared" si="338"/>
        <v>8000</v>
      </c>
      <c r="I486" s="141"/>
      <c r="J486" s="131"/>
      <c r="K486" s="131"/>
      <c r="L486" s="131"/>
      <c r="M486" s="11"/>
      <c r="N486" s="171">
        <v>422120</v>
      </c>
      <c r="O486" s="172" t="s">
        <v>41</v>
      </c>
      <c r="P486" s="173" t="s">
        <v>278</v>
      </c>
      <c r="Q486" s="174">
        <v>0</v>
      </c>
      <c r="R486" s="174">
        <f>S486-Q486</f>
        <v>0</v>
      </c>
      <c r="S486" s="174">
        <v>0</v>
      </c>
      <c r="T486" s="174"/>
      <c r="U486" s="295">
        <v>5000</v>
      </c>
      <c r="V486" s="295">
        <v>0</v>
      </c>
      <c r="W486" s="345"/>
      <c r="X486" s="174"/>
      <c r="Y486" s="309"/>
      <c r="Z486" s="174"/>
      <c r="AA486" s="174">
        <f>+Q486</f>
        <v>0</v>
      </c>
      <c r="AB486" s="174">
        <v>4000</v>
      </c>
      <c r="AC486" s="174">
        <v>2000</v>
      </c>
      <c r="AD486" s="174">
        <v>2000</v>
      </c>
    </row>
    <row r="487" spans="1:30" s="114" customFormat="1" ht="20.25" hidden="1" customHeight="1" x14ac:dyDescent="0.25">
      <c r="A487" s="183" t="s">
        <v>335</v>
      </c>
      <c r="B487" s="183"/>
      <c r="C487" s="183"/>
      <c r="D487" s="183"/>
      <c r="E487" s="198" t="s">
        <v>388</v>
      </c>
      <c r="F487" s="200">
        <f t="shared" si="336"/>
        <v>0</v>
      </c>
      <c r="G487" s="200">
        <f t="shared" si="337"/>
        <v>0</v>
      </c>
      <c r="H487" s="201">
        <f t="shared" si="338"/>
        <v>271.38</v>
      </c>
      <c r="I487" s="124"/>
      <c r="J487" s="131"/>
      <c r="K487" s="131"/>
      <c r="L487" s="131"/>
      <c r="M487" s="194">
        <v>42219</v>
      </c>
      <c r="N487" s="195"/>
      <c r="O487" s="196" t="s">
        <v>41</v>
      </c>
      <c r="P487" s="195" t="s">
        <v>279</v>
      </c>
      <c r="Q487" s="197">
        <f>Q488</f>
        <v>0</v>
      </c>
      <c r="R487" s="197">
        <f t="shared" ref="R487:AD487" si="349">R488</f>
        <v>0</v>
      </c>
      <c r="S487" s="197">
        <f t="shared" si="349"/>
        <v>0</v>
      </c>
      <c r="T487" s="197">
        <f t="shared" si="349"/>
        <v>0</v>
      </c>
      <c r="U487" s="294">
        <f t="shared" si="349"/>
        <v>0</v>
      </c>
      <c r="V487" s="294">
        <f t="shared" si="349"/>
        <v>0</v>
      </c>
      <c r="W487" s="343">
        <f t="shared" si="349"/>
        <v>0</v>
      </c>
      <c r="X487" s="197"/>
      <c r="Y487" s="308"/>
      <c r="Z487" s="197">
        <f t="shared" si="349"/>
        <v>271.38</v>
      </c>
      <c r="AA487" s="197">
        <f t="shared" si="349"/>
        <v>0</v>
      </c>
      <c r="AB487" s="197">
        <f t="shared" si="349"/>
        <v>0</v>
      </c>
      <c r="AC487" s="197">
        <f t="shared" si="349"/>
        <v>0</v>
      </c>
      <c r="AD487" s="197">
        <f t="shared" si="349"/>
        <v>0</v>
      </c>
    </row>
    <row r="488" spans="1:30" s="114" customFormat="1" ht="20.25" hidden="1" customHeight="1" x14ac:dyDescent="0.25">
      <c r="A488" s="183" t="s">
        <v>335</v>
      </c>
      <c r="B488" s="183"/>
      <c r="C488" s="183"/>
      <c r="D488" s="183"/>
      <c r="E488" s="183"/>
      <c r="F488" s="200">
        <f t="shared" si="336"/>
        <v>0</v>
      </c>
      <c r="G488" s="200">
        <f t="shared" si="337"/>
        <v>0</v>
      </c>
      <c r="H488" s="201">
        <f t="shared" si="338"/>
        <v>271.38</v>
      </c>
      <c r="I488" s="141"/>
      <c r="J488" s="131"/>
      <c r="K488" s="131"/>
      <c r="L488" s="131"/>
      <c r="M488" s="11"/>
      <c r="N488" s="171">
        <v>422190</v>
      </c>
      <c r="O488" s="172" t="s">
        <v>41</v>
      </c>
      <c r="P488" s="173" t="s">
        <v>279</v>
      </c>
      <c r="Q488" s="174">
        <v>0</v>
      </c>
      <c r="R488" s="174">
        <f>S488-Q488</f>
        <v>0</v>
      </c>
      <c r="S488" s="174">
        <v>0</v>
      </c>
      <c r="T488" s="174"/>
      <c r="U488" s="295">
        <v>0</v>
      </c>
      <c r="V488" s="295">
        <v>0</v>
      </c>
      <c r="W488" s="345"/>
      <c r="X488" s="174"/>
      <c r="Y488" s="309"/>
      <c r="Z488" s="174">
        <v>271.38</v>
      </c>
      <c r="AA488" s="174">
        <f>+Q488</f>
        <v>0</v>
      </c>
      <c r="AB488" s="174"/>
      <c r="AC488" s="174"/>
      <c r="AD488" s="174"/>
    </row>
    <row r="489" spans="1:30" s="114" customFormat="1" ht="20.25" hidden="1" customHeight="1" x14ac:dyDescent="0.25">
      <c r="A489" s="183" t="s">
        <v>335</v>
      </c>
      <c r="B489" s="183"/>
      <c r="C489" s="183"/>
      <c r="D489" s="198" t="s">
        <v>387</v>
      </c>
      <c r="E489" s="198" t="s">
        <v>388</v>
      </c>
      <c r="F489" s="200">
        <f t="shared" si="336"/>
        <v>0</v>
      </c>
      <c r="G489" s="200">
        <f t="shared" si="337"/>
        <v>5425</v>
      </c>
      <c r="H489" s="201">
        <f t="shared" si="338"/>
        <v>9425.24</v>
      </c>
      <c r="I489" s="141"/>
      <c r="J489" s="131"/>
      <c r="K489" s="131"/>
      <c r="L489" s="335">
        <v>4223</v>
      </c>
      <c r="M489" s="335"/>
      <c r="N489" s="335"/>
      <c r="O489" s="12" t="s">
        <v>41</v>
      </c>
      <c r="P489" s="336" t="s">
        <v>280</v>
      </c>
      <c r="Q489" s="133">
        <f t="shared" ref="Q489:AD490" si="350">Q490</f>
        <v>0</v>
      </c>
      <c r="R489" s="133">
        <f t="shared" si="350"/>
        <v>0</v>
      </c>
      <c r="S489" s="133">
        <f t="shared" si="350"/>
        <v>0</v>
      </c>
      <c r="T489" s="133">
        <v>425</v>
      </c>
      <c r="U489" s="293">
        <f t="shared" si="350"/>
        <v>5000</v>
      </c>
      <c r="V489" s="293">
        <f t="shared" si="350"/>
        <v>0</v>
      </c>
      <c r="W489" s="342">
        <f t="shared" si="350"/>
        <v>0</v>
      </c>
      <c r="X489" s="133"/>
      <c r="Y489" s="307"/>
      <c r="Z489" s="133">
        <f t="shared" si="350"/>
        <v>425.24</v>
      </c>
      <c r="AA489" s="133">
        <f t="shared" si="350"/>
        <v>0</v>
      </c>
      <c r="AB489" s="133">
        <f t="shared" si="350"/>
        <v>5000</v>
      </c>
      <c r="AC489" s="133">
        <f t="shared" si="350"/>
        <v>2000</v>
      </c>
      <c r="AD489" s="133">
        <f t="shared" si="350"/>
        <v>2000</v>
      </c>
    </row>
    <row r="490" spans="1:30" s="114" customFormat="1" ht="20.25" hidden="1" customHeight="1" x14ac:dyDescent="0.25">
      <c r="A490" s="183" t="s">
        <v>335</v>
      </c>
      <c r="B490" s="183"/>
      <c r="C490" s="183"/>
      <c r="D490" s="183"/>
      <c r="E490" s="198" t="s">
        <v>388</v>
      </c>
      <c r="F490" s="200">
        <f t="shared" si="336"/>
        <v>0</v>
      </c>
      <c r="G490" s="200">
        <f t="shared" si="337"/>
        <v>5000</v>
      </c>
      <c r="H490" s="201">
        <f t="shared" si="338"/>
        <v>9425.24</v>
      </c>
      <c r="I490" s="124"/>
      <c r="J490" s="131"/>
      <c r="K490" s="131"/>
      <c r="L490" s="131"/>
      <c r="M490" s="194">
        <v>42231</v>
      </c>
      <c r="N490" s="195"/>
      <c r="O490" s="196" t="s">
        <v>41</v>
      </c>
      <c r="P490" s="195" t="s">
        <v>281</v>
      </c>
      <c r="Q490" s="197">
        <f t="shared" si="350"/>
        <v>0</v>
      </c>
      <c r="R490" s="197">
        <f t="shared" si="350"/>
        <v>0</v>
      </c>
      <c r="S490" s="197">
        <f t="shared" si="350"/>
        <v>0</v>
      </c>
      <c r="T490" s="197">
        <f t="shared" si="350"/>
        <v>0</v>
      </c>
      <c r="U490" s="294">
        <f t="shared" si="350"/>
        <v>5000</v>
      </c>
      <c r="V490" s="294">
        <f t="shared" si="350"/>
        <v>0</v>
      </c>
      <c r="W490" s="343">
        <f t="shared" si="350"/>
        <v>0</v>
      </c>
      <c r="X490" s="197"/>
      <c r="Y490" s="308"/>
      <c r="Z490" s="197">
        <f t="shared" si="350"/>
        <v>425.24</v>
      </c>
      <c r="AA490" s="197">
        <f t="shared" si="350"/>
        <v>0</v>
      </c>
      <c r="AB490" s="197">
        <f t="shared" si="350"/>
        <v>5000</v>
      </c>
      <c r="AC490" s="197">
        <f t="shared" si="350"/>
        <v>2000</v>
      </c>
      <c r="AD490" s="197">
        <f t="shared" si="350"/>
        <v>2000</v>
      </c>
    </row>
    <row r="491" spans="1:30" s="114" customFormat="1" ht="20.25" hidden="1" customHeight="1" x14ac:dyDescent="0.25">
      <c r="A491" s="183" t="s">
        <v>335</v>
      </c>
      <c r="B491" s="183"/>
      <c r="C491" s="183"/>
      <c r="D491" s="183"/>
      <c r="E491" s="183"/>
      <c r="F491" s="200">
        <f t="shared" si="336"/>
        <v>0</v>
      </c>
      <c r="G491" s="200">
        <f t="shared" si="337"/>
        <v>5000</v>
      </c>
      <c r="H491" s="201">
        <f t="shared" si="338"/>
        <v>9425.24</v>
      </c>
      <c r="I491" s="141"/>
      <c r="J491" s="131"/>
      <c r="K491" s="131"/>
      <c r="L491" s="335"/>
      <c r="M491" s="335"/>
      <c r="N491" s="171">
        <v>422310</v>
      </c>
      <c r="O491" s="172" t="s">
        <v>41</v>
      </c>
      <c r="P491" s="173" t="s">
        <v>281</v>
      </c>
      <c r="Q491" s="174">
        <v>0</v>
      </c>
      <c r="R491" s="174">
        <f>S491-Q491</f>
        <v>0</v>
      </c>
      <c r="S491" s="174">
        <v>0</v>
      </c>
      <c r="T491" s="174"/>
      <c r="U491" s="295">
        <v>5000</v>
      </c>
      <c r="V491" s="295">
        <v>0</v>
      </c>
      <c r="W491" s="345"/>
      <c r="X491" s="174"/>
      <c r="Y491" s="309"/>
      <c r="Z491" s="174">
        <v>425.24</v>
      </c>
      <c r="AA491" s="174">
        <f>+Q491</f>
        <v>0</v>
      </c>
      <c r="AB491" s="174">
        <v>5000</v>
      </c>
      <c r="AC491" s="174">
        <v>2000</v>
      </c>
      <c r="AD491" s="174">
        <v>2000</v>
      </c>
    </row>
    <row r="492" spans="1:30" s="114" customFormat="1" ht="20.25" customHeight="1" x14ac:dyDescent="0.25">
      <c r="A492" s="183" t="s">
        <v>335</v>
      </c>
      <c r="B492" s="183"/>
      <c r="C492" s="183"/>
      <c r="D492" s="198" t="s">
        <v>387</v>
      </c>
      <c r="E492" s="198" t="s">
        <v>388</v>
      </c>
      <c r="F492" s="200">
        <f t="shared" si="336"/>
        <v>174646</v>
      </c>
      <c r="G492" s="200">
        <f t="shared" si="337"/>
        <v>1366591.76</v>
      </c>
      <c r="H492" s="201">
        <f t="shared" si="338"/>
        <v>445549.18</v>
      </c>
      <c r="I492" s="141"/>
      <c r="J492" s="131"/>
      <c r="K492" s="131"/>
      <c r="L492" s="131">
        <v>4224</v>
      </c>
      <c r="M492" s="131"/>
      <c r="N492" s="132"/>
      <c r="O492" s="12" t="s">
        <v>41</v>
      </c>
      <c r="P492" s="127" t="s">
        <v>282</v>
      </c>
      <c r="Q492" s="133">
        <f>Q493+Q495</f>
        <v>87323</v>
      </c>
      <c r="R492" s="133">
        <f t="shared" ref="R492:AD492" si="351">R493+R495</f>
        <v>0</v>
      </c>
      <c r="S492" s="133">
        <f t="shared" si="351"/>
        <v>87323</v>
      </c>
      <c r="T492" s="133">
        <v>119409</v>
      </c>
      <c r="U492" s="293">
        <f t="shared" si="351"/>
        <v>1077228</v>
      </c>
      <c r="V492" s="293">
        <f t="shared" si="351"/>
        <v>87323</v>
      </c>
      <c r="W492" s="342">
        <f t="shared" si="351"/>
        <v>82631.760000000009</v>
      </c>
      <c r="X492" s="133"/>
      <c r="Y492" s="307"/>
      <c r="Z492" s="133">
        <f t="shared" si="351"/>
        <v>119409.18000000001</v>
      </c>
      <c r="AA492" s="133">
        <f t="shared" si="351"/>
        <v>87323</v>
      </c>
      <c r="AB492" s="133">
        <f t="shared" si="351"/>
        <v>158817</v>
      </c>
      <c r="AC492" s="133">
        <f t="shared" si="351"/>
        <v>40000</v>
      </c>
      <c r="AD492" s="133">
        <f t="shared" si="351"/>
        <v>40000</v>
      </c>
    </row>
    <row r="493" spans="1:30" s="114" customFormat="1" ht="20.25" hidden="1" customHeight="1" x14ac:dyDescent="0.25">
      <c r="A493" s="183" t="s">
        <v>335</v>
      </c>
      <c r="B493" s="183"/>
      <c r="C493" s="183"/>
      <c r="D493" s="183"/>
      <c r="E493" s="198" t="s">
        <v>388</v>
      </c>
      <c r="F493" s="200">
        <f t="shared" si="336"/>
        <v>0</v>
      </c>
      <c r="G493" s="200">
        <f t="shared" si="337"/>
        <v>5000</v>
      </c>
      <c r="H493" s="201">
        <f t="shared" si="338"/>
        <v>22087.16</v>
      </c>
      <c r="I493" s="124"/>
      <c r="J493" s="131"/>
      <c r="K493" s="131"/>
      <c r="L493" s="131"/>
      <c r="M493" s="194">
        <v>42241</v>
      </c>
      <c r="N493" s="195"/>
      <c r="O493" s="196" t="s">
        <v>41</v>
      </c>
      <c r="P493" s="195" t="s">
        <v>283</v>
      </c>
      <c r="Q493" s="197">
        <f>Q494</f>
        <v>0</v>
      </c>
      <c r="R493" s="197">
        <f t="shared" ref="R493:AD493" si="352">R494</f>
        <v>0</v>
      </c>
      <c r="S493" s="197">
        <f t="shared" si="352"/>
        <v>0</v>
      </c>
      <c r="T493" s="197">
        <f t="shared" si="352"/>
        <v>0</v>
      </c>
      <c r="U493" s="294">
        <f t="shared" si="352"/>
        <v>5000</v>
      </c>
      <c r="V493" s="294">
        <f t="shared" si="352"/>
        <v>0</v>
      </c>
      <c r="W493" s="343">
        <f t="shared" si="352"/>
        <v>0</v>
      </c>
      <c r="X493" s="197"/>
      <c r="Y493" s="308"/>
      <c r="Z493" s="197">
        <f t="shared" si="352"/>
        <v>13087.16</v>
      </c>
      <c r="AA493" s="197">
        <f t="shared" si="352"/>
        <v>0</v>
      </c>
      <c r="AB493" s="197">
        <f t="shared" si="352"/>
        <v>3000</v>
      </c>
      <c r="AC493" s="197">
        <f t="shared" si="352"/>
        <v>3000</v>
      </c>
      <c r="AD493" s="197">
        <f t="shared" si="352"/>
        <v>3000</v>
      </c>
    </row>
    <row r="494" spans="1:30" s="114" customFormat="1" ht="20.25" hidden="1" customHeight="1" x14ac:dyDescent="0.25">
      <c r="A494" s="183" t="s">
        <v>335</v>
      </c>
      <c r="B494" s="183"/>
      <c r="C494" s="183"/>
      <c r="D494" s="183"/>
      <c r="E494" s="183"/>
      <c r="F494" s="200">
        <f t="shared" si="336"/>
        <v>0</v>
      </c>
      <c r="G494" s="200">
        <f t="shared" si="337"/>
        <v>5000</v>
      </c>
      <c r="H494" s="201">
        <f t="shared" si="338"/>
        <v>22087.16</v>
      </c>
      <c r="I494" s="141"/>
      <c r="J494" s="131"/>
      <c r="K494" s="131"/>
      <c r="L494" s="131"/>
      <c r="M494" s="11"/>
      <c r="N494" s="171">
        <v>422410</v>
      </c>
      <c r="O494" s="172" t="s">
        <v>41</v>
      </c>
      <c r="P494" s="173" t="s">
        <v>283</v>
      </c>
      <c r="Q494" s="174">
        <v>0</v>
      </c>
      <c r="R494" s="174">
        <f>S494-Q494</f>
        <v>0</v>
      </c>
      <c r="S494" s="174">
        <v>0</v>
      </c>
      <c r="T494" s="174"/>
      <c r="U494" s="295">
        <v>5000</v>
      </c>
      <c r="V494" s="295">
        <v>0</v>
      </c>
      <c r="W494" s="345"/>
      <c r="X494" s="174"/>
      <c r="Y494" s="309"/>
      <c r="Z494" s="174">
        <v>13087.16</v>
      </c>
      <c r="AA494" s="174">
        <f>+Q494</f>
        <v>0</v>
      </c>
      <c r="AB494" s="174">
        <v>3000</v>
      </c>
      <c r="AC494" s="174">
        <v>3000</v>
      </c>
      <c r="AD494" s="174">
        <v>3000</v>
      </c>
    </row>
    <row r="495" spans="1:30" s="114" customFormat="1" ht="20.25" hidden="1" customHeight="1" x14ac:dyDescent="0.25">
      <c r="A495" s="183" t="s">
        <v>335</v>
      </c>
      <c r="B495" s="183"/>
      <c r="C495" s="183"/>
      <c r="D495" s="183"/>
      <c r="E495" s="198" t="s">
        <v>388</v>
      </c>
      <c r="F495" s="200">
        <f t="shared" si="336"/>
        <v>174646</v>
      </c>
      <c r="G495" s="200">
        <f t="shared" si="337"/>
        <v>1242182.76</v>
      </c>
      <c r="H495" s="201">
        <f t="shared" si="338"/>
        <v>423462.02</v>
      </c>
      <c r="I495" s="124"/>
      <c r="J495" s="131"/>
      <c r="K495" s="131"/>
      <c r="L495" s="131"/>
      <c r="M495" s="194">
        <v>42242</v>
      </c>
      <c r="N495" s="195"/>
      <c r="O495" s="196" t="s">
        <v>41</v>
      </c>
      <c r="P495" s="195" t="s">
        <v>284</v>
      </c>
      <c r="Q495" s="197">
        <f>Q496</f>
        <v>87323</v>
      </c>
      <c r="R495" s="197">
        <f t="shared" ref="R495:AD495" si="353">R496</f>
        <v>0</v>
      </c>
      <c r="S495" s="197">
        <f t="shared" si="353"/>
        <v>87323</v>
      </c>
      <c r="T495" s="197">
        <f t="shared" si="353"/>
        <v>0</v>
      </c>
      <c r="U495" s="294">
        <f t="shared" si="353"/>
        <v>1072228</v>
      </c>
      <c r="V495" s="294">
        <f t="shared" si="353"/>
        <v>87323</v>
      </c>
      <c r="W495" s="343">
        <f t="shared" si="353"/>
        <v>82631.760000000009</v>
      </c>
      <c r="X495" s="197"/>
      <c r="Y495" s="308"/>
      <c r="Z495" s="197">
        <f t="shared" si="353"/>
        <v>106322.02</v>
      </c>
      <c r="AA495" s="197">
        <f t="shared" si="353"/>
        <v>87323</v>
      </c>
      <c r="AB495" s="197">
        <f t="shared" si="353"/>
        <v>155817</v>
      </c>
      <c r="AC495" s="197">
        <f t="shared" si="353"/>
        <v>37000</v>
      </c>
      <c r="AD495" s="197">
        <f t="shared" si="353"/>
        <v>37000</v>
      </c>
    </row>
    <row r="496" spans="1:30" s="114" customFormat="1" ht="20.25" hidden="1" customHeight="1" x14ac:dyDescent="0.25">
      <c r="A496" s="183" t="s">
        <v>335</v>
      </c>
      <c r="B496" s="183"/>
      <c r="C496" s="183"/>
      <c r="D496" s="183"/>
      <c r="E496" s="183"/>
      <c r="F496" s="200">
        <f t="shared" si="336"/>
        <v>174646</v>
      </c>
      <c r="G496" s="200">
        <f t="shared" si="337"/>
        <v>1242182.76</v>
      </c>
      <c r="H496" s="201">
        <f t="shared" si="338"/>
        <v>423462.02</v>
      </c>
      <c r="I496" s="137"/>
      <c r="J496" s="131"/>
      <c r="K496" s="131"/>
      <c r="L496" s="131"/>
      <c r="M496" s="11"/>
      <c r="N496" s="171">
        <v>422420</v>
      </c>
      <c r="O496" s="172" t="s">
        <v>41</v>
      </c>
      <c r="P496" s="173" t="s">
        <v>284</v>
      </c>
      <c r="Q496" s="174">
        <f>160000-62677+1000-11000</f>
        <v>87323</v>
      </c>
      <c r="R496" s="174">
        <f>S496-Q496</f>
        <v>0</v>
      </c>
      <c r="S496" s="174">
        <f>160000-62677+1000-11000</f>
        <v>87323</v>
      </c>
      <c r="T496" s="174"/>
      <c r="U496" s="295">
        <v>1072228</v>
      </c>
      <c r="V496" s="295">
        <v>87323</v>
      </c>
      <c r="W496" s="345">
        <f>124267.24-W531-W559</f>
        <v>82631.760000000009</v>
      </c>
      <c r="X496" s="174"/>
      <c r="Y496" s="309"/>
      <c r="Z496" s="174">
        <v>106322.02</v>
      </c>
      <c r="AA496" s="174">
        <f>+Q496</f>
        <v>87323</v>
      </c>
      <c r="AB496" s="174">
        <v>155817</v>
      </c>
      <c r="AC496" s="174">
        <f>155817-80000-38817</f>
        <v>37000</v>
      </c>
      <c r="AD496" s="174">
        <f>155817-80000-38817</f>
        <v>37000</v>
      </c>
    </row>
    <row r="497" spans="1:30" s="214" customFormat="1" ht="20.25" hidden="1" customHeight="1" x14ac:dyDescent="0.25">
      <c r="A497" s="188" t="s">
        <v>335</v>
      </c>
      <c r="B497" s="188"/>
      <c r="C497" s="215" t="s">
        <v>384</v>
      </c>
      <c r="D497" s="215" t="s">
        <v>387</v>
      </c>
      <c r="E497" s="215" t="s">
        <v>388</v>
      </c>
      <c r="F497" s="207">
        <f t="shared" si="336"/>
        <v>0</v>
      </c>
      <c r="G497" s="207">
        <f t="shared" si="337"/>
        <v>0</v>
      </c>
      <c r="H497" s="208">
        <f t="shared" si="338"/>
        <v>0</v>
      </c>
      <c r="I497" s="124"/>
      <c r="J497" s="131"/>
      <c r="K497" s="131">
        <v>423</v>
      </c>
      <c r="L497" s="131"/>
      <c r="M497" s="131"/>
      <c r="N497" s="132"/>
      <c r="O497" s="12" t="s">
        <v>41</v>
      </c>
      <c r="P497" s="127" t="s">
        <v>287</v>
      </c>
      <c r="Q497" s="133">
        <f t="shared" ref="Q497:AD499" si="354">Q498</f>
        <v>0</v>
      </c>
      <c r="R497" s="133">
        <f t="shared" si="354"/>
        <v>0</v>
      </c>
      <c r="S497" s="133">
        <f t="shared" si="354"/>
        <v>0</v>
      </c>
      <c r="T497" s="133">
        <f t="shared" si="354"/>
        <v>0</v>
      </c>
      <c r="U497" s="293">
        <f t="shared" si="354"/>
        <v>0</v>
      </c>
      <c r="V497" s="293">
        <f t="shared" si="354"/>
        <v>0</v>
      </c>
      <c r="W497" s="342">
        <f t="shared" si="354"/>
        <v>0</v>
      </c>
      <c r="X497" s="133"/>
      <c r="Y497" s="307"/>
      <c r="Z497" s="213">
        <f t="shared" si="354"/>
        <v>0</v>
      </c>
      <c r="AA497" s="213">
        <f t="shared" si="354"/>
        <v>0</v>
      </c>
      <c r="AB497" s="213">
        <f t="shared" si="354"/>
        <v>0</v>
      </c>
      <c r="AC497" s="213">
        <f t="shared" si="354"/>
        <v>0</v>
      </c>
      <c r="AD497" s="213">
        <f t="shared" si="354"/>
        <v>0</v>
      </c>
    </row>
    <row r="498" spans="1:30" s="114" customFormat="1" ht="20.25" hidden="1" customHeight="1" x14ac:dyDescent="0.25">
      <c r="A498" s="183" t="s">
        <v>335</v>
      </c>
      <c r="B498" s="183"/>
      <c r="C498" s="183"/>
      <c r="D498" s="198" t="s">
        <v>387</v>
      </c>
      <c r="E498" s="198" t="s">
        <v>388</v>
      </c>
      <c r="F498" s="200">
        <f t="shared" si="336"/>
        <v>0</v>
      </c>
      <c r="G498" s="200">
        <f t="shared" si="337"/>
        <v>0</v>
      </c>
      <c r="H498" s="201">
        <f t="shared" si="338"/>
        <v>0</v>
      </c>
      <c r="I498" s="141"/>
      <c r="J498" s="131"/>
      <c r="K498" s="131"/>
      <c r="L498" s="131">
        <v>4231</v>
      </c>
      <c r="M498" s="131"/>
      <c r="N498" s="132"/>
      <c r="O498" s="12" t="s">
        <v>41</v>
      </c>
      <c r="P498" s="127" t="s">
        <v>288</v>
      </c>
      <c r="Q498" s="133">
        <f t="shared" si="354"/>
        <v>0</v>
      </c>
      <c r="R498" s="133">
        <f t="shared" si="354"/>
        <v>0</v>
      </c>
      <c r="S498" s="133">
        <f t="shared" si="354"/>
        <v>0</v>
      </c>
      <c r="T498" s="133">
        <f t="shared" si="354"/>
        <v>0</v>
      </c>
      <c r="U498" s="293">
        <f t="shared" si="354"/>
        <v>0</v>
      </c>
      <c r="V498" s="293">
        <f t="shared" si="354"/>
        <v>0</v>
      </c>
      <c r="W498" s="342">
        <f t="shared" si="354"/>
        <v>0</v>
      </c>
      <c r="X498" s="133"/>
      <c r="Y498" s="307"/>
      <c r="Z498" s="133">
        <f t="shared" si="354"/>
        <v>0</v>
      </c>
      <c r="AA498" s="133">
        <f t="shared" si="354"/>
        <v>0</v>
      </c>
      <c r="AB498" s="133">
        <f t="shared" si="354"/>
        <v>0</v>
      </c>
      <c r="AC498" s="133">
        <f t="shared" si="354"/>
        <v>0</v>
      </c>
      <c r="AD498" s="133">
        <f t="shared" si="354"/>
        <v>0</v>
      </c>
    </row>
    <row r="499" spans="1:30" s="114" customFormat="1" ht="20.25" hidden="1" customHeight="1" x14ac:dyDescent="0.25">
      <c r="A499" s="183" t="s">
        <v>335</v>
      </c>
      <c r="B499" s="183"/>
      <c r="C499" s="183"/>
      <c r="D499" s="183"/>
      <c r="E499" s="198" t="s">
        <v>388</v>
      </c>
      <c r="F499" s="200">
        <f t="shared" si="336"/>
        <v>0</v>
      </c>
      <c r="G499" s="200">
        <f t="shared" si="337"/>
        <v>0</v>
      </c>
      <c r="H499" s="201">
        <f t="shared" si="338"/>
        <v>0</v>
      </c>
      <c r="I499" s="124"/>
      <c r="J499" s="131"/>
      <c r="K499" s="131"/>
      <c r="L499" s="131"/>
      <c r="M499" s="194">
        <v>42311</v>
      </c>
      <c r="N499" s="195"/>
      <c r="O499" s="196" t="s">
        <v>41</v>
      </c>
      <c r="P499" s="195" t="s">
        <v>289</v>
      </c>
      <c r="Q499" s="197">
        <f>Q500</f>
        <v>0</v>
      </c>
      <c r="R499" s="197">
        <f t="shared" si="354"/>
        <v>0</v>
      </c>
      <c r="S499" s="197">
        <f t="shared" si="354"/>
        <v>0</v>
      </c>
      <c r="T499" s="197">
        <f t="shared" si="354"/>
        <v>0</v>
      </c>
      <c r="U499" s="294">
        <f t="shared" si="354"/>
        <v>0</v>
      </c>
      <c r="V499" s="294">
        <f t="shared" si="354"/>
        <v>0</v>
      </c>
      <c r="W499" s="343">
        <f t="shared" si="354"/>
        <v>0</v>
      </c>
      <c r="X499" s="197"/>
      <c r="Y499" s="308"/>
      <c r="Z499" s="197">
        <f t="shared" si="354"/>
        <v>0</v>
      </c>
      <c r="AA499" s="197">
        <f t="shared" si="354"/>
        <v>0</v>
      </c>
      <c r="AB499" s="197">
        <f t="shared" si="354"/>
        <v>0</v>
      </c>
      <c r="AC499" s="197">
        <f t="shared" si="354"/>
        <v>0</v>
      </c>
      <c r="AD499" s="197">
        <f t="shared" si="354"/>
        <v>0</v>
      </c>
    </row>
    <row r="500" spans="1:30" s="114" customFormat="1" ht="20.25" hidden="1" customHeight="1" x14ac:dyDescent="0.25">
      <c r="A500" s="183" t="s">
        <v>335</v>
      </c>
      <c r="B500" s="183"/>
      <c r="C500" s="183"/>
      <c r="D500" s="183"/>
      <c r="E500" s="183"/>
      <c r="F500" s="200">
        <f t="shared" si="336"/>
        <v>0</v>
      </c>
      <c r="G500" s="200">
        <f t="shared" si="337"/>
        <v>0</v>
      </c>
      <c r="H500" s="201">
        <f t="shared" si="338"/>
        <v>0</v>
      </c>
      <c r="I500" s="141"/>
      <c r="J500" s="131"/>
      <c r="K500" s="131"/>
      <c r="L500" s="131"/>
      <c r="M500" s="11"/>
      <c r="N500" s="171">
        <v>423110</v>
      </c>
      <c r="O500" s="172" t="s">
        <v>41</v>
      </c>
      <c r="P500" s="173" t="s">
        <v>289</v>
      </c>
      <c r="Q500" s="174">
        <v>0</v>
      </c>
      <c r="R500" s="174">
        <f>S500-Q500</f>
        <v>0</v>
      </c>
      <c r="S500" s="174">
        <v>0</v>
      </c>
      <c r="T500" s="174"/>
      <c r="U500" s="295">
        <v>0</v>
      </c>
      <c r="V500" s="295">
        <v>0</v>
      </c>
      <c r="W500" s="345"/>
      <c r="X500" s="174"/>
      <c r="Y500" s="309"/>
      <c r="Z500" s="174"/>
      <c r="AA500" s="174">
        <f>+Q500</f>
        <v>0</v>
      </c>
      <c r="AB500" s="174"/>
      <c r="AC500" s="174"/>
      <c r="AD500" s="174"/>
    </row>
    <row r="501" spans="1:30" s="214" customFormat="1" ht="20.25" customHeight="1" x14ac:dyDescent="0.25">
      <c r="A501" s="188" t="s">
        <v>335</v>
      </c>
      <c r="B501" s="188"/>
      <c r="C501" s="215" t="s">
        <v>384</v>
      </c>
      <c r="D501" s="215" t="s">
        <v>387</v>
      </c>
      <c r="E501" s="215" t="s">
        <v>388</v>
      </c>
      <c r="F501" s="207">
        <f t="shared" si="336"/>
        <v>0</v>
      </c>
      <c r="G501" s="207">
        <f t="shared" si="337"/>
        <v>10955.9</v>
      </c>
      <c r="H501" s="208">
        <f t="shared" si="338"/>
        <v>20000</v>
      </c>
      <c r="I501" s="124"/>
      <c r="J501" s="131"/>
      <c r="K501" s="131">
        <v>426</v>
      </c>
      <c r="L501" s="131"/>
      <c r="M501" s="131"/>
      <c r="N501" s="132"/>
      <c r="O501" s="12" t="s">
        <v>41</v>
      </c>
      <c r="P501" s="127" t="s">
        <v>290</v>
      </c>
      <c r="Q501" s="133">
        <f t="shared" ref="Q501:AD503" si="355">Q502</f>
        <v>0</v>
      </c>
      <c r="R501" s="133">
        <f t="shared" si="355"/>
        <v>0</v>
      </c>
      <c r="S501" s="133">
        <f t="shared" si="355"/>
        <v>0</v>
      </c>
      <c r="T501" s="133">
        <f t="shared" si="355"/>
        <v>0</v>
      </c>
      <c r="U501" s="293">
        <f t="shared" si="355"/>
        <v>10000</v>
      </c>
      <c r="V501" s="293">
        <f t="shared" si="355"/>
        <v>0</v>
      </c>
      <c r="W501" s="342">
        <f t="shared" si="355"/>
        <v>955.9</v>
      </c>
      <c r="X501" s="133"/>
      <c r="Y501" s="307"/>
      <c r="Z501" s="213">
        <f t="shared" si="355"/>
        <v>0</v>
      </c>
      <c r="AA501" s="213">
        <f t="shared" si="355"/>
        <v>0</v>
      </c>
      <c r="AB501" s="213">
        <f t="shared" si="355"/>
        <v>10000</v>
      </c>
      <c r="AC501" s="213">
        <f t="shared" si="355"/>
        <v>5000</v>
      </c>
      <c r="AD501" s="213">
        <f t="shared" si="355"/>
        <v>5000</v>
      </c>
    </row>
    <row r="502" spans="1:30" s="114" customFormat="1" ht="20.25" customHeight="1" x14ac:dyDescent="0.25">
      <c r="A502" s="183" t="s">
        <v>335</v>
      </c>
      <c r="B502" s="183"/>
      <c r="C502" s="183"/>
      <c r="D502" s="198" t="s">
        <v>387</v>
      </c>
      <c r="E502" s="198" t="s">
        <v>388</v>
      </c>
      <c r="F502" s="200">
        <f t="shared" si="336"/>
        <v>0</v>
      </c>
      <c r="G502" s="200">
        <f t="shared" si="337"/>
        <v>10955.9</v>
      </c>
      <c r="H502" s="201">
        <f t="shared" si="338"/>
        <v>20000</v>
      </c>
      <c r="I502" s="141"/>
      <c r="J502" s="131"/>
      <c r="K502" s="131"/>
      <c r="L502" s="131">
        <v>4262</v>
      </c>
      <c r="M502" s="131"/>
      <c r="N502" s="132"/>
      <c r="O502" s="12" t="s">
        <v>41</v>
      </c>
      <c r="P502" s="134" t="s">
        <v>291</v>
      </c>
      <c r="Q502" s="133">
        <f t="shared" si="355"/>
        <v>0</v>
      </c>
      <c r="R502" s="133">
        <f t="shared" si="355"/>
        <v>0</v>
      </c>
      <c r="S502" s="133">
        <f t="shared" si="355"/>
        <v>0</v>
      </c>
      <c r="T502" s="133">
        <f t="shared" si="355"/>
        <v>0</v>
      </c>
      <c r="U502" s="293">
        <f t="shared" si="355"/>
        <v>10000</v>
      </c>
      <c r="V502" s="293">
        <f t="shared" si="355"/>
        <v>0</v>
      </c>
      <c r="W502" s="342">
        <f t="shared" si="355"/>
        <v>955.9</v>
      </c>
      <c r="X502" s="133"/>
      <c r="Y502" s="307"/>
      <c r="Z502" s="133">
        <f t="shared" si="355"/>
        <v>0</v>
      </c>
      <c r="AA502" s="133">
        <f t="shared" si="355"/>
        <v>0</v>
      </c>
      <c r="AB502" s="133">
        <f t="shared" si="355"/>
        <v>10000</v>
      </c>
      <c r="AC502" s="133">
        <f t="shared" si="355"/>
        <v>5000</v>
      </c>
      <c r="AD502" s="133">
        <f t="shared" si="355"/>
        <v>5000</v>
      </c>
    </row>
    <row r="503" spans="1:30" s="114" customFormat="1" ht="20.25" hidden="1" customHeight="1" x14ac:dyDescent="0.25">
      <c r="A503" s="183" t="s">
        <v>335</v>
      </c>
      <c r="B503" s="183"/>
      <c r="C503" s="183"/>
      <c r="D503" s="183"/>
      <c r="E503" s="198" t="s">
        <v>388</v>
      </c>
      <c r="F503" s="200">
        <f t="shared" si="336"/>
        <v>0</v>
      </c>
      <c r="G503" s="200">
        <f t="shared" si="337"/>
        <v>10955.9</v>
      </c>
      <c r="H503" s="201">
        <f t="shared" si="338"/>
        <v>20000</v>
      </c>
      <c r="I503" s="124"/>
      <c r="J503" s="131"/>
      <c r="K503" s="131"/>
      <c r="L503" s="131"/>
      <c r="M503" s="194">
        <v>42621</v>
      </c>
      <c r="N503" s="195"/>
      <c r="O503" s="196" t="s">
        <v>41</v>
      </c>
      <c r="P503" s="195" t="s">
        <v>291</v>
      </c>
      <c r="Q503" s="197">
        <f t="shared" si="355"/>
        <v>0</v>
      </c>
      <c r="R503" s="197">
        <f t="shared" si="355"/>
        <v>0</v>
      </c>
      <c r="S503" s="197">
        <f t="shared" si="355"/>
        <v>0</v>
      </c>
      <c r="T503" s="197">
        <f t="shared" si="355"/>
        <v>0</v>
      </c>
      <c r="U503" s="294">
        <f t="shared" si="355"/>
        <v>10000</v>
      </c>
      <c r="V503" s="294">
        <f t="shared" si="355"/>
        <v>0</v>
      </c>
      <c r="W503" s="343">
        <f t="shared" si="355"/>
        <v>955.9</v>
      </c>
      <c r="X503" s="197"/>
      <c r="Y503" s="308"/>
      <c r="Z503" s="197">
        <f t="shared" si="355"/>
        <v>0</v>
      </c>
      <c r="AA503" s="197">
        <f t="shared" si="355"/>
        <v>0</v>
      </c>
      <c r="AB503" s="197">
        <f t="shared" si="355"/>
        <v>10000</v>
      </c>
      <c r="AC503" s="197">
        <f t="shared" si="355"/>
        <v>5000</v>
      </c>
      <c r="AD503" s="197">
        <f t="shared" si="355"/>
        <v>5000</v>
      </c>
    </row>
    <row r="504" spans="1:30" s="114" customFormat="1" ht="20.25" hidden="1" customHeight="1" x14ac:dyDescent="0.25">
      <c r="A504" s="183" t="s">
        <v>335</v>
      </c>
      <c r="B504" s="183"/>
      <c r="C504" s="183"/>
      <c r="D504" s="183"/>
      <c r="E504" s="183"/>
      <c r="F504" s="200">
        <f t="shared" si="336"/>
        <v>0</v>
      </c>
      <c r="G504" s="200">
        <f t="shared" si="337"/>
        <v>10955.9</v>
      </c>
      <c r="H504" s="201">
        <f t="shared" si="338"/>
        <v>20000</v>
      </c>
      <c r="I504" s="141"/>
      <c r="J504" s="131"/>
      <c r="K504" s="131"/>
      <c r="L504" s="131"/>
      <c r="M504" s="11"/>
      <c r="N504" s="171">
        <v>426210</v>
      </c>
      <c r="O504" s="172" t="s">
        <v>41</v>
      </c>
      <c r="P504" s="173" t="s">
        <v>291</v>
      </c>
      <c r="Q504" s="174">
        <v>0</v>
      </c>
      <c r="R504" s="174">
        <f>S504-Q504</f>
        <v>0</v>
      </c>
      <c r="S504" s="174">
        <v>0</v>
      </c>
      <c r="T504" s="174"/>
      <c r="U504" s="295">
        <v>10000</v>
      </c>
      <c r="V504" s="295">
        <v>0</v>
      </c>
      <c r="W504" s="345">
        <v>955.9</v>
      </c>
      <c r="X504" s="174"/>
      <c r="Y504" s="309"/>
      <c r="Z504" s="174"/>
      <c r="AA504" s="174">
        <f>+Q504</f>
        <v>0</v>
      </c>
      <c r="AB504" s="174">
        <v>10000</v>
      </c>
      <c r="AC504" s="174">
        <v>5000</v>
      </c>
      <c r="AD504" s="174">
        <v>5000</v>
      </c>
    </row>
    <row r="505" spans="1:30" s="187" customFormat="1" ht="20.25" customHeight="1" x14ac:dyDescent="0.25">
      <c r="A505" s="183" t="s">
        <v>335</v>
      </c>
      <c r="B505" s="198" t="s">
        <v>352</v>
      </c>
      <c r="C505" s="198" t="s">
        <v>384</v>
      </c>
      <c r="D505" s="198" t="s">
        <v>387</v>
      </c>
      <c r="E505" s="198" t="s">
        <v>388</v>
      </c>
      <c r="F505" s="200">
        <f t="shared" si="336"/>
        <v>102000</v>
      </c>
      <c r="G505" s="200">
        <f t="shared" si="337"/>
        <v>221931.66611764705</v>
      </c>
      <c r="H505" s="201">
        <f t="shared" si="338"/>
        <v>110378.17</v>
      </c>
      <c r="I505" s="263"/>
      <c r="J505" s="263">
        <v>45</v>
      </c>
      <c r="K505" s="263"/>
      <c r="L505" s="263"/>
      <c r="M505" s="263"/>
      <c r="N505" s="263"/>
      <c r="O505" s="303" t="s">
        <v>41</v>
      </c>
      <c r="P505" s="264" t="s">
        <v>45</v>
      </c>
      <c r="Q505" s="265">
        <f t="shared" ref="Q505:AD507" si="356">Q506</f>
        <v>51000</v>
      </c>
      <c r="R505" s="265">
        <f t="shared" si="356"/>
        <v>0</v>
      </c>
      <c r="S505" s="265">
        <f t="shared" si="356"/>
        <v>51000</v>
      </c>
      <c r="T505" s="265">
        <v>59378</v>
      </c>
      <c r="U505" s="265">
        <f t="shared" si="356"/>
        <v>66000</v>
      </c>
      <c r="V505" s="265">
        <f t="shared" si="356"/>
        <v>51000</v>
      </c>
      <c r="W505" s="265">
        <f t="shared" si="356"/>
        <v>45464.52</v>
      </c>
      <c r="X505" s="265"/>
      <c r="Y505" s="260">
        <f>W505/V505*100</f>
        <v>89.146117647058816</v>
      </c>
      <c r="Z505" s="186">
        <f t="shared" si="356"/>
        <v>59378.17</v>
      </c>
      <c r="AA505" s="186">
        <f t="shared" si="356"/>
        <v>51000</v>
      </c>
      <c r="AB505" s="186">
        <f t="shared" si="356"/>
        <v>0</v>
      </c>
      <c r="AC505" s="186">
        <f t="shared" si="356"/>
        <v>0</v>
      </c>
      <c r="AD505" s="186">
        <f t="shared" si="356"/>
        <v>0</v>
      </c>
    </row>
    <row r="506" spans="1:30" s="214" customFormat="1" ht="20.25" customHeight="1" x14ac:dyDescent="0.25">
      <c r="A506" s="188" t="s">
        <v>335</v>
      </c>
      <c r="B506" s="188"/>
      <c r="C506" s="215" t="s">
        <v>384</v>
      </c>
      <c r="D506" s="215" t="s">
        <v>387</v>
      </c>
      <c r="E506" s="215" t="s">
        <v>388</v>
      </c>
      <c r="F506" s="207">
        <f t="shared" si="336"/>
        <v>102000</v>
      </c>
      <c r="G506" s="207">
        <f t="shared" si="337"/>
        <v>221842.52</v>
      </c>
      <c r="H506" s="208">
        <f t="shared" si="338"/>
        <v>110378.17</v>
      </c>
      <c r="I506" s="124"/>
      <c r="J506" s="131"/>
      <c r="K506" s="131">
        <v>452</v>
      </c>
      <c r="L506" s="131"/>
      <c r="M506" s="131"/>
      <c r="N506" s="132"/>
      <c r="O506" s="12" t="s">
        <v>41</v>
      </c>
      <c r="P506" s="127" t="s">
        <v>292</v>
      </c>
      <c r="Q506" s="133">
        <f t="shared" si="356"/>
        <v>51000</v>
      </c>
      <c r="R506" s="133">
        <f t="shared" si="356"/>
        <v>0</v>
      </c>
      <c r="S506" s="133">
        <f t="shared" si="356"/>
        <v>51000</v>
      </c>
      <c r="T506" s="133">
        <v>59378</v>
      </c>
      <c r="U506" s="293">
        <f t="shared" si="356"/>
        <v>66000</v>
      </c>
      <c r="V506" s="293">
        <f t="shared" si="356"/>
        <v>51000</v>
      </c>
      <c r="W506" s="342">
        <f t="shared" si="356"/>
        <v>45464.52</v>
      </c>
      <c r="X506" s="133"/>
      <c r="Y506" s="307"/>
      <c r="Z506" s="213">
        <f t="shared" si="356"/>
        <v>59378.17</v>
      </c>
      <c r="AA506" s="213">
        <f t="shared" si="356"/>
        <v>51000</v>
      </c>
      <c r="AB506" s="213">
        <f t="shared" si="356"/>
        <v>0</v>
      </c>
      <c r="AC506" s="213">
        <f t="shared" si="356"/>
        <v>0</v>
      </c>
      <c r="AD506" s="213">
        <f t="shared" si="356"/>
        <v>0</v>
      </c>
    </row>
    <row r="507" spans="1:30" s="114" customFormat="1" ht="20.25" customHeight="1" x14ac:dyDescent="0.25">
      <c r="A507" s="183" t="s">
        <v>335</v>
      </c>
      <c r="B507" s="183"/>
      <c r="C507" s="183"/>
      <c r="D507" s="198" t="s">
        <v>387</v>
      </c>
      <c r="E507" s="198" t="s">
        <v>388</v>
      </c>
      <c r="F507" s="200">
        <f t="shared" si="336"/>
        <v>102000</v>
      </c>
      <c r="G507" s="200">
        <f t="shared" si="337"/>
        <v>221842.52</v>
      </c>
      <c r="H507" s="201">
        <f t="shared" si="338"/>
        <v>110378.17</v>
      </c>
      <c r="I507" s="141"/>
      <c r="J507" s="337"/>
      <c r="K507" s="335"/>
      <c r="L507" s="335">
        <v>4521</v>
      </c>
      <c r="M507" s="335"/>
      <c r="N507" s="335"/>
      <c r="O507" s="12" t="s">
        <v>41</v>
      </c>
      <c r="P507" s="338" t="s">
        <v>292</v>
      </c>
      <c r="Q507" s="133">
        <f>Q508</f>
        <v>51000</v>
      </c>
      <c r="R507" s="133">
        <f t="shared" si="356"/>
        <v>0</v>
      </c>
      <c r="S507" s="133">
        <f t="shared" si="356"/>
        <v>51000</v>
      </c>
      <c r="T507" s="133">
        <v>59378</v>
      </c>
      <c r="U507" s="293">
        <f t="shared" si="356"/>
        <v>66000</v>
      </c>
      <c r="V507" s="293">
        <f t="shared" si="356"/>
        <v>51000</v>
      </c>
      <c r="W507" s="342">
        <f t="shared" si="356"/>
        <v>45464.52</v>
      </c>
      <c r="X507" s="133"/>
      <c r="Y507" s="307"/>
      <c r="Z507" s="133">
        <f t="shared" si="356"/>
        <v>59378.17</v>
      </c>
      <c r="AA507" s="133">
        <f t="shared" si="356"/>
        <v>51000</v>
      </c>
      <c r="AB507" s="133">
        <f t="shared" si="356"/>
        <v>0</v>
      </c>
      <c r="AC507" s="133">
        <f t="shared" si="356"/>
        <v>0</v>
      </c>
      <c r="AD507" s="133">
        <f t="shared" si="356"/>
        <v>0</v>
      </c>
    </row>
    <row r="508" spans="1:30" s="114" customFormat="1" ht="20.25" hidden="1" customHeight="1" x14ac:dyDescent="0.25">
      <c r="A508" s="183" t="s">
        <v>335</v>
      </c>
      <c r="B508" s="183"/>
      <c r="C508" s="183"/>
      <c r="D508" s="183"/>
      <c r="E508" s="198" t="s">
        <v>388</v>
      </c>
      <c r="F508" s="200">
        <f t="shared" si="336"/>
        <v>102000</v>
      </c>
      <c r="G508" s="200">
        <f t="shared" si="337"/>
        <v>162464.51999999999</v>
      </c>
      <c r="H508" s="201">
        <f t="shared" si="338"/>
        <v>110378.17</v>
      </c>
      <c r="I508" s="124"/>
      <c r="J508" s="131"/>
      <c r="K508" s="131"/>
      <c r="L508" s="131"/>
      <c r="M508" s="194">
        <v>45211</v>
      </c>
      <c r="N508" s="195"/>
      <c r="O508" s="196" t="s">
        <v>41</v>
      </c>
      <c r="P508" s="195" t="s">
        <v>292</v>
      </c>
      <c r="Q508" s="197">
        <f t="shared" ref="Q508:AD508" si="357">Q509</f>
        <v>51000</v>
      </c>
      <c r="R508" s="197">
        <f t="shared" si="357"/>
        <v>0</v>
      </c>
      <c r="S508" s="197">
        <f t="shared" si="357"/>
        <v>51000</v>
      </c>
      <c r="T508" s="197">
        <f t="shared" si="357"/>
        <v>0</v>
      </c>
      <c r="U508" s="294">
        <f t="shared" si="357"/>
        <v>66000</v>
      </c>
      <c r="V508" s="294">
        <f t="shared" si="357"/>
        <v>51000</v>
      </c>
      <c r="W508" s="343">
        <f t="shared" si="357"/>
        <v>45464.52</v>
      </c>
      <c r="X508" s="197"/>
      <c r="Y508" s="308"/>
      <c r="Z508" s="197">
        <f t="shared" si="357"/>
        <v>59378.17</v>
      </c>
      <c r="AA508" s="197">
        <f t="shared" si="357"/>
        <v>51000</v>
      </c>
      <c r="AB508" s="197">
        <f t="shared" si="357"/>
        <v>0</v>
      </c>
      <c r="AC508" s="197">
        <f t="shared" si="357"/>
        <v>0</v>
      </c>
      <c r="AD508" s="197">
        <f t="shared" si="357"/>
        <v>0</v>
      </c>
    </row>
    <row r="509" spans="1:30" s="114" customFormat="1" ht="20.25" hidden="1" customHeight="1" x14ac:dyDescent="0.25">
      <c r="A509" s="183" t="s">
        <v>335</v>
      </c>
      <c r="B509" s="183"/>
      <c r="C509" s="183"/>
      <c r="D509" s="183"/>
      <c r="E509" s="183"/>
      <c r="F509" s="200">
        <f t="shared" si="336"/>
        <v>102000</v>
      </c>
      <c r="G509" s="200">
        <f t="shared" si="337"/>
        <v>162464.51999999999</v>
      </c>
      <c r="H509" s="201">
        <f t="shared" si="338"/>
        <v>110378.17</v>
      </c>
      <c r="I509" s="141"/>
      <c r="J509" s="337"/>
      <c r="K509" s="335"/>
      <c r="L509" s="335"/>
      <c r="M509" s="335"/>
      <c r="N509" s="171">
        <v>452110</v>
      </c>
      <c r="O509" s="172" t="s">
        <v>41</v>
      </c>
      <c r="P509" s="173" t="s">
        <v>292</v>
      </c>
      <c r="Q509" s="174">
        <f>71000-30000+11000-1000</f>
        <v>51000</v>
      </c>
      <c r="R509" s="174">
        <f>S509-Q509</f>
        <v>0</v>
      </c>
      <c r="S509" s="174">
        <f>71000-30000+11000-1000</f>
        <v>51000</v>
      </c>
      <c r="T509" s="174"/>
      <c r="U509" s="295">
        <v>66000</v>
      </c>
      <c r="V509" s="295">
        <v>51000</v>
      </c>
      <c r="W509" s="345">
        <f>65464.52-W540</f>
        <v>45464.52</v>
      </c>
      <c r="X509" s="174"/>
      <c r="Y509" s="309"/>
      <c r="Z509" s="174">
        <v>59378.17</v>
      </c>
      <c r="AA509" s="174">
        <f>+Q509</f>
        <v>51000</v>
      </c>
      <c r="AB509" s="174"/>
      <c r="AC509" s="174"/>
      <c r="AD509" s="174"/>
    </row>
    <row r="510" spans="1:30" s="193" customFormat="1" ht="21.75" customHeight="1" x14ac:dyDescent="0.25">
      <c r="A510" s="188" t="s">
        <v>336</v>
      </c>
      <c r="B510" s="188"/>
      <c r="C510" s="198" t="s">
        <v>384</v>
      </c>
      <c r="D510" s="198" t="s">
        <v>387</v>
      </c>
      <c r="E510" s="198" t="s">
        <v>388</v>
      </c>
      <c r="F510" s="200">
        <f t="shared" si="336"/>
        <v>1571970</v>
      </c>
      <c r="G510" s="200">
        <f t="shared" si="337"/>
        <v>848649.79175773065</v>
      </c>
      <c r="H510" s="201">
        <f t="shared" si="338"/>
        <v>1766171</v>
      </c>
      <c r="I510" s="115"/>
      <c r="J510" s="115"/>
      <c r="K510" s="115"/>
      <c r="L510" s="115"/>
      <c r="M510" s="115"/>
      <c r="N510" s="115" t="str">
        <f>+O510</f>
        <v>4.6.</v>
      </c>
      <c r="O510" s="116" t="s">
        <v>42</v>
      </c>
      <c r="P510" s="117" t="s">
        <v>67</v>
      </c>
      <c r="Q510" s="118">
        <f>+Q511</f>
        <v>785985</v>
      </c>
      <c r="R510" s="118">
        <f t="shared" ref="R510:AD510" si="358">+R511</f>
        <v>0</v>
      </c>
      <c r="S510" s="118">
        <f t="shared" si="358"/>
        <v>785985</v>
      </c>
      <c r="T510" s="118">
        <f t="shared" si="358"/>
        <v>0</v>
      </c>
      <c r="U510" s="118">
        <f t="shared" si="358"/>
        <v>0</v>
      </c>
      <c r="V510" s="118">
        <f t="shared" si="358"/>
        <v>785985</v>
      </c>
      <c r="W510" s="118">
        <f t="shared" si="358"/>
        <v>62656.82</v>
      </c>
      <c r="X510" s="118"/>
      <c r="Y510" s="332">
        <f>W510/V510*100</f>
        <v>7.9717577307454972</v>
      </c>
      <c r="Z510" s="192">
        <f t="shared" si="358"/>
        <v>0</v>
      </c>
      <c r="AA510" s="192">
        <f t="shared" si="358"/>
        <v>785985</v>
      </c>
      <c r="AB510" s="192">
        <f t="shared" si="358"/>
        <v>980186</v>
      </c>
      <c r="AC510" s="192">
        <f t="shared" si="358"/>
        <v>0</v>
      </c>
      <c r="AD510" s="192">
        <f t="shared" si="358"/>
        <v>0</v>
      </c>
    </row>
    <row r="511" spans="1:30" s="114" customFormat="1" ht="20.25" customHeight="1" x14ac:dyDescent="0.25">
      <c r="A511" s="183" t="s">
        <v>336</v>
      </c>
      <c r="B511" s="198" t="s">
        <v>352</v>
      </c>
      <c r="C511" s="198" t="s">
        <v>384</v>
      </c>
      <c r="D511" s="198" t="s">
        <v>387</v>
      </c>
      <c r="E511" s="198" t="s">
        <v>388</v>
      </c>
      <c r="F511" s="200">
        <f t="shared" si="336"/>
        <v>1571970</v>
      </c>
      <c r="G511" s="200">
        <f t="shared" si="337"/>
        <v>848649.79175773065</v>
      </c>
      <c r="H511" s="201">
        <f t="shared" si="338"/>
        <v>1766171</v>
      </c>
      <c r="I511" s="120">
        <v>4</v>
      </c>
      <c r="J511" s="120"/>
      <c r="K511" s="120"/>
      <c r="L511" s="120"/>
      <c r="M511" s="120"/>
      <c r="N511" s="120"/>
      <c r="O511" s="12" t="s">
        <v>42</v>
      </c>
      <c r="P511" s="122" t="s">
        <v>21</v>
      </c>
      <c r="Q511" s="123">
        <f>+Q512+Q517+Q536</f>
        <v>785985</v>
      </c>
      <c r="R511" s="123">
        <f t="shared" ref="R511:AD511" si="359">+R512+R517+R536</f>
        <v>0</v>
      </c>
      <c r="S511" s="123">
        <f t="shared" si="359"/>
        <v>785985</v>
      </c>
      <c r="T511" s="123">
        <f t="shared" si="359"/>
        <v>0</v>
      </c>
      <c r="U511" s="123">
        <f t="shared" si="359"/>
        <v>0</v>
      </c>
      <c r="V511" s="123">
        <f t="shared" si="359"/>
        <v>785985</v>
      </c>
      <c r="W511" s="123">
        <f t="shared" si="359"/>
        <v>62656.82</v>
      </c>
      <c r="X511" s="123"/>
      <c r="Y511" s="316">
        <f>W511/V511*100</f>
        <v>7.9717577307454972</v>
      </c>
      <c r="Z511" s="123">
        <f t="shared" si="359"/>
        <v>0</v>
      </c>
      <c r="AA511" s="123">
        <f t="shared" si="359"/>
        <v>785985</v>
      </c>
      <c r="AB511" s="123">
        <f t="shared" si="359"/>
        <v>980186</v>
      </c>
      <c r="AC511" s="123">
        <f t="shared" si="359"/>
        <v>0</v>
      </c>
      <c r="AD511" s="123">
        <f t="shared" si="359"/>
        <v>0</v>
      </c>
    </row>
    <row r="512" spans="1:30" s="187" customFormat="1" ht="20.25" customHeight="1" x14ac:dyDescent="0.25">
      <c r="A512" s="183" t="s">
        <v>336</v>
      </c>
      <c r="B512" s="198" t="s">
        <v>352</v>
      </c>
      <c r="C512" s="198" t="s">
        <v>384</v>
      </c>
      <c r="D512" s="198" t="s">
        <v>387</v>
      </c>
      <c r="E512" s="198" t="s">
        <v>388</v>
      </c>
      <c r="F512" s="200">
        <f t="shared" si="336"/>
        <v>8000</v>
      </c>
      <c r="G512" s="200">
        <f t="shared" si="337"/>
        <v>4473.4577499999996</v>
      </c>
      <c r="H512" s="201">
        <f t="shared" si="338"/>
        <v>4300</v>
      </c>
      <c r="I512" s="263"/>
      <c r="J512" s="263">
        <v>41</v>
      </c>
      <c r="K512" s="263"/>
      <c r="L512" s="263"/>
      <c r="M512" s="263"/>
      <c r="N512" s="263"/>
      <c r="O512" s="303" t="s">
        <v>42</v>
      </c>
      <c r="P512" s="264" t="s">
        <v>11</v>
      </c>
      <c r="Q512" s="265">
        <f t="shared" ref="Q512:AD515" si="360">Q513</f>
        <v>4000</v>
      </c>
      <c r="R512" s="265">
        <f t="shared" si="360"/>
        <v>0</v>
      </c>
      <c r="S512" s="265">
        <f t="shared" si="360"/>
        <v>4000</v>
      </c>
      <c r="T512" s="265">
        <f t="shared" si="360"/>
        <v>0</v>
      </c>
      <c r="U512" s="265">
        <f t="shared" si="360"/>
        <v>0</v>
      </c>
      <c r="V512" s="265">
        <f t="shared" si="360"/>
        <v>4000</v>
      </c>
      <c r="W512" s="265">
        <f t="shared" si="360"/>
        <v>461.90999999999997</v>
      </c>
      <c r="X512" s="265"/>
      <c r="Y512" s="260">
        <f>W512/V512*100</f>
        <v>11.547749999999999</v>
      </c>
      <c r="Z512" s="186">
        <f t="shared" si="360"/>
        <v>0</v>
      </c>
      <c r="AA512" s="186">
        <f t="shared" si="360"/>
        <v>4000</v>
      </c>
      <c r="AB512" s="186">
        <f t="shared" si="360"/>
        <v>300</v>
      </c>
      <c r="AC512" s="186">
        <f t="shared" si="360"/>
        <v>0</v>
      </c>
      <c r="AD512" s="186">
        <f t="shared" si="360"/>
        <v>0</v>
      </c>
    </row>
    <row r="513" spans="1:30" s="214" customFormat="1" ht="20.25" customHeight="1" x14ac:dyDescent="0.25">
      <c r="A513" s="188" t="s">
        <v>336</v>
      </c>
      <c r="B513" s="188"/>
      <c r="C513" s="215" t="s">
        <v>384</v>
      </c>
      <c r="D513" s="215" t="s">
        <v>387</v>
      </c>
      <c r="E513" s="215" t="s">
        <v>388</v>
      </c>
      <c r="F513" s="207">
        <f t="shared" si="336"/>
        <v>8000</v>
      </c>
      <c r="G513" s="207">
        <f t="shared" si="337"/>
        <v>4461.91</v>
      </c>
      <c r="H513" s="208">
        <f t="shared" si="338"/>
        <v>4300</v>
      </c>
      <c r="I513" s="124"/>
      <c r="J513" s="131"/>
      <c r="K513" s="131">
        <v>412</v>
      </c>
      <c r="L513" s="131"/>
      <c r="M513" s="131"/>
      <c r="N513" s="132"/>
      <c r="O513" s="12" t="s">
        <v>42</v>
      </c>
      <c r="P513" s="127" t="s">
        <v>274</v>
      </c>
      <c r="Q513" s="133">
        <f t="shared" si="360"/>
        <v>4000</v>
      </c>
      <c r="R513" s="133">
        <f t="shared" si="360"/>
        <v>0</v>
      </c>
      <c r="S513" s="133">
        <f t="shared" si="360"/>
        <v>4000</v>
      </c>
      <c r="T513" s="133">
        <f t="shared" si="360"/>
        <v>0</v>
      </c>
      <c r="U513" s="293">
        <f t="shared" si="360"/>
        <v>0</v>
      </c>
      <c r="V513" s="293">
        <f t="shared" si="360"/>
        <v>4000</v>
      </c>
      <c r="W513" s="342">
        <f t="shared" si="360"/>
        <v>461.90999999999997</v>
      </c>
      <c r="X513" s="133"/>
      <c r="Y513" s="307"/>
      <c r="Z513" s="213">
        <f t="shared" si="360"/>
        <v>0</v>
      </c>
      <c r="AA513" s="213">
        <f t="shared" si="360"/>
        <v>4000</v>
      </c>
      <c r="AB513" s="213">
        <f t="shared" si="360"/>
        <v>300</v>
      </c>
      <c r="AC513" s="213">
        <f t="shared" si="360"/>
        <v>0</v>
      </c>
      <c r="AD513" s="213">
        <f t="shared" si="360"/>
        <v>0</v>
      </c>
    </row>
    <row r="514" spans="1:30" s="114" customFormat="1" ht="20.25" customHeight="1" x14ac:dyDescent="0.25">
      <c r="A514" s="183" t="s">
        <v>336</v>
      </c>
      <c r="B514" s="183"/>
      <c r="C514" s="183"/>
      <c r="D514" s="198" t="s">
        <v>387</v>
      </c>
      <c r="E514" s="198" t="s">
        <v>388</v>
      </c>
      <c r="F514" s="200">
        <f t="shared" si="336"/>
        <v>8000</v>
      </c>
      <c r="G514" s="200">
        <f t="shared" si="337"/>
        <v>4461.91</v>
      </c>
      <c r="H514" s="201">
        <f t="shared" si="338"/>
        <v>4300</v>
      </c>
      <c r="I514" s="132"/>
      <c r="J514" s="131"/>
      <c r="K514" s="131"/>
      <c r="L514" s="131">
        <v>4123</v>
      </c>
      <c r="M514" s="131"/>
      <c r="N514" s="131"/>
      <c r="O514" s="12" t="s">
        <v>42</v>
      </c>
      <c r="P514" s="127" t="s">
        <v>204</v>
      </c>
      <c r="Q514" s="133">
        <f t="shared" si="360"/>
        <v>4000</v>
      </c>
      <c r="R514" s="133">
        <f t="shared" si="360"/>
        <v>0</v>
      </c>
      <c r="S514" s="133">
        <f t="shared" si="360"/>
        <v>4000</v>
      </c>
      <c r="T514" s="133">
        <f t="shared" si="360"/>
        <v>0</v>
      </c>
      <c r="U514" s="293">
        <f t="shared" si="360"/>
        <v>0</v>
      </c>
      <c r="V514" s="293">
        <f t="shared" si="360"/>
        <v>4000</v>
      </c>
      <c r="W514" s="342">
        <f t="shared" si="360"/>
        <v>461.90999999999997</v>
      </c>
      <c r="X514" s="133"/>
      <c r="Y514" s="307"/>
      <c r="Z514" s="133">
        <f t="shared" si="360"/>
        <v>0</v>
      </c>
      <c r="AA514" s="133">
        <f t="shared" si="360"/>
        <v>4000</v>
      </c>
      <c r="AB514" s="133">
        <f t="shared" si="360"/>
        <v>300</v>
      </c>
      <c r="AC514" s="133">
        <f t="shared" si="360"/>
        <v>0</v>
      </c>
      <c r="AD514" s="133">
        <f t="shared" si="360"/>
        <v>0</v>
      </c>
    </row>
    <row r="515" spans="1:30" s="114" customFormat="1" ht="20.25" hidden="1" customHeight="1" x14ac:dyDescent="0.25">
      <c r="A515" s="183" t="s">
        <v>336</v>
      </c>
      <c r="B515" s="183"/>
      <c r="C515" s="183"/>
      <c r="D515" s="183"/>
      <c r="E515" s="198" t="s">
        <v>388</v>
      </c>
      <c r="F515" s="200">
        <f t="shared" si="336"/>
        <v>8000</v>
      </c>
      <c r="G515" s="200">
        <f t="shared" si="337"/>
        <v>4461.91</v>
      </c>
      <c r="H515" s="201">
        <f t="shared" si="338"/>
        <v>4300</v>
      </c>
      <c r="I515" s="124"/>
      <c r="J515" s="131"/>
      <c r="K515" s="131"/>
      <c r="L515" s="131"/>
      <c r="M515" s="194">
        <v>41231</v>
      </c>
      <c r="N515" s="195"/>
      <c r="O515" s="196" t="s">
        <v>42</v>
      </c>
      <c r="P515" s="195" t="s">
        <v>204</v>
      </c>
      <c r="Q515" s="197">
        <f t="shared" si="360"/>
        <v>4000</v>
      </c>
      <c r="R515" s="197">
        <f t="shared" si="360"/>
        <v>0</v>
      </c>
      <c r="S515" s="197">
        <f t="shared" si="360"/>
        <v>4000</v>
      </c>
      <c r="T515" s="197">
        <f t="shared" si="360"/>
        <v>0</v>
      </c>
      <c r="U515" s="294">
        <f t="shared" si="360"/>
        <v>0</v>
      </c>
      <c r="V515" s="294">
        <f t="shared" si="360"/>
        <v>4000</v>
      </c>
      <c r="W515" s="343">
        <f t="shared" si="360"/>
        <v>461.90999999999997</v>
      </c>
      <c r="X515" s="197"/>
      <c r="Y515" s="308"/>
      <c r="Z515" s="197">
        <f t="shared" si="360"/>
        <v>0</v>
      </c>
      <c r="AA515" s="197">
        <f t="shared" si="360"/>
        <v>4000</v>
      </c>
      <c r="AB515" s="197">
        <f t="shared" si="360"/>
        <v>300</v>
      </c>
      <c r="AC515" s="197">
        <f t="shared" si="360"/>
        <v>0</v>
      </c>
      <c r="AD515" s="197">
        <f t="shared" si="360"/>
        <v>0</v>
      </c>
    </row>
    <row r="516" spans="1:30" s="114" customFormat="1" ht="20.25" hidden="1" customHeight="1" x14ac:dyDescent="0.25">
      <c r="A516" s="183" t="s">
        <v>336</v>
      </c>
      <c r="B516" s="183"/>
      <c r="C516" s="183"/>
      <c r="D516" s="183"/>
      <c r="E516" s="183"/>
      <c r="F516" s="200">
        <f t="shared" si="336"/>
        <v>8000</v>
      </c>
      <c r="G516" s="200">
        <f t="shared" si="337"/>
        <v>4461.91</v>
      </c>
      <c r="H516" s="201">
        <f t="shared" si="338"/>
        <v>4300</v>
      </c>
      <c r="I516" s="132"/>
      <c r="J516" s="131"/>
      <c r="K516" s="131"/>
      <c r="L516" s="131"/>
      <c r="M516" s="131"/>
      <c r="N516" s="171">
        <v>412310</v>
      </c>
      <c r="O516" s="172" t="s">
        <v>42</v>
      </c>
      <c r="P516" s="173" t="s">
        <v>204</v>
      </c>
      <c r="Q516" s="174">
        <v>4000</v>
      </c>
      <c r="R516" s="174">
        <f>S516-Q516</f>
        <v>0</v>
      </c>
      <c r="S516" s="174">
        <v>4000</v>
      </c>
      <c r="T516" s="174"/>
      <c r="U516" s="295">
        <v>0</v>
      </c>
      <c r="V516" s="295">
        <v>4000</v>
      </c>
      <c r="W516" s="345">
        <f>311.26+150.65</f>
        <v>461.90999999999997</v>
      </c>
      <c r="X516" s="174"/>
      <c r="Y516" s="309"/>
      <c r="Z516" s="174"/>
      <c r="AA516" s="174">
        <f>+Q516</f>
        <v>4000</v>
      </c>
      <c r="AB516" s="174">
        <v>300</v>
      </c>
      <c r="AC516" s="174">
        <v>0</v>
      </c>
      <c r="AD516" s="174">
        <v>0</v>
      </c>
    </row>
    <row r="517" spans="1:30" s="187" customFormat="1" ht="20.25" customHeight="1" x14ac:dyDescent="0.25">
      <c r="A517" s="183" t="s">
        <v>336</v>
      </c>
      <c r="B517" s="198" t="s">
        <v>352</v>
      </c>
      <c r="C517" s="198" t="s">
        <v>384</v>
      </c>
      <c r="D517" s="198" t="s">
        <v>387</v>
      </c>
      <c r="E517" s="198" t="s">
        <v>388</v>
      </c>
      <c r="F517" s="200">
        <f t="shared" si="336"/>
        <v>1523970</v>
      </c>
      <c r="G517" s="200">
        <f t="shared" si="337"/>
        <v>804185.44749876973</v>
      </c>
      <c r="H517" s="201">
        <f t="shared" si="338"/>
        <v>1741871</v>
      </c>
      <c r="I517" s="263"/>
      <c r="J517" s="263">
        <v>42</v>
      </c>
      <c r="K517" s="263"/>
      <c r="L517" s="263"/>
      <c r="M517" s="263"/>
      <c r="N517" s="263"/>
      <c r="O517" s="303" t="s">
        <v>42</v>
      </c>
      <c r="P517" s="264" t="s">
        <v>12</v>
      </c>
      <c r="Q517" s="265">
        <f>Q518+Q532</f>
        <v>761985</v>
      </c>
      <c r="R517" s="265">
        <f t="shared" ref="R517:AD517" si="361">R518+R532</f>
        <v>0</v>
      </c>
      <c r="S517" s="265">
        <f t="shared" si="361"/>
        <v>761985</v>
      </c>
      <c r="T517" s="265">
        <f t="shared" si="361"/>
        <v>0</v>
      </c>
      <c r="U517" s="265">
        <f t="shared" si="361"/>
        <v>0</v>
      </c>
      <c r="V517" s="265">
        <f t="shared" si="361"/>
        <v>761985</v>
      </c>
      <c r="W517" s="265">
        <f t="shared" si="361"/>
        <v>42194.909999999996</v>
      </c>
      <c r="X517" s="265"/>
      <c r="Y517" s="260">
        <f>W517/V517*100</f>
        <v>5.5374987696608198</v>
      </c>
      <c r="Z517" s="186">
        <f t="shared" si="361"/>
        <v>0</v>
      </c>
      <c r="AA517" s="186">
        <f t="shared" si="361"/>
        <v>761985</v>
      </c>
      <c r="AB517" s="186">
        <f t="shared" si="361"/>
        <v>979886</v>
      </c>
      <c r="AC517" s="186">
        <f t="shared" si="361"/>
        <v>0</v>
      </c>
      <c r="AD517" s="186">
        <f t="shared" si="361"/>
        <v>0</v>
      </c>
    </row>
    <row r="518" spans="1:30" s="214" customFormat="1" ht="20.25" customHeight="1" x14ac:dyDescent="0.25">
      <c r="A518" s="188" t="s">
        <v>336</v>
      </c>
      <c r="B518" s="188"/>
      <c r="C518" s="215" t="s">
        <v>384</v>
      </c>
      <c r="D518" s="215" t="s">
        <v>387</v>
      </c>
      <c r="E518" s="215" t="s">
        <v>388</v>
      </c>
      <c r="F518" s="207">
        <f t="shared" si="336"/>
        <v>1503970</v>
      </c>
      <c r="G518" s="207">
        <f t="shared" si="337"/>
        <v>794179.91</v>
      </c>
      <c r="H518" s="208">
        <f t="shared" si="338"/>
        <v>1731871</v>
      </c>
      <c r="I518" s="124"/>
      <c r="J518" s="131"/>
      <c r="K518" s="131">
        <v>422</v>
      </c>
      <c r="L518" s="131"/>
      <c r="M518" s="131"/>
      <c r="N518" s="132"/>
      <c r="O518" s="12" t="s">
        <v>42</v>
      </c>
      <c r="P518" s="127" t="s">
        <v>275</v>
      </c>
      <c r="Q518" s="133">
        <f>Q519+Q527+Q524</f>
        <v>751985</v>
      </c>
      <c r="R518" s="133">
        <f t="shared" ref="R518:AD518" si="362">R519+R527+R524</f>
        <v>0</v>
      </c>
      <c r="S518" s="133">
        <f t="shared" si="362"/>
        <v>751985</v>
      </c>
      <c r="T518" s="133">
        <f t="shared" si="362"/>
        <v>0</v>
      </c>
      <c r="U518" s="293">
        <f t="shared" si="362"/>
        <v>0</v>
      </c>
      <c r="V518" s="293">
        <f t="shared" si="362"/>
        <v>751985</v>
      </c>
      <c r="W518" s="342">
        <f t="shared" si="362"/>
        <v>42194.909999999996</v>
      </c>
      <c r="X518" s="133"/>
      <c r="Y518" s="307"/>
      <c r="Z518" s="213">
        <f t="shared" si="362"/>
        <v>0</v>
      </c>
      <c r="AA518" s="213">
        <f t="shared" si="362"/>
        <v>751985</v>
      </c>
      <c r="AB518" s="213">
        <f t="shared" si="362"/>
        <v>979886</v>
      </c>
      <c r="AC518" s="213">
        <f t="shared" si="362"/>
        <v>0</v>
      </c>
      <c r="AD518" s="213">
        <f t="shared" si="362"/>
        <v>0</v>
      </c>
    </row>
    <row r="519" spans="1:30" s="114" customFormat="1" ht="20.25" customHeight="1" x14ac:dyDescent="0.25">
      <c r="A519" s="183" t="s">
        <v>336</v>
      </c>
      <c r="B519" s="183"/>
      <c r="C519" s="183"/>
      <c r="D519" s="198" t="s">
        <v>387</v>
      </c>
      <c r="E519" s="198" t="s">
        <v>388</v>
      </c>
      <c r="F519" s="200">
        <f t="shared" si="336"/>
        <v>20000</v>
      </c>
      <c r="G519" s="200">
        <f t="shared" si="337"/>
        <v>10585.32</v>
      </c>
      <c r="H519" s="201">
        <f t="shared" si="338"/>
        <v>12500</v>
      </c>
      <c r="I519" s="132"/>
      <c r="J519" s="131"/>
      <c r="K519" s="131"/>
      <c r="L519" s="131">
        <v>4221</v>
      </c>
      <c r="M519" s="131"/>
      <c r="N519" s="132"/>
      <c r="O519" s="12" t="s">
        <v>42</v>
      </c>
      <c r="P519" s="127" t="s">
        <v>276</v>
      </c>
      <c r="Q519" s="133">
        <f>Q520+Q522</f>
        <v>10000</v>
      </c>
      <c r="R519" s="133">
        <f t="shared" ref="R519:AD519" si="363">R520+R522</f>
        <v>0</v>
      </c>
      <c r="S519" s="133">
        <f t="shared" si="363"/>
        <v>10000</v>
      </c>
      <c r="T519" s="133">
        <f t="shared" si="363"/>
        <v>0</v>
      </c>
      <c r="U519" s="293">
        <f t="shared" si="363"/>
        <v>0</v>
      </c>
      <c r="V519" s="293">
        <f t="shared" si="363"/>
        <v>10000</v>
      </c>
      <c r="W519" s="342">
        <f t="shared" si="363"/>
        <v>585.31999999999994</v>
      </c>
      <c r="X519" s="133"/>
      <c r="Y519" s="307"/>
      <c r="Z519" s="133">
        <f t="shared" si="363"/>
        <v>0</v>
      </c>
      <c r="AA519" s="133">
        <f t="shared" si="363"/>
        <v>10000</v>
      </c>
      <c r="AB519" s="133">
        <f t="shared" si="363"/>
        <v>2500</v>
      </c>
      <c r="AC519" s="133">
        <f t="shared" si="363"/>
        <v>0</v>
      </c>
      <c r="AD519" s="133">
        <f t="shared" si="363"/>
        <v>0</v>
      </c>
    </row>
    <row r="520" spans="1:30" s="114" customFormat="1" ht="20.25" hidden="1" customHeight="1" x14ac:dyDescent="0.25">
      <c r="A520" s="183" t="s">
        <v>336</v>
      </c>
      <c r="B520" s="183"/>
      <c r="C520" s="183"/>
      <c r="D520" s="183"/>
      <c r="E520" s="198" t="s">
        <v>388</v>
      </c>
      <c r="F520" s="200">
        <f t="shared" si="336"/>
        <v>10000</v>
      </c>
      <c r="G520" s="200">
        <f t="shared" si="337"/>
        <v>5585.32</v>
      </c>
      <c r="H520" s="201">
        <f t="shared" si="338"/>
        <v>7500</v>
      </c>
      <c r="I520" s="124"/>
      <c r="J520" s="131"/>
      <c r="K520" s="131"/>
      <c r="L520" s="131"/>
      <c r="M520" s="194">
        <v>42211</v>
      </c>
      <c r="N520" s="195"/>
      <c r="O520" s="196" t="s">
        <v>42</v>
      </c>
      <c r="P520" s="195" t="s">
        <v>277</v>
      </c>
      <c r="Q520" s="197">
        <f>Q521</f>
        <v>5000</v>
      </c>
      <c r="R520" s="197">
        <f t="shared" ref="R520:AD520" si="364">R521</f>
        <v>0</v>
      </c>
      <c r="S520" s="197">
        <f t="shared" si="364"/>
        <v>5000</v>
      </c>
      <c r="T520" s="197">
        <f t="shared" si="364"/>
        <v>0</v>
      </c>
      <c r="U520" s="294">
        <f t="shared" si="364"/>
        <v>0</v>
      </c>
      <c r="V520" s="294">
        <f t="shared" si="364"/>
        <v>5000</v>
      </c>
      <c r="W520" s="343">
        <f t="shared" si="364"/>
        <v>585.31999999999994</v>
      </c>
      <c r="X520" s="197"/>
      <c r="Y520" s="308"/>
      <c r="Z520" s="197">
        <f t="shared" si="364"/>
        <v>0</v>
      </c>
      <c r="AA520" s="197">
        <f t="shared" si="364"/>
        <v>5000</v>
      </c>
      <c r="AB520" s="197">
        <f t="shared" si="364"/>
        <v>2500</v>
      </c>
      <c r="AC520" s="197">
        <f t="shared" si="364"/>
        <v>0</v>
      </c>
      <c r="AD520" s="197">
        <f t="shared" si="364"/>
        <v>0</v>
      </c>
    </row>
    <row r="521" spans="1:30" s="114" customFormat="1" ht="20.25" hidden="1" customHeight="1" x14ac:dyDescent="0.25">
      <c r="A521" s="183" t="s">
        <v>336</v>
      </c>
      <c r="B521" s="183"/>
      <c r="C521" s="183"/>
      <c r="D521" s="183"/>
      <c r="E521" s="183"/>
      <c r="F521" s="200">
        <f t="shared" si="336"/>
        <v>10000</v>
      </c>
      <c r="G521" s="200">
        <f t="shared" si="337"/>
        <v>5585.32</v>
      </c>
      <c r="H521" s="201">
        <f t="shared" si="338"/>
        <v>7500</v>
      </c>
      <c r="I521" s="132"/>
      <c r="J521" s="131"/>
      <c r="K521" s="131"/>
      <c r="L521" s="131"/>
      <c r="M521" s="11"/>
      <c r="N521" s="171">
        <v>422110</v>
      </c>
      <c r="O521" s="172" t="s">
        <v>42</v>
      </c>
      <c r="P521" s="173" t="s">
        <v>277</v>
      </c>
      <c r="Q521" s="174">
        <v>5000</v>
      </c>
      <c r="R521" s="174">
        <f>S521-Q521</f>
        <v>0</v>
      </c>
      <c r="S521" s="174">
        <v>5000</v>
      </c>
      <c r="T521" s="174"/>
      <c r="U521" s="295">
        <v>0</v>
      </c>
      <c r="V521" s="295">
        <v>5000</v>
      </c>
      <c r="W521" s="345">
        <f>1865.32-W547</f>
        <v>585.31999999999994</v>
      </c>
      <c r="X521" s="174"/>
      <c r="Y521" s="309"/>
      <c r="Z521" s="174"/>
      <c r="AA521" s="174">
        <f>+Q521</f>
        <v>5000</v>
      </c>
      <c r="AB521" s="174">
        <v>2500</v>
      </c>
      <c r="AC521" s="174"/>
      <c r="AD521" s="174"/>
    </row>
    <row r="522" spans="1:30" s="114" customFormat="1" ht="20.25" hidden="1" customHeight="1" x14ac:dyDescent="0.25">
      <c r="A522" s="183" t="s">
        <v>336</v>
      </c>
      <c r="B522" s="183"/>
      <c r="C522" s="183"/>
      <c r="D522" s="183"/>
      <c r="E522" s="198" t="s">
        <v>388</v>
      </c>
      <c r="F522" s="200">
        <f t="shared" si="336"/>
        <v>10000</v>
      </c>
      <c r="G522" s="200">
        <f t="shared" si="337"/>
        <v>5000</v>
      </c>
      <c r="H522" s="201">
        <f t="shared" si="338"/>
        <v>5000</v>
      </c>
      <c r="I522" s="124"/>
      <c r="J522" s="131"/>
      <c r="K522" s="131"/>
      <c r="L522" s="131"/>
      <c r="M522" s="194">
        <v>42212</v>
      </c>
      <c r="N522" s="195"/>
      <c r="O522" s="196" t="s">
        <v>42</v>
      </c>
      <c r="P522" s="195" t="s">
        <v>278</v>
      </c>
      <c r="Q522" s="197">
        <f>Q523</f>
        <v>5000</v>
      </c>
      <c r="R522" s="197">
        <f t="shared" ref="R522:AD522" si="365">R523</f>
        <v>0</v>
      </c>
      <c r="S522" s="197">
        <f t="shared" si="365"/>
        <v>5000</v>
      </c>
      <c r="T522" s="197">
        <f t="shared" si="365"/>
        <v>0</v>
      </c>
      <c r="U522" s="294">
        <f t="shared" si="365"/>
        <v>0</v>
      </c>
      <c r="V522" s="294">
        <f t="shared" si="365"/>
        <v>5000</v>
      </c>
      <c r="W522" s="343">
        <f t="shared" si="365"/>
        <v>0</v>
      </c>
      <c r="X522" s="197"/>
      <c r="Y522" s="308"/>
      <c r="Z522" s="197">
        <f t="shared" si="365"/>
        <v>0</v>
      </c>
      <c r="AA522" s="197">
        <f t="shared" si="365"/>
        <v>5000</v>
      </c>
      <c r="AB522" s="197">
        <f t="shared" si="365"/>
        <v>0</v>
      </c>
      <c r="AC522" s="197">
        <f t="shared" si="365"/>
        <v>0</v>
      </c>
      <c r="AD522" s="197">
        <f t="shared" si="365"/>
        <v>0</v>
      </c>
    </row>
    <row r="523" spans="1:30" s="114" customFormat="1" ht="20.25" hidden="1" customHeight="1" x14ac:dyDescent="0.25">
      <c r="A523" s="183" t="s">
        <v>336</v>
      </c>
      <c r="B523" s="183"/>
      <c r="C523" s="183"/>
      <c r="D523" s="183"/>
      <c r="E523" s="183"/>
      <c r="F523" s="200">
        <f t="shared" si="336"/>
        <v>10000</v>
      </c>
      <c r="G523" s="200">
        <f t="shared" si="337"/>
        <v>5000</v>
      </c>
      <c r="H523" s="201">
        <f t="shared" si="338"/>
        <v>5000</v>
      </c>
      <c r="I523" s="132"/>
      <c r="J523" s="131"/>
      <c r="K523" s="131"/>
      <c r="L523" s="131"/>
      <c r="M523" s="11"/>
      <c r="N523" s="171">
        <v>422120</v>
      </c>
      <c r="O523" s="172" t="s">
        <v>42</v>
      </c>
      <c r="P523" s="173" t="s">
        <v>278</v>
      </c>
      <c r="Q523" s="174">
        <v>5000</v>
      </c>
      <c r="R523" s="174">
        <f>S523-Q523</f>
        <v>0</v>
      </c>
      <c r="S523" s="174">
        <v>5000</v>
      </c>
      <c r="T523" s="174"/>
      <c r="U523" s="295">
        <v>0</v>
      </c>
      <c r="V523" s="295">
        <v>5000</v>
      </c>
      <c r="W523" s="345">
        <v>0</v>
      </c>
      <c r="X523" s="174"/>
      <c r="Y523" s="309"/>
      <c r="Z523" s="174"/>
      <c r="AA523" s="174">
        <f>+Q523</f>
        <v>5000</v>
      </c>
      <c r="AB523" s="174"/>
      <c r="AC523" s="174"/>
      <c r="AD523" s="174"/>
    </row>
    <row r="524" spans="1:30" s="114" customFormat="1" ht="20.25" hidden="1" customHeight="1" x14ac:dyDescent="0.2">
      <c r="A524" s="183" t="s">
        <v>336</v>
      </c>
      <c r="B524" s="183"/>
      <c r="C524" s="183"/>
      <c r="D524" s="198" t="s">
        <v>387</v>
      </c>
      <c r="E524" s="198" t="s">
        <v>388</v>
      </c>
      <c r="F524" s="200">
        <f t="shared" si="336"/>
        <v>10000</v>
      </c>
      <c r="G524" s="200">
        <f t="shared" si="337"/>
        <v>5000</v>
      </c>
      <c r="H524" s="201">
        <f t="shared" si="338"/>
        <v>5000</v>
      </c>
      <c r="I524" s="132"/>
      <c r="J524" s="131"/>
      <c r="K524" s="131"/>
      <c r="L524" s="131">
        <v>4223</v>
      </c>
      <c r="M524" s="11"/>
      <c r="N524" s="127"/>
      <c r="O524" s="12" t="s">
        <v>42</v>
      </c>
      <c r="P524" s="322" t="s">
        <v>280</v>
      </c>
      <c r="Q524" s="133">
        <f t="shared" ref="Q524:AD525" si="366">Q525</f>
        <v>5000</v>
      </c>
      <c r="R524" s="133">
        <f t="shared" si="366"/>
        <v>0</v>
      </c>
      <c r="S524" s="133">
        <f t="shared" si="366"/>
        <v>5000</v>
      </c>
      <c r="T524" s="133">
        <f t="shared" si="366"/>
        <v>0</v>
      </c>
      <c r="U524" s="293">
        <f t="shared" si="366"/>
        <v>0</v>
      </c>
      <c r="V524" s="293">
        <f t="shared" si="366"/>
        <v>5000</v>
      </c>
      <c r="W524" s="342">
        <f t="shared" si="366"/>
        <v>0</v>
      </c>
      <c r="X524" s="133"/>
      <c r="Y524" s="307"/>
      <c r="Z524" s="133">
        <f t="shared" si="366"/>
        <v>0</v>
      </c>
      <c r="AA524" s="133">
        <f t="shared" si="366"/>
        <v>5000</v>
      </c>
      <c r="AB524" s="133">
        <f t="shared" si="366"/>
        <v>0</v>
      </c>
      <c r="AC524" s="133">
        <f t="shared" si="366"/>
        <v>0</v>
      </c>
      <c r="AD524" s="133">
        <f t="shared" si="366"/>
        <v>0</v>
      </c>
    </row>
    <row r="525" spans="1:30" s="114" customFormat="1" ht="20.25" hidden="1" customHeight="1" x14ac:dyDescent="0.25">
      <c r="A525" s="183" t="s">
        <v>336</v>
      </c>
      <c r="B525" s="183"/>
      <c r="C525" s="183"/>
      <c r="D525" s="183"/>
      <c r="E525" s="198" t="s">
        <v>388</v>
      </c>
      <c r="F525" s="200">
        <f t="shared" si="336"/>
        <v>10000</v>
      </c>
      <c r="G525" s="200">
        <f t="shared" si="337"/>
        <v>5000</v>
      </c>
      <c r="H525" s="201">
        <f t="shared" si="338"/>
        <v>5000</v>
      </c>
      <c r="I525" s="124"/>
      <c r="J525" s="131"/>
      <c r="K525" s="131"/>
      <c r="L525" s="131"/>
      <c r="M525" s="194">
        <v>42231</v>
      </c>
      <c r="N525" s="195"/>
      <c r="O525" s="196" t="s">
        <v>42</v>
      </c>
      <c r="P525" s="195" t="s">
        <v>281</v>
      </c>
      <c r="Q525" s="197">
        <f t="shared" si="366"/>
        <v>5000</v>
      </c>
      <c r="R525" s="197">
        <f t="shared" si="366"/>
        <v>0</v>
      </c>
      <c r="S525" s="197">
        <f t="shared" si="366"/>
        <v>5000</v>
      </c>
      <c r="T525" s="197">
        <f t="shared" si="366"/>
        <v>0</v>
      </c>
      <c r="U525" s="294">
        <f t="shared" si="366"/>
        <v>0</v>
      </c>
      <c r="V525" s="294">
        <f t="shared" si="366"/>
        <v>5000</v>
      </c>
      <c r="W525" s="343">
        <f t="shared" si="366"/>
        <v>0</v>
      </c>
      <c r="X525" s="197"/>
      <c r="Y525" s="308"/>
      <c r="Z525" s="197">
        <f t="shared" si="366"/>
        <v>0</v>
      </c>
      <c r="AA525" s="197">
        <f t="shared" si="366"/>
        <v>5000</v>
      </c>
      <c r="AB525" s="197">
        <f t="shared" si="366"/>
        <v>0</v>
      </c>
      <c r="AC525" s="197">
        <f t="shared" si="366"/>
        <v>0</v>
      </c>
      <c r="AD525" s="197">
        <f t="shared" si="366"/>
        <v>0</v>
      </c>
    </row>
    <row r="526" spans="1:30" s="114" customFormat="1" ht="20.25" hidden="1" customHeight="1" x14ac:dyDescent="0.25">
      <c r="A526" s="183" t="s">
        <v>336</v>
      </c>
      <c r="B526" s="183"/>
      <c r="C526" s="183"/>
      <c r="D526" s="183"/>
      <c r="E526" s="183"/>
      <c r="F526" s="200">
        <f t="shared" si="336"/>
        <v>10000</v>
      </c>
      <c r="G526" s="200">
        <f t="shared" si="337"/>
        <v>5000</v>
      </c>
      <c r="H526" s="201">
        <f t="shared" si="338"/>
        <v>5000</v>
      </c>
      <c r="I526" s="132"/>
      <c r="J526" s="131"/>
      <c r="K526" s="131"/>
      <c r="L526" s="131"/>
      <c r="M526" s="11"/>
      <c r="N526" s="171">
        <v>422310</v>
      </c>
      <c r="O526" s="172" t="s">
        <v>42</v>
      </c>
      <c r="P526" s="173" t="s">
        <v>281</v>
      </c>
      <c r="Q526" s="174">
        <v>5000</v>
      </c>
      <c r="R526" s="174">
        <f>S526-Q526</f>
        <v>0</v>
      </c>
      <c r="S526" s="174">
        <v>5000</v>
      </c>
      <c r="T526" s="174"/>
      <c r="U526" s="295">
        <v>0</v>
      </c>
      <c r="V526" s="295">
        <v>5000</v>
      </c>
      <c r="W526" s="345">
        <v>0</v>
      </c>
      <c r="X526" s="174"/>
      <c r="Y526" s="309"/>
      <c r="Z526" s="174"/>
      <c r="AA526" s="174">
        <f>+Q526</f>
        <v>5000</v>
      </c>
      <c r="AB526" s="174"/>
      <c r="AC526" s="174"/>
      <c r="AD526" s="174"/>
    </row>
    <row r="527" spans="1:30" s="114" customFormat="1" ht="20.25" customHeight="1" x14ac:dyDescent="0.25">
      <c r="A527" s="183" t="s">
        <v>336</v>
      </c>
      <c r="B527" s="183"/>
      <c r="C527" s="183"/>
      <c r="D527" s="198" t="s">
        <v>387</v>
      </c>
      <c r="E527" s="198" t="s">
        <v>388</v>
      </c>
      <c r="F527" s="200">
        <f t="shared" si="336"/>
        <v>1473970</v>
      </c>
      <c r="G527" s="200">
        <f t="shared" si="337"/>
        <v>778594.59</v>
      </c>
      <c r="H527" s="201">
        <f t="shared" si="338"/>
        <v>1714371</v>
      </c>
      <c r="I527" s="132"/>
      <c r="J527" s="131"/>
      <c r="K527" s="131"/>
      <c r="L527" s="131">
        <v>4224</v>
      </c>
      <c r="M527" s="131"/>
      <c r="N527" s="132"/>
      <c r="O527" s="12" t="s">
        <v>42</v>
      </c>
      <c r="P527" s="127" t="s">
        <v>282</v>
      </c>
      <c r="Q527" s="133">
        <f t="shared" ref="Q527:AD527" si="367">Q528+Q530</f>
        <v>736985</v>
      </c>
      <c r="R527" s="133">
        <f t="shared" si="367"/>
        <v>0</v>
      </c>
      <c r="S527" s="133">
        <f t="shared" si="367"/>
        <v>736985</v>
      </c>
      <c r="T527" s="133">
        <f t="shared" si="367"/>
        <v>0</v>
      </c>
      <c r="U527" s="293">
        <f t="shared" si="367"/>
        <v>0</v>
      </c>
      <c r="V527" s="293">
        <f t="shared" si="367"/>
        <v>736985</v>
      </c>
      <c r="W527" s="342">
        <f t="shared" si="367"/>
        <v>41609.589999999997</v>
      </c>
      <c r="X527" s="133"/>
      <c r="Y527" s="307"/>
      <c r="Z527" s="133">
        <f t="shared" si="367"/>
        <v>0</v>
      </c>
      <c r="AA527" s="133">
        <f t="shared" si="367"/>
        <v>736985</v>
      </c>
      <c r="AB527" s="133">
        <f t="shared" si="367"/>
        <v>977386</v>
      </c>
      <c r="AC527" s="133">
        <f t="shared" si="367"/>
        <v>0</v>
      </c>
      <c r="AD527" s="133">
        <f t="shared" si="367"/>
        <v>0</v>
      </c>
    </row>
    <row r="528" spans="1:30" s="114" customFormat="1" ht="20.25" hidden="1" customHeight="1" x14ac:dyDescent="0.25">
      <c r="A528" s="183" t="s">
        <v>336</v>
      </c>
      <c r="B528" s="183"/>
      <c r="C528" s="183"/>
      <c r="D528" s="183"/>
      <c r="E528" s="198" t="s">
        <v>388</v>
      </c>
      <c r="F528" s="200">
        <f t="shared" si="336"/>
        <v>10000</v>
      </c>
      <c r="G528" s="200">
        <f t="shared" si="337"/>
        <v>5000</v>
      </c>
      <c r="H528" s="201">
        <f t="shared" si="338"/>
        <v>7000</v>
      </c>
      <c r="I528" s="124"/>
      <c r="J528" s="131"/>
      <c r="K528" s="131"/>
      <c r="L528" s="131"/>
      <c r="M528" s="194">
        <v>42241</v>
      </c>
      <c r="N528" s="195"/>
      <c r="O528" s="196" t="s">
        <v>42</v>
      </c>
      <c r="P528" s="195" t="s">
        <v>283</v>
      </c>
      <c r="Q528" s="197">
        <f t="shared" ref="Q528:AD528" si="368">Q529</f>
        <v>5000</v>
      </c>
      <c r="R528" s="197">
        <f t="shared" si="368"/>
        <v>0</v>
      </c>
      <c r="S528" s="197">
        <f t="shared" si="368"/>
        <v>5000</v>
      </c>
      <c r="T528" s="197">
        <f t="shared" si="368"/>
        <v>0</v>
      </c>
      <c r="U528" s="294">
        <f t="shared" si="368"/>
        <v>0</v>
      </c>
      <c r="V528" s="294">
        <f t="shared" si="368"/>
        <v>5000</v>
      </c>
      <c r="W528" s="343">
        <f t="shared" si="368"/>
        <v>0</v>
      </c>
      <c r="X528" s="197"/>
      <c r="Y528" s="308"/>
      <c r="Z528" s="197">
        <f t="shared" si="368"/>
        <v>0</v>
      </c>
      <c r="AA528" s="197">
        <f t="shared" si="368"/>
        <v>5000</v>
      </c>
      <c r="AB528" s="197">
        <f t="shared" si="368"/>
        <v>2000</v>
      </c>
      <c r="AC528" s="197">
        <f t="shared" si="368"/>
        <v>0</v>
      </c>
      <c r="AD528" s="197">
        <f t="shared" si="368"/>
        <v>0</v>
      </c>
    </row>
    <row r="529" spans="1:31" s="114" customFormat="1" ht="20.25" hidden="1" customHeight="1" x14ac:dyDescent="0.25">
      <c r="A529" s="183" t="s">
        <v>336</v>
      </c>
      <c r="B529" s="183"/>
      <c r="C529" s="183"/>
      <c r="D529" s="183"/>
      <c r="E529" s="183"/>
      <c r="F529" s="200">
        <f t="shared" si="336"/>
        <v>10000</v>
      </c>
      <c r="G529" s="200">
        <f t="shared" si="337"/>
        <v>5000</v>
      </c>
      <c r="H529" s="201">
        <f t="shared" si="338"/>
        <v>7000</v>
      </c>
      <c r="I529" s="132"/>
      <c r="J529" s="131"/>
      <c r="K529" s="131"/>
      <c r="L529" s="131"/>
      <c r="M529" s="11"/>
      <c r="N529" s="171">
        <v>422410</v>
      </c>
      <c r="O529" s="172" t="s">
        <v>42</v>
      </c>
      <c r="P529" s="173" t="s">
        <v>283</v>
      </c>
      <c r="Q529" s="174">
        <v>5000</v>
      </c>
      <c r="R529" s="174">
        <f>S529-Q529</f>
        <v>0</v>
      </c>
      <c r="S529" s="174">
        <v>5000</v>
      </c>
      <c r="T529" s="174"/>
      <c r="U529" s="295">
        <v>0</v>
      </c>
      <c r="V529" s="295">
        <v>5000</v>
      </c>
      <c r="W529" s="345">
        <v>0</v>
      </c>
      <c r="X529" s="174"/>
      <c r="Y529" s="309"/>
      <c r="Z529" s="174"/>
      <c r="AA529" s="174">
        <f>+Q529</f>
        <v>5000</v>
      </c>
      <c r="AB529" s="174">
        <v>2000</v>
      </c>
      <c r="AC529" s="174"/>
      <c r="AD529" s="174"/>
    </row>
    <row r="530" spans="1:31" s="114" customFormat="1" ht="20.25" hidden="1" customHeight="1" x14ac:dyDescent="0.25">
      <c r="A530" s="183" t="s">
        <v>336</v>
      </c>
      <c r="B530" s="183"/>
      <c r="C530" s="183"/>
      <c r="D530" s="183"/>
      <c r="E530" s="198" t="s">
        <v>388</v>
      </c>
      <c r="F530" s="200">
        <f t="shared" si="336"/>
        <v>1463970</v>
      </c>
      <c r="G530" s="200">
        <f t="shared" si="337"/>
        <v>773594.59</v>
      </c>
      <c r="H530" s="201">
        <f t="shared" si="338"/>
        <v>1707371</v>
      </c>
      <c r="I530" s="124"/>
      <c r="J530" s="131"/>
      <c r="K530" s="131"/>
      <c r="L530" s="131"/>
      <c r="M530" s="194">
        <v>42242</v>
      </c>
      <c r="N530" s="195"/>
      <c r="O530" s="196" t="s">
        <v>42</v>
      </c>
      <c r="P530" s="195" t="s">
        <v>284</v>
      </c>
      <c r="Q530" s="197">
        <f t="shared" ref="Q530:AD530" si="369">Q531</f>
        <v>731985</v>
      </c>
      <c r="R530" s="197">
        <f t="shared" si="369"/>
        <v>0</v>
      </c>
      <c r="S530" s="197">
        <f t="shared" si="369"/>
        <v>731985</v>
      </c>
      <c r="T530" s="197">
        <f t="shared" si="369"/>
        <v>0</v>
      </c>
      <c r="U530" s="294">
        <f t="shared" si="369"/>
        <v>0</v>
      </c>
      <c r="V530" s="294">
        <f t="shared" si="369"/>
        <v>731985</v>
      </c>
      <c r="W530" s="343">
        <f t="shared" si="369"/>
        <v>41609.589999999997</v>
      </c>
      <c r="X530" s="197"/>
      <c r="Y530" s="308"/>
      <c r="Z530" s="197">
        <f t="shared" si="369"/>
        <v>0</v>
      </c>
      <c r="AA530" s="197">
        <f t="shared" si="369"/>
        <v>731985</v>
      </c>
      <c r="AB530" s="197">
        <f t="shared" si="369"/>
        <v>975386</v>
      </c>
      <c r="AC530" s="197">
        <f t="shared" si="369"/>
        <v>0</v>
      </c>
      <c r="AD530" s="197">
        <f t="shared" si="369"/>
        <v>0</v>
      </c>
    </row>
    <row r="531" spans="1:31" s="114" customFormat="1" ht="20.25" hidden="1" customHeight="1" x14ac:dyDescent="0.25">
      <c r="A531" s="183" t="s">
        <v>336</v>
      </c>
      <c r="B531" s="183"/>
      <c r="C531" s="183"/>
      <c r="D531" s="183"/>
      <c r="E531" s="183"/>
      <c r="F531" s="200">
        <f t="shared" si="336"/>
        <v>1463970</v>
      </c>
      <c r="G531" s="200">
        <f t="shared" si="337"/>
        <v>773594.59</v>
      </c>
      <c r="H531" s="201">
        <f t="shared" si="338"/>
        <v>1707371</v>
      </c>
      <c r="I531" s="132"/>
      <c r="J531" s="131"/>
      <c r="K531" s="131"/>
      <c r="L531" s="131"/>
      <c r="M531" s="11"/>
      <c r="N531" s="171">
        <v>422420</v>
      </c>
      <c r="O531" s="172" t="s">
        <v>42</v>
      </c>
      <c r="P531" s="173" t="s">
        <v>284</v>
      </c>
      <c r="Q531" s="174">
        <v>731985</v>
      </c>
      <c r="R531" s="174">
        <f>S531-Q531</f>
        <v>0</v>
      </c>
      <c r="S531" s="174">
        <f>819308-160000+62677-1000+11000</f>
        <v>731985</v>
      </c>
      <c r="T531" s="174"/>
      <c r="U531" s="295">
        <v>0</v>
      </c>
      <c r="V531" s="295">
        <v>731985</v>
      </c>
      <c r="W531" s="345">
        <f>41760.24-150.65</f>
        <v>41609.589999999997</v>
      </c>
      <c r="X531" s="174"/>
      <c r="Y531" s="309"/>
      <c r="Z531" s="174"/>
      <c r="AA531" s="174">
        <f>+Q531</f>
        <v>731985</v>
      </c>
      <c r="AB531" s="174">
        <v>975386</v>
      </c>
      <c r="AC531" s="174"/>
      <c r="AD531" s="174"/>
    </row>
    <row r="532" spans="1:31" s="214" customFormat="1" ht="20.25" hidden="1" customHeight="1" x14ac:dyDescent="0.25">
      <c r="A532" s="188" t="s">
        <v>336</v>
      </c>
      <c r="B532" s="188"/>
      <c r="C532" s="215" t="s">
        <v>384</v>
      </c>
      <c r="D532" s="215" t="s">
        <v>387</v>
      </c>
      <c r="E532" s="215" t="s">
        <v>388</v>
      </c>
      <c r="F532" s="207">
        <f t="shared" si="336"/>
        <v>20000</v>
      </c>
      <c r="G532" s="207">
        <f t="shared" si="337"/>
        <v>10000</v>
      </c>
      <c r="H532" s="208">
        <f t="shared" si="338"/>
        <v>10000</v>
      </c>
      <c r="I532" s="124"/>
      <c r="J532" s="131"/>
      <c r="K532" s="131">
        <v>426</v>
      </c>
      <c r="L532" s="131"/>
      <c r="M532" s="131"/>
      <c r="N532" s="132"/>
      <c r="O532" s="12" t="s">
        <v>42</v>
      </c>
      <c r="P532" s="127" t="s">
        <v>290</v>
      </c>
      <c r="Q532" s="133">
        <f t="shared" ref="Q532:AD534" si="370">Q533</f>
        <v>10000</v>
      </c>
      <c r="R532" s="133">
        <f t="shared" si="370"/>
        <v>0</v>
      </c>
      <c r="S532" s="133">
        <f t="shared" si="370"/>
        <v>10000</v>
      </c>
      <c r="T532" s="133">
        <f t="shared" si="370"/>
        <v>0</v>
      </c>
      <c r="U532" s="293">
        <f t="shared" si="370"/>
        <v>0</v>
      </c>
      <c r="V532" s="293">
        <f t="shared" si="370"/>
        <v>10000</v>
      </c>
      <c r="W532" s="342">
        <f t="shared" si="370"/>
        <v>0</v>
      </c>
      <c r="X532" s="133"/>
      <c r="Y532" s="307"/>
      <c r="Z532" s="213">
        <f t="shared" si="370"/>
        <v>0</v>
      </c>
      <c r="AA532" s="213">
        <f t="shared" si="370"/>
        <v>10000</v>
      </c>
      <c r="AB532" s="213">
        <f t="shared" si="370"/>
        <v>0</v>
      </c>
      <c r="AC532" s="213">
        <f t="shared" si="370"/>
        <v>0</v>
      </c>
      <c r="AD532" s="213">
        <f t="shared" si="370"/>
        <v>0</v>
      </c>
    </row>
    <row r="533" spans="1:31" s="114" customFormat="1" ht="20.25" hidden="1" customHeight="1" x14ac:dyDescent="0.25">
      <c r="A533" s="183" t="s">
        <v>336</v>
      </c>
      <c r="B533" s="183"/>
      <c r="C533" s="183"/>
      <c r="D533" s="198" t="s">
        <v>387</v>
      </c>
      <c r="E533" s="198" t="s">
        <v>388</v>
      </c>
      <c r="F533" s="200">
        <f t="shared" si="336"/>
        <v>20000</v>
      </c>
      <c r="G533" s="200">
        <f t="shared" si="337"/>
        <v>10000</v>
      </c>
      <c r="H533" s="201">
        <f t="shared" si="338"/>
        <v>10000</v>
      </c>
      <c r="I533" s="132"/>
      <c r="J533" s="131"/>
      <c r="K533" s="131"/>
      <c r="L533" s="131">
        <v>4262</v>
      </c>
      <c r="M533" s="131"/>
      <c r="N533" s="132"/>
      <c r="O533" s="12" t="s">
        <v>42</v>
      </c>
      <c r="P533" s="134" t="s">
        <v>291</v>
      </c>
      <c r="Q533" s="133">
        <f t="shared" si="370"/>
        <v>10000</v>
      </c>
      <c r="R533" s="133">
        <f t="shared" si="370"/>
        <v>0</v>
      </c>
      <c r="S533" s="133">
        <f t="shared" si="370"/>
        <v>10000</v>
      </c>
      <c r="T533" s="133">
        <f t="shared" si="370"/>
        <v>0</v>
      </c>
      <c r="U533" s="293">
        <f t="shared" si="370"/>
        <v>0</v>
      </c>
      <c r="V533" s="293">
        <f t="shared" si="370"/>
        <v>10000</v>
      </c>
      <c r="W533" s="342">
        <f t="shared" si="370"/>
        <v>0</v>
      </c>
      <c r="X533" s="133"/>
      <c r="Y533" s="307"/>
      <c r="Z533" s="133">
        <f t="shared" si="370"/>
        <v>0</v>
      </c>
      <c r="AA533" s="133">
        <f t="shared" si="370"/>
        <v>10000</v>
      </c>
      <c r="AB533" s="133">
        <f t="shared" si="370"/>
        <v>0</v>
      </c>
      <c r="AC533" s="133">
        <f t="shared" si="370"/>
        <v>0</v>
      </c>
      <c r="AD533" s="133">
        <f t="shared" si="370"/>
        <v>0</v>
      </c>
    </row>
    <row r="534" spans="1:31" s="114" customFormat="1" ht="20.25" hidden="1" customHeight="1" x14ac:dyDescent="0.25">
      <c r="A534" s="183" t="s">
        <v>336</v>
      </c>
      <c r="B534" s="183"/>
      <c r="C534" s="183"/>
      <c r="D534" s="183"/>
      <c r="E534" s="198" t="s">
        <v>388</v>
      </c>
      <c r="F534" s="200">
        <f t="shared" si="336"/>
        <v>20000</v>
      </c>
      <c r="G534" s="200">
        <f t="shared" si="337"/>
        <v>10000</v>
      </c>
      <c r="H534" s="201">
        <f t="shared" si="338"/>
        <v>10000</v>
      </c>
      <c r="I534" s="124"/>
      <c r="J534" s="131"/>
      <c r="K534" s="131"/>
      <c r="L534" s="131"/>
      <c r="M534" s="194">
        <v>42621</v>
      </c>
      <c r="N534" s="195"/>
      <c r="O534" s="196" t="s">
        <v>42</v>
      </c>
      <c r="P534" s="195" t="s">
        <v>291</v>
      </c>
      <c r="Q534" s="197">
        <f t="shared" si="370"/>
        <v>10000</v>
      </c>
      <c r="R534" s="197">
        <f t="shared" si="370"/>
        <v>0</v>
      </c>
      <c r="S534" s="197">
        <f t="shared" si="370"/>
        <v>10000</v>
      </c>
      <c r="T534" s="197">
        <f t="shared" si="370"/>
        <v>0</v>
      </c>
      <c r="U534" s="294">
        <f t="shared" si="370"/>
        <v>0</v>
      </c>
      <c r="V534" s="294">
        <f t="shared" si="370"/>
        <v>10000</v>
      </c>
      <c r="W534" s="343">
        <f t="shared" si="370"/>
        <v>0</v>
      </c>
      <c r="X534" s="197"/>
      <c r="Y534" s="308"/>
      <c r="Z534" s="197">
        <f t="shared" si="370"/>
        <v>0</v>
      </c>
      <c r="AA534" s="197">
        <f t="shared" si="370"/>
        <v>10000</v>
      </c>
      <c r="AB534" s="197">
        <f t="shared" si="370"/>
        <v>0</v>
      </c>
      <c r="AC534" s="197">
        <f t="shared" si="370"/>
        <v>0</v>
      </c>
      <c r="AD534" s="197">
        <f t="shared" si="370"/>
        <v>0</v>
      </c>
    </row>
    <row r="535" spans="1:31" s="114" customFormat="1" ht="20.25" hidden="1" customHeight="1" x14ac:dyDescent="0.25">
      <c r="A535" s="183" t="s">
        <v>336</v>
      </c>
      <c r="B535" s="183"/>
      <c r="C535" s="183"/>
      <c r="D535" s="183"/>
      <c r="E535" s="183"/>
      <c r="F535" s="200">
        <f t="shared" si="336"/>
        <v>20000</v>
      </c>
      <c r="G535" s="200">
        <f t="shared" si="337"/>
        <v>10000</v>
      </c>
      <c r="H535" s="201">
        <f t="shared" si="338"/>
        <v>10000</v>
      </c>
      <c r="I535" s="132"/>
      <c r="J535" s="131"/>
      <c r="K535" s="131"/>
      <c r="L535" s="131"/>
      <c r="M535" s="11"/>
      <c r="N535" s="171">
        <v>426210</v>
      </c>
      <c r="O535" s="172" t="s">
        <v>42</v>
      </c>
      <c r="P535" s="173" t="s">
        <v>291</v>
      </c>
      <c r="Q535" s="174">
        <v>10000</v>
      </c>
      <c r="R535" s="174">
        <f>S535-Q535</f>
        <v>0</v>
      </c>
      <c r="S535" s="174">
        <v>10000</v>
      </c>
      <c r="T535" s="174"/>
      <c r="U535" s="295">
        <v>0</v>
      </c>
      <c r="V535" s="295">
        <v>10000</v>
      </c>
      <c r="W535" s="345">
        <v>0</v>
      </c>
      <c r="X535" s="174"/>
      <c r="Y535" s="309"/>
      <c r="Z535" s="174"/>
      <c r="AA535" s="174">
        <f>+Q535</f>
        <v>10000</v>
      </c>
      <c r="AB535" s="174"/>
      <c r="AC535" s="174"/>
      <c r="AD535" s="174"/>
    </row>
    <row r="536" spans="1:31" s="187" customFormat="1" ht="20.25" customHeight="1" x14ac:dyDescent="0.25">
      <c r="A536" s="183" t="s">
        <v>336</v>
      </c>
      <c r="B536" s="198" t="s">
        <v>352</v>
      </c>
      <c r="C536" s="198" t="s">
        <v>384</v>
      </c>
      <c r="D536" s="198" t="s">
        <v>387</v>
      </c>
      <c r="E536" s="198" t="s">
        <v>388</v>
      </c>
      <c r="F536" s="200">
        <f t="shared" si="336"/>
        <v>40000</v>
      </c>
      <c r="G536" s="200">
        <f t="shared" si="337"/>
        <v>40100</v>
      </c>
      <c r="H536" s="201">
        <f t="shared" si="338"/>
        <v>20000</v>
      </c>
      <c r="I536" s="263"/>
      <c r="J536" s="263">
        <v>45</v>
      </c>
      <c r="K536" s="263"/>
      <c r="L536" s="263"/>
      <c r="M536" s="263"/>
      <c r="N536" s="263"/>
      <c r="O536" s="303" t="s">
        <v>42</v>
      </c>
      <c r="P536" s="264" t="s">
        <v>45</v>
      </c>
      <c r="Q536" s="265">
        <f>+Q537</f>
        <v>20000</v>
      </c>
      <c r="R536" s="265">
        <f t="shared" ref="R536:AD536" si="371">+R537</f>
        <v>0</v>
      </c>
      <c r="S536" s="265">
        <f t="shared" si="371"/>
        <v>20000</v>
      </c>
      <c r="T536" s="265">
        <f t="shared" si="371"/>
        <v>0</v>
      </c>
      <c r="U536" s="265">
        <f t="shared" si="371"/>
        <v>0</v>
      </c>
      <c r="V536" s="265">
        <f t="shared" si="371"/>
        <v>20000</v>
      </c>
      <c r="W536" s="265">
        <f t="shared" si="371"/>
        <v>20000</v>
      </c>
      <c r="X536" s="265"/>
      <c r="Y536" s="260">
        <f>W536/V536*100</f>
        <v>100</v>
      </c>
      <c r="Z536" s="186">
        <f t="shared" si="371"/>
        <v>0</v>
      </c>
      <c r="AA536" s="186">
        <f t="shared" si="371"/>
        <v>20000</v>
      </c>
      <c r="AB536" s="186">
        <f t="shared" si="371"/>
        <v>0</v>
      </c>
      <c r="AC536" s="186">
        <f t="shared" si="371"/>
        <v>0</v>
      </c>
      <c r="AD536" s="186">
        <f t="shared" si="371"/>
        <v>0</v>
      </c>
    </row>
    <row r="537" spans="1:31" s="214" customFormat="1" ht="20.25" customHeight="1" x14ac:dyDescent="0.25">
      <c r="A537" s="188" t="s">
        <v>336</v>
      </c>
      <c r="B537" s="188"/>
      <c r="C537" s="215" t="s">
        <v>384</v>
      </c>
      <c r="D537" s="215" t="s">
        <v>387</v>
      </c>
      <c r="E537" s="215" t="s">
        <v>388</v>
      </c>
      <c r="F537" s="207">
        <f t="shared" si="336"/>
        <v>40000</v>
      </c>
      <c r="G537" s="207">
        <f t="shared" si="337"/>
        <v>40000</v>
      </c>
      <c r="H537" s="208">
        <f t="shared" si="338"/>
        <v>20000</v>
      </c>
      <c r="I537" s="124"/>
      <c r="J537" s="131"/>
      <c r="K537" s="131">
        <v>452</v>
      </c>
      <c r="L537" s="131"/>
      <c r="M537" s="131"/>
      <c r="N537" s="132"/>
      <c r="O537" s="12" t="s">
        <v>42</v>
      </c>
      <c r="P537" s="127" t="s">
        <v>292</v>
      </c>
      <c r="Q537" s="133">
        <f>Q538</f>
        <v>20000</v>
      </c>
      <c r="R537" s="133">
        <f t="shared" ref="R537:AD539" si="372">R538</f>
        <v>0</v>
      </c>
      <c r="S537" s="133">
        <f t="shared" si="372"/>
        <v>20000</v>
      </c>
      <c r="T537" s="133">
        <f t="shared" si="372"/>
        <v>0</v>
      </c>
      <c r="U537" s="293">
        <f t="shared" si="372"/>
        <v>0</v>
      </c>
      <c r="V537" s="293">
        <f t="shared" si="372"/>
        <v>20000</v>
      </c>
      <c r="W537" s="342">
        <f t="shared" si="372"/>
        <v>20000</v>
      </c>
      <c r="X537" s="133"/>
      <c r="Y537" s="307"/>
      <c r="Z537" s="213">
        <f t="shared" si="372"/>
        <v>0</v>
      </c>
      <c r="AA537" s="213">
        <f t="shared" si="372"/>
        <v>20000</v>
      </c>
      <c r="AB537" s="213">
        <f t="shared" si="372"/>
        <v>0</v>
      </c>
      <c r="AC537" s="213">
        <f t="shared" si="372"/>
        <v>0</v>
      </c>
      <c r="AD537" s="213">
        <f t="shared" si="372"/>
        <v>0</v>
      </c>
    </row>
    <row r="538" spans="1:31" s="114" customFormat="1" ht="20.25" customHeight="1" x14ac:dyDescent="0.2">
      <c r="A538" s="183" t="s">
        <v>336</v>
      </c>
      <c r="B538" s="183"/>
      <c r="C538" s="183"/>
      <c r="D538" s="198" t="s">
        <v>387</v>
      </c>
      <c r="E538" s="198" t="s">
        <v>388</v>
      </c>
      <c r="F538" s="200">
        <f t="shared" si="336"/>
        <v>40000</v>
      </c>
      <c r="G538" s="200">
        <f t="shared" si="337"/>
        <v>40000</v>
      </c>
      <c r="H538" s="201">
        <f t="shared" si="338"/>
        <v>20000</v>
      </c>
      <c r="I538" s="127"/>
      <c r="J538" s="132"/>
      <c r="K538" s="334"/>
      <c r="L538" s="334">
        <v>4521</v>
      </c>
      <c r="M538" s="334"/>
      <c r="N538" s="334"/>
      <c r="O538" s="12" t="s">
        <v>42</v>
      </c>
      <c r="P538" s="339" t="s">
        <v>292</v>
      </c>
      <c r="Q538" s="133">
        <f>Q539</f>
        <v>20000</v>
      </c>
      <c r="R538" s="133">
        <f t="shared" si="372"/>
        <v>0</v>
      </c>
      <c r="S538" s="133">
        <f t="shared" si="372"/>
        <v>20000</v>
      </c>
      <c r="T538" s="133">
        <f t="shared" si="372"/>
        <v>0</v>
      </c>
      <c r="U538" s="293">
        <f t="shared" si="372"/>
        <v>0</v>
      </c>
      <c r="V538" s="293">
        <f t="shared" si="372"/>
        <v>20000</v>
      </c>
      <c r="W538" s="342">
        <f t="shared" si="372"/>
        <v>20000</v>
      </c>
      <c r="X538" s="133"/>
      <c r="Y538" s="307"/>
      <c r="Z538" s="133">
        <f t="shared" si="372"/>
        <v>0</v>
      </c>
      <c r="AA538" s="133">
        <f t="shared" si="372"/>
        <v>20000</v>
      </c>
      <c r="AB538" s="133">
        <f t="shared" si="372"/>
        <v>0</v>
      </c>
      <c r="AC538" s="133">
        <f t="shared" si="372"/>
        <v>0</v>
      </c>
      <c r="AD538" s="133">
        <f t="shared" si="372"/>
        <v>0</v>
      </c>
    </row>
    <row r="539" spans="1:31" s="114" customFormat="1" ht="20.25" hidden="1" customHeight="1" x14ac:dyDescent="0.25">
      <c r="A539" s="183" t="s">
        <v>336</v>
      </c>
      <c r="B539" s="183"/>
      <c r="C539" s="183"/>
      <c r="D539" s="183"/>
      <c r="E539" s="198" t="s">
        <v>388</v>
      </c>
      <c r="F539" s="200">
        <f t="shared" ref="F539:F710" si="373">+Q539+R539+S539</f>
        <v>40000</v>
      </c>
      <c r="G539" s="200">
        <f t="shared" ref="G539:G710" si="374">+T539+U539+V539+W539+X539+Y539</f>
        <v>40000</v>
      </c>
      <c r="H539" s="201">
        <f t="shared" ref="H539:H710" si="375">+Z539+AA539+AB539+AC539+AD539</f>
        <v>20000</v>
      </c>
      <c r="I539" s="124"/>
      <c r="J539" s="131"/>
      <c r="K539" s="131"/>
      <c r="L539" s="131"/>
      <c r="M539" s="194">
        <v>45211</v>
      </c>
      <c r="N539" s="195"/>
      <c r="O539" s="196" t="s">
        <v>42</v>
      </c>
      <c r="P539" s="195" t="s">
        <v>292</v>
      </c>
      <c r="Q539" s="197">
        <f>Q540</f>
        <v>20000</v>
      </c>
      <c r="R539" s="197">
        <f t="shared" si="372"/>
        <v>0</v>
      </c>
      <c r="S539" s="197">
        <f t="shared" si="372"/>
        <v>20000</v>
      </c>
      <c r="T539" s="197">
        <f t="shared" si="372"/>
        <v>0</v>
      </c>
      <c r="U539" s="294">
        <f t="shared" si="372"/>
        <v>0</v>
      </c>
      <c r="V539" s="294">
        <f t="shared" si="372"/>
        <v>20000</v>
      </c>
      <c r="W539" s="343">
        <f t="shared" si="372"/>
        <v>20000</v>
      </c>
      <c r="X539" s="197"/>
      <c r="Y539" s="308"/>
      <c r="Z539" s="197">
        <f t="shared" si="372"/>
        <v>0</v>
      </c>
      <c r="AA539" s="197">
        <f t="shared" si="372"/>
        <v>20000</v>
      </c>
      <c r="AB539" s="197">
        <f t="shared" si="372"/>
        <v>0</v>
      </c>
      <c r="AC539" s="197">
        <f t="shared" si="372"/>
        <v>0</v>
      </c>
      <c r="AD539" s="197">
        <f t="shared" si="372"/>
        <v>0</v>
      </c>
    </row>
    <row r="540" spans="1:31" s="114" customFormat="1" ht="20.25" hidden="1" customHeight="1" x14ac:dyDescent="0.2">
      <c r="A540" s="183" t="s">
        <v>336</v>
      </c>
      <c r="B540" s="183"/>
      <c r="C540" s="183"/>
      <c r="D540" s="183"/>
      <c r="E540" s="183"/>
      <c r="F540" s="200">
        <f t="shared" si="373"/>
        <v>40000</v>
      </c>
      <c r="G540" s="200">
        <f t="shared" si="374"/>
        <v>40000</v>
      </c>
      <c r="H540" s="201">
        <f t="shared" si="375"/>
        <v>20000</v>
      </c>
      <c r="I540" s="127"/>
      <c r="J540" s="132"/>
      <c r="K540" s="334"/>
      <c r="L540" s="334"/>
      <c r="M540" s="334"/>
      <c r="N540" s="171">
        <v>452110</v>
      </c>
      <c r="O540" s="172" t="s">
        <v>42</v>
      </c>
      <c r="P540" s="173" t="s">
        <v>292</v>
      </c>
      <c r="Q540" s="174">
        <v>20000</v>
      </c>
      <c r="R540" s="174">
        <f>S540-Q540</f>
        <v>0</v>
      </c>
      <c r="S540" s="174">
        <f>30000-11000+1000</f>
        <v>20000</v>
      </c>
      <c r="T540" s="174"/>
      <c r="U540" s="295">
        <v>0</v>
      </c>
      <c r="V540" s="295">
        <v>20000</v>
      </c>
      <c r="W540" s="345">
        <v>20000</v>
      </c>
      <c r="X540" s="174"/>
      <c r="Y540" s="309"/>
      <c r="Z540" s="174"/>
      <c r="AA540" s="174">
        <f>+Q540</f>
        <v>20000</v>
      </c>
      <c r="AB540" s="174"/>
      <c r="AC540" s="174"/>
      <c r="AD540" s="174"/>
    </row>
    <row r="541" spans="1:31" s="193" customFormat="1" ht="27.75" customHeight="1" x14ac:dyDescent="0.25">
      <c r="A541" s="188" t="s">
        <v>453</v>
      </c>
      <c r="B541" s="188"/>
      <c r="C541" s="198" t="s">
        <v>384</v>
      </c>
      <c r="D541" s="198" t="s">
        <v>387</v>
      </c>
      <c r="E541" s="198" t="s">
        <v>388</v>
      </c>
      <c r="F541" s="200">
        <f t="shared" si="373"/>
        <v>2600</v>
      </c>
      <c r="G541" s="200">
        <f t="shared" si="374"/>
        <v>2678.4615384615386</v>
      </c>
      <c r="H541" s="201">
        <f t="shared" si="375"/>
        <v>1300</v>
      </c>
      <c r="I541" s="115"/>
      <c r="J541" s="115"/>
      <c r="K541" s="115"/>
      <c r="L541" s="115"/>
      <c r="M541" s="115"/>
      <c r="N541" s="115" t="str">
        <f>+O541</f>
        <v>5.5.</v>
      </c>
      <c r="O541" s="116" t="s">
        <v>39</v>
      </c>
      <c r="P541" s="117" t="s">
        <v>100</v>
      </c>
      <c r="Q541" s="118">
        <f>+Q542</f>
        <v>1300</v>
      </c>
      <c r="R541" s="118">
        <f t="shared" ref="R541:AD542" si="376">+R542</f>
        <v>0</v>
      </c>
      <c r="S541" s="118">
        <f t="shared" si="376"/>
        <v>1300</v>
      </c>
      <c r="T541" s="118">
        <f t="shared" si="376"/>
        <v>0</v>
      </c>
      <c r="U541" s="118">
        <f t="shared" si="376"/>
        <v>0</v>
      </c>
      <c r="V541" s="118">
        <f t="shared" si="376"/>
        <v>1300</v>
      </c>
      <c r="W541" s="118">
        <f t="shared" si="376"/>
        <v>1280</v>
      </c>
      <c r="X541" s="118"/>
      <c r="Y541" s="332">
        <f>W541/V541*100</f>
        <v>98.461538461538467</v>
      </c>
      <c r="Z541" s="192">
        <f t="shared" si="376"/>
        <v>0</v>
      </c>
      <c r="AA541" s="192">
        <f t="shared" si="376"/>
        <v>1300</v>
      </c>
      <c r="AB541" s="192">
        <f t="shared" si="376"/>
        <v>0</v>
      </c>
      <c r="AC541" s="192">
        <f t="shared" si="376"/>
        <v>0</v>
      </c>
      <c r="AD541" s="192">
        <f t="shared" si="376"/>
        <v>0</v>
      </c>
      <c r="AE541" s="236"/>
    </row>
    <row r="542" spans="1:31" s="114" customFormat="1" ht="20.25" customHeight="1" x14ac:dyDescent="0.25">
      <c r="A542" s="188" t="s">
        <v>453</v>
      </c>
      <c r="B542" s="198" t="s">
        <v>352</v>
      </c>
      <c r="C542" s="198" t="s">
        <v>384</v>
      </c>
      <c r="D542" s="198" t="s">
        <v>387</v>
      </c>
      <c r="E542" s="198" t="s">
        <v>388</v>
      </c>
      <c r="F542" s="200">
        <f t="shared" si="373"/>
        <v>2600</v>
      </c>
      <c r="G542" s="200">
        <f t="shared" si="374"/>
        <v>2678.4615384615386</v>
      </c>
      <c r="H542" s="201">
        <f t="shared" si="375"/>
        <v>1300</v>
      </c>
      <c r="I542" s="120">
        <v>4</v>
      </c>
      <c r="J542" s="120"/>
      <c r="K542" s="120"/>
      <c r="L542" s="120"/>
      <c r="M542" s="120"/>
      <c r="N542" s="120"/>
      <c r="O542" s="12" t="s">
        <v>39</v>
      </c>
      <c r="P542" s="122" t="s">
        <v>21</v>
      </c>
      <c r="Q542" s="123">
        <f>+Q543</f>
        <v>1300</v>
      </c>
      <c r="R542" s="123">
        <f t="shared" si="376"/>
        <v>0</v>
      </c>
      <c r="S542" s="123">
        <f t="shared" si="376"/>
        <v>1300</v>
      </c>
      <c r="T542" s="123">
        <f t="shared" si="376"/>
        <v>0</v>
      </c>
      <c r="U542" s="123">
        <f t="shared" si="376"/>
        <v>0</v>
      </c>
      <c r="V542" s="123">
        <f t="shared" si="376"/>
        <v>1300</v>
      </c>
      <c r="W542" s="123">
        <f t="shared" si="376"/>
        <v>1280</v>
      </c>
      <c r="X542" s="123"/>
      <c r="Y542" s="316">
        <f>W542/V542*100</f>
        <v>98.461538461538467</v>
      </c>
      <c r="Z542" s="123">
        <f t="shared" si="376"/>
        <v>0</v>
      </c>
      <c r="AA542" s="123">
        <f t="shared" si="376"/>
        <v>1300</v>
      </c>
      <c r="AB542" s="123">
        <f t="shared" si="376"/>
        <v>0</v>
      </c>
      <c r="AC542" s="123">
        <f t="shared" si="376"/>
        <v>0</v>
      </c>
      <c r="AD542" s="123">
        <f t="shared" si="376"/>
        <v>0</v>
      </c>
    </row>
    <row r="543" spans="1:31" s="187" customFormat="1" ht="20.25" customHeight="1" x14ac:dyDescent="0.25">
      <c r="A543" s="188" t="s">
        <v>453</v>
      </c>
      <c r="B543" s="198" t="s">
        <v>352</v>
      </c>
      <c r="C543" s="198" t="s">
        <v>384</v>
      </c>
      <c r="D543" s="198" t="s">
        <v>387</v>
      </c>
      <c r="E543" s="198" t="s">
        <v>388</v>
      </c>
      <c r="F543" s="200">
        <f t="shared" si="373"/>
        <v>2600</v>
      </c>
      <c r="G543" s="200">
        <f t="shared" si="374"/>
        <v>2678.4615384615386</v>
      </c>
      <c r="H543" s="201">
        <f t="shared" si="375"/>
        <v>1300</v>
      </c>
      <c r="I543" s="263"/>
      <c r="J543" s="263">
        <v>42</v>
      </c>
      <c r="K543" s="263"/>
      <c r="L543" s="263"/>
      <c r="M543" s="263"/>
      <c r="N543" s="263"/>
      <c r="O543" s="303" t="s">
        <v>39</v>
      </c>
      <c r="P543" s="264" t="s">
        <v>12</v>
      </c>
      <c r="Q543" s="265">
        <f t="shared" ref="Q543:AD546" si="377">Q544</f>
        <v>1300</v>
      </c>
      <c r="R543" s="265">
        <f t="shared" si="377"/>
        <v>0</v>
      </c>
      <c r="S543" s="265">
        <f t="shared" si="377"/>
        <v>1300</v>
      </c>
      <c r="T543" s="265">
        <f t="shared" si="377"/>
        <v>0</v>
      </c>
      <c r="U543" s="265">
        <f t="shared" si="377"/>
        <v>0</v>
      </c>
      <c r="V543" s="265">
        <f t="shared" si="377"/>
        <v>1300</v>
      </c>
      <c r="W543" s="265">
        <f t="shared" si="377"/>
        <v>1280</v>
      </c>
      <c r="X543" s="265"/>
      <c r="Y543" s="260">
        <f>W543/V543*100</f>
        <v>98.461538461538467</v>
      </c>
      <c r="Z543" s="186">
        <f t="shared" si="377"/>
        <v>0</v>
      </c>
      <c r="AA543" s="186">
        <f t="shared" si="377"/>
        <v>1300</v>
      </c>
      <c r="AB543" s="186">
        <f t="shared" si="377"/>
        <v>0</v>
      </c>
      <c r="AC543" s="186">
        <f t="shared" si="377"/>
        <v>0</v>
      </c>
      <c r="AD543" s="186">
        <f t="shared" si="377"/>
        <v>0</v>
      </c>
    </row>
    <row r="544" spans="1:31" s="214" customFormat="1" ht="20.25" customHeight="1" x14ac:dyDescent="0.25">
      <c r="A544" s="188" t="s">
        <v>453</v>
      </c>
      <c r="B544" s="188"/>
      <c r="C544" s="215" t="s">
        <v>384</v>
      </c>
      <c r="D544" s="215" t="s">
        <v>387</v>
      </c>
      <c r="E544" s="215" t="s">
        <v>388</v>
      </c>
      <c r="F544" s="207">
        <f t="shared" si="373"/>
        <v>2600</v>
      </c>
      <c r="G544" s="207">
        <f t="shared" si="374"/>
        <v>2580</v>
      </c>
      <c r="H544" s="208">
        <f t="shared" si="375"/>
        <v>1300</v>
      </c>
      <c r="I544" s="124"/>
      <c r="J544" s="131"/>
      <c r="K544" s="131">
        <v>422</v>
      </c>
      <c r="L544" s="131"/>
      <c r="M544" s="131"/>
      <c r="N544" s="132"/>
      <c r="O544" s="12" t="s">
        <v>39</v>
      </c>
      <c r="P544" s="127" t="s">
        <v>275</v>
      </c>
      <c r="Q544" s="133">
        <f>Q545</f>
        <v>1300</v>
      </c>
      <c r="R544" s="133">
        <f t="shared" si="377"/>
        <v>0</v>
      </c>
      <c r="S544" s="133">
        <f t="shared" si="377"/>
        <v>1300</v>
      </c>
      <c r="T544" s="133">
        <f t="shared" si="377"/>
        <v>0</v>
      </c>
      <c r="U544" s="293">
        <f t="shared" si="377"/>
        <v>0</v>
      </c>
      <c r="V544" s="293">
        <f t="shared" si="377"/>
        <v>1300</v>
      </c>
      <c r="W544" s="342">
        <f t="shared" si="377"/>
        <v>1280</v>
      </c>
      <c r="X544" s="133"/>
      <c r="Y544" s="307"/>
      <c r="Z544" s="213">
        <f t="shared" si="377"/>
        <v>0</v>
      </c>
      <c r="AA544" s="213">
        <f t="shared" si="377"/>
        <v>1300</v>
      </c>
      <c r="AB544" s="213">
        <f t="shared" si="377"/>
        <v>0</v>
      </c>
      <c r="AC544" s="213">
        <f t="shared" si="377"/>
        <v>0</v>
      </c>
      <c r="AD544" s="213">
        <f t="shared" si="377"/>
        <v>0</v>
      </c>
    </row>
    <row r="545" spans="1:31" s="114" customFormat="1" ht="20.25" customHeight="1" x14ac:dyDescent="0.25">
      <c r="A545" s="188" t="s">
        <v>453</v>
      </c>
      <c r="B545" s="183"/>
      <c r="C545" s="183"/>
      <c r="D545" s="198" t="s">
        <v>387</v>
      </c>
      <c r="E545" s="198" t="s">
        <v>388</v>
      </c>
      <c r="F545" s="200">
        <f t="shared" si="373"/>
        <v>2600</v>
      </c>
      <c r="G545" s="200">
        <f t="shared" si="374"/>
        <v>2580</v>
      </c>
      <c r="H545" s="201">
        <f t="shared" si="375"/>
        <v>1300</v>
      </c>
      <c r="I545" s="124"/>
      <c r="J545" s="139"/>
      <c r="K545" s="139"/>
      <c r="L545" s="11">
        <v>4221</v>
      </c>
      <c r="M545" s="11"/>
      <c r="N545" s="11"/>
      <c r="O545" s="12" t="s">
        <v>39</v>
      </c>
      <c r="P545" s="127" t="s">
        <v>276</v>
      </c>
      <c r="Q545" s="133">
        <f>Q546</f>
        <v>1300</v>
      </c>
      <c r="R545" s="133">
        <f t="shared" si="377"/>
        <v>0</v>
      </c>
      <c r="S545" s="133">
        <f t="shared" si="377"/>
        <v>1300</v>
      </c>
      <c r="T545" s="133">
        <f t="shared" si="377"/>
        <v>0</v>
      </c>
      <c r="U545" s="293">
        <f t="shared" si="377"/>
        <v>0</v>
      </c>
      <c r="V545" s="293">
        <f t="shared" si="377"/>
        <v>1300</v>
      </c>
      <c r="W545" s="342">
        <f t="shared" si="377"/>
        <v>1280</v>
      </c>
      <c r="X545" s="133"/>
      <c r="Y545" s="307"/>
      <c r="Z545" s="133">
        <f t="shared" si="377"/>
        <v>0</v>
      </c>
      <c r="AA545" s="133">
        <f t="shared" si="377"/>
        <v>1300</v>
      </c>
      <c r="AB545" s="133">
        <f t="shared" si="377"/>
        <v>0</v>
      </c>
      <c r="AC545" s="133">
        <f t="shared" si="377"/>
        <v>0</v>
      </c>
      <c r="AD545" s="133">
        <f t="shared" si="377"/>
        <v>0</v>
      </c>
    </row>
    <row r="546" spans="1:31" s="114" customFormat="1" ht="20.25" hidden="1" customHeight="1" x14ac:dyDescent="0.25">
      <c r="A546" s="188" t="s">
        <v>453</v>
      </c>
      <c r="B546" s="183"/>
      <c r="C546" s="183"/>
      <c r="D546" s="183"/>
      <c r="E546" s="198" t="s">
        <v>388</v>
      </c>
      <c r="F546" s="200">
        <f t="shared" si="373"/>
        <v>2600</v>
      </c>
      <c r="G546" s="200">
        <f t="shared" si="374"/>
        <v>2580</v>
      </c>
      <c r="H546" s="201">
        <f t="shared" si="375"/>
        <v>1300</v>
      </c>
      <c r="I546" s="124"/>
      <c r="J546" s="131"/>
      <c r="K546" s="131"/>
      <c r="L546" s="131"/>
      <c r="M546" s="194">
        <v>42211</v>
      </c>
      <c r="N546" s="195"/>
      <c r="O546" s="196" t="s">
        <v>39</v>
      </c>
      <c r="P546" s="195" t="s">
        <v>277</v>
      </c>
      <c r="Q546" s="197">
        <f>Q547</f>
        <v>1300</v>
      </c>
      <c r="R546" s="197">
        <f t="shared" si="377"/>
        <v>0</v>
      </c>
      <c r="S546" s="197">
        <f t="shared" si="377"/>
        <v>1300</v>
      </c>
      <c r="T546" s="197">
        <f t="shared" si="377"/>
        <v>0</v>
      </c>
      <c r="U546" s="294">
        <f t="shared" si="377"/>
        <v>0</v>
      </c>
      <c r="V546" s="294">
        <f t="shared" si="377"/>
        <v>1300</v>
      </c>
      <c r="W546" s="343">
        <f t="shared" si="377"/>
        <v>1280</v>
      </c>
      <c r="X546" s="197"/>
      <c r="Y546" s="308"/>
      <c r="Z546" s="197">
        <f t="shared" si="377"/>
        <v>0</v>
      </c>
      <c r="AA546" s="197">
        <f t="shared" si="377"/>
        <v>1300</v>
      </c>
      <c r="AB546" s="197">
        <f t="shared" si="377"/>
        <v>0</v>
      </c>
      <c r="AC546" s="197">
        <f t="shared" si="377"/>
        <v>0</v>
      </c>
      <c r="AD546" s="197">
        <f t="shared" si="377"/>
        <v>0</v>
      </c>
    </row>
    <row r="547" spans="1:31" s="114" customFormat="1" ht="20.25" hidden="1" customHeight="1" x14ac:dyDescent="0.25">
      <c r="A547" s="188" t="s">
        <v>453</v>
      </c>
      <c r="B547" s="183"/>
      <c r="C547" s="183"/>
      <c r="D547" s="183"/>
      <c r="E547" s="183"/>
      <c r="F547" s="200">
        <f t="shared" si="373"/>
        <v>2600</v>
      </c>
      <c r="G547" s="200">
        <f t="shared" si="374"/>
        <v>2580</v>
      </c>
      <c r="H547" s="201">
        <f t="shared" si="375"/>
        <v>1300</v>
      </c>
      <c r="I547" s="124"/>
      <c r="J547" s="124"/>
      <c r="K547" s="124"/>
      <c r="L547" s="11"/>
      <c r="M547" s="11"/>
      <c r="N547" s="171">
        <v>422110</v>
      </c>
      <c r="O547" s="172" t="s">
        <v>39</v>
      </c>
      <c r="P547" s="173" t="s">
        <v>293</v>
      </c>
      <c r="Q547" s="174">
        <v>1300</v>
      </c>
      <c r="R547" s="174">
        <f>S547-Q547</f>
        <v>0</v>
      </c>
      <c r="S547" s="174">
        <v>1300</v>
      </c>
      <c r="T547" s="174">
        <v>0</v>
      </c>
      <c r="U547" s="295">
        <v>0</v>
      </c>
      <c r="V547" s="295">
        <v>1300</v>
      </c>
      <c r="W547" s="345">
        <v>1280</v>
      </c>
      <c r="X547" s="174"/>
      <c r="Y547" s="309"/>
      <c r="Z547" s="174"/>
      <c r="AA547" s="174">
        <f>+Q547</f>
        <v>1300</v>
      </c>
      <c r="AB547" s="174"/>
      <c r="AC547" s="174"/>
      <c r="AD547" s="174"/>
      <c r="AE547" s="176"/>
    </row>
    <row r="548" spans="1:31" s="193" customFormat="1" ht="21.75" customHeight="1" x14ac:dyDescent="0.25">
      <c r="A548" s="188" t="s">
        <v>43</v>
      </c>
      <c r="B548" s="188"/>
      <c r="C548" s="198" t="s">
        <v>384</v>
      </c>
      <c r="D548" s="198" t="s">
        <v>387</v>
      </c>
      <c r="E548" s="198" t="s">
        <v>388</v>
      </c>
      <c r="F548" s="200">
        <f t="shared" si="373"/>
        <v>220</v>
      </c>
      <c r="G548" s="200">
        <f t="shared" si="374"/>
        <v>373.42636363636365</v>
      </c>
      <c r="H548" s="201">
        <f t="shared" si="375"/>
        <v>213.54000000000002</v>
      </c>
      <c r="I548" s="115"/>
      <c r="J548" s="115"/>
      <c r="K548" s="115"/>
      <c r="L548" s="115"/>
      <c r="M548" s="115"/>
      <c r="N548" s="115" t="str">
        <f>+O548</f>
        <v>7.2.</v>
      </c>
      <c r="O548" s="116" t="s">
        <v>43</v>
      </c>
      <c r="P548" s="117" t="s">
        <v>22</v>
      </c>
      <c r="Q548" s="118">
        <f>+Q549</f>
        <v>110</v>
      </c>
      <c r="R548" s="118">
        <f t="shared" ref="R548:AD548" si="378">+R549</f>
        <v>0</v>
      </c>
      <c r="S548" s="118">
        <f t="shared" si="378"/>
        <v>110</v>
      </c>
      <c r="T548" s="118">
        <f t="shared" si="378"/>
        <v>104</v>
      </c>
      <c r="U548" s="118">
        <f t="shared" si="378"/>
        <v>110</v>
      </c>
      <c r="V548" s="118">
        <f t="shared" si="378"/>
        <v>110</v>
      </c>
      <c r="W548" s="118">
        <f t="shared" si="378"/>
        <v>25.89</v>
      </c>
      <c r="X548" s="118"/>
      <c r="Y548" s="332">
        <f>W548/V548*100</f>
        <v>23.536363636363635</v>
      </c>
      <c r="Z548" s="192">
        <f t="shared" si="378"/>
        <v>103.54</v>
      </c>
      <c r="AA548" s="192">
        <f t="shared" si="378"/>
        <v>110</v>
      </c>
      <c r="AB548" s="192">
        <f t="shared" si="378"/>
        <v>0</v>
      </c>
      <c r="AC548" s="192">
        <f t="shared" si="378"/>
        <v>0</v>
      </c>
      <c r="AD548" s="192">
        <f t="shared" si="378"/>
        <v>0</v>
      </c>
      <c r="AE548" s="236"/>
    </row>
    <row r="549" spans="1:31" s="114" customFormat="1" ht="19.5" customHeight="1" x14ac:dyDescent="0.25">
      <c r="A549" s="183" t="s">
        <v>43</v>
      </c>
      <c r="B549" s="198" t="s">
        <v>352</v>
      </c>
      <c r="C549" s="198" t="s">
        <v>384</v>
      </c>
      <c r="D549" s="198" t="s">
        <v>387</v>
      </c>
      <c r="E549" s="198" t="s">
        <v>388</v>
      </c>
      <c r="F549" s="200">
        <f t="shared" si="373"/>
        <v>220</v>
      </c>
      <c r="G549" s="200">
        <f t="shared" si="374"/>
        <v>373.42636363636365</v>
      </c>
      <c r="H549" s="201">
        <f t="shared" si="375"/>
        <v>213.54000000000002</v>
      </c>
      <c r="I549" s="120">
        <v>4</v>
      </c>
      <c r="J549" s="120"/>
      <c r="K549" s="120"/>
      <c r="L549" s="120"/>
      <c r="M549" s="120"/>
      <c r="N549" s="120"/>
      <c r="O549" s="12" t="s">
        <v>43</v>
      </c>
      <c r="P549" s="122" t="s">
        <v>21</v>
      </c>
      <c r="Q549" s="123">
        <f>+Q550+Q555</f>
        <v>110</v>
      </c>
      <c r="R549" s="123">
        <f t="shared" ref="R549:AD549" si="379">+R550+R555</f>
        <v>0</v>
      </c>
      <c r="S549" s="123">
        <f t="shared" si="379"/>
        <v>110</v>
      </c>
      <c r="T549" s="123">
        <f t="shared" si="379"/>
        <v>104</v>
      </c>
      <c r="U549" s="123">
        <f t="shared" si="379"/>
        <v>110</v>
      </c>
      <c r="V549" s="123">
        <f t="shared" si="379"/>
        <v>110</v>
      </c>
      <c r="W549" s="123">
        <f t="shared" si="379"/>
        <v>25.89</v>
      </c>
      <c r="X549" s="123"/>
      <c r="Y549" s="316">
        <f>W549/V549*100</f>
        <v>23.536363636363635</v>
      </c>
      <c r="Z549" s="123">
        <f t="shared" si="379"/>
        <v>103.54</v>
      </c>
      <c r="AA549" s="123">
        <f t="shared" si="379"/>
        <v>110</v>
      </c>
      <c r="AB549" s="123">
        <f t="shared" si="379"/>
        <v>0</v>
      </c>
      <c r="AC549" s="123">
        <f t="shared" si="379"/>
        <v>0</v>
      </c>
      <c r="AD549" s="123">
        <f t="shared" si="379"/>
        <v>0</v>
      </c>
    </row>
    <row r="550" spans="1:31" s="187" customFormat="1" ht="20.25" hidden="1" customHeight="1" x14ac:dyDescent="0.25">
      <c r="A550" s="183" t="s">
        <v>43</v>
      </c>
      <c r="B550" s="198" t="s">
        <v>352</v>
      </c>
      <c r="C550" s="198" t="s">
        <v>384</v>
      </c>
      <c r="D550" s="198" t="s">
        <v>387</v>
      </c>
      <c r="E550" s="198" t="s">
        <v>388</v>
      </c>
      <c r="F550" s="200">
        <f t="shared" si="373"/>
        <v>0</v>
      </c>
      <c r="G550" s="200">
        <f t="shared" si="374"/>
        <v>0</v>
      </c>
      <c r="H550" s="201">
        <f t="shared" si="375"/>
        <v>0</v>
      </c>
      <c r="I550" s="121"/>
      <c r="J550" s="121">
        <v>41</v>
      </c>
      <c r="K550" s="121"/>
      <c r="L550" s="121"/>
      <c r="M550" s="121"/>
      <c r="N550" s="121"/>
      <c r="O550" s="12" t="s">
        <v>43</v>
      </c>
      <c r="P550" s="185" t="s">
        <v>11</v>
      </c>
      <c r="Q550" s="186">
        <f>Q551</f>
        <v>0</v>
      </c>
      <c r="R550" s="186">
        <f t="shared" ref="Q550:AD553" si="380">R551</f>
        <v>0</v>
      </c>
      <c r="S550" s="186">
        <f t="shared" si="380"/>
        <v>0</v>
      </c>
      <c r="T550" s="186">
        <f t="shared" si="380"/>
        <v>0</v>
      </c>
      <c r="U550" s="186">
        <f t="shared" si="380"/>
        <v>0</v>
      </c>
      <c r="V550" s="186">
        <f t="shared" si="380"/>
        <v>0</v>
      </c>
      <c r="W550" s="186">
        <f t="shared" si="380"/>
        <v>0</v>
      </c>
      <c r="X550" s="186"/>
      <c r="Y550" s="260">
        <v>0</v>
      </c>
      <c r="Z550" s="186">
        <f t="shared" si="380"/>
        <v>0</v>
      </c>
      <c r="AA550" s="186">
        <f t="shared" si="380"/>
        <v>0</v>
      </c>
      <c r="AB550" s="186">
        <f t="shared" si="380"/>
        <v>0</v>
      </c>
      <c r="AC550" s="186">
        <f t="shared" si="380"/>
        <v>0</v>
      </c>
      <c r="AD550" s="186">
        <f t="shared" si="380"/>
        <v>0</v>
      </c>
    </row>
    <row r="551" spans="1:31" s="214" customFormat="1" ht="20.25" hidden="1" customHeight="1" x14ac:dyDescent="0.25">
      <c r="A551" s="188" t="s">
        <v>43</v>
      </c>
      <c r="B551" s="188"/>
      <c r="C551" s="215" t="s">
        <v>384</v>
      </c>
      <c r="D551" s="215" t="s">
        <v>387</v>
      </c>
      <c r="E551" s="215" t="s">
        <v>388</v>
      </c>
      <c r="F551" s="207">
        <f t="shared" si="373"/>
        <v>0</v>
      </c>
      <c r="G551" s="207">
        <f t="shared" si="374"/>
        <v>0</v>
      </c>
      <c r="H551" s="208">
        <f t="shared" si="375"/>
        <v>0</v>
      </c>
      <c r="I551" s="124"/>
      <c r="J551" s="131"/>
      <c r="K551" s="131">
        <v>412</v>
      </c>
      <c r="L551" s="131"/>
      <c r="M551" s="131"/>
      <c r="N551" s="132"/>
      <c r="O551" s="12" t="s">
        <v>43</v>
      </c>
      <c r="P551" s="127" t="s">
        <v>274</v>
      </c>
      <c r="Q551" s="133">
        <f t="shared" si="380"/>
        <v>0</v>
      </c>
      <c r="R551" s="133">
        <f t="shared" si="380"/>
        <v>0</v>
      </c>
      <c r="S551" s="133">
        <f t="shared" si="380"/>
        <v>0</v>
      </c>
      <c r="T551" s="133">
        <f t="shared" si="380"/>
        <v>0</v>
      </c>
      <c r="U551" s="133">
        <f t="shared" si="380"/>
        <v>0</v>
      </c>
      <c r="V551" s="133">
        <f t="shared" si="380"/>
        <v>0</v>
      </c>
      <c r="W551" s="342">
        <f t="shared" si="380"/>
        <v>0</v>
      </c>
      <c r="X551" s="133"/>
      <c r="Y551" s="307"/>
      <c r="Z551" s="213">
        <f t="shared" si="380"/>
        <v>0</v>
      </c>
      <c r="AA551" s="213">
        <f t="shared" si="380"/>
        <v>0</v>
      </c>
      <c r="AB551" s="213">
        <f t="shared" si="380"/>
        <v>0</v>
      </c>
      <c r="AC551" s="213">
        <f t="shared" si="380"/>
        <v>0</v>
      </c>
      <c r="AD551" s="213">
        <f t="shared" si="380"/>
        <v>0</v>
      </c>
    </row>
    <row r="552" spans="1:31" s="114" customFormat="1" ht="19.5" hidden="1" customHeight="1" x14ac:dyDescent="0.25">
      <c r="A552" s="183" t="s">
        <v>43</v>
      </c>
      <c r="B552" s="183"/>
      <c r="C552" s="183"/>
      <c r="D552" s="198" t="s">
        <v>387</v>
      </c>
      <c r="E552" s="198" t="s">
        <v>388</v>
      </c>
      <c r="F552" s="200">
        <f t="shared" si="373"/>
        <v>0</v>
      </c>
      <c r="G552" s="200">
        <f t="shared" si="374"/>
        <v>0</v>
      </c>
      <c r="H552" s="201">
        <f t="shared" si="375"/>
        <v>0</v>
      </c>
      <c r="I552" s="139"/>
      <c r="J552" s="131"/>
      <c r="K552" s="131"/>
      <c r="L552" s="131">
        <v>4123</v>
      </c>
      <c r="M552" s="131"/>
      <c r="N552" s="132"/>
      <c r="O552" s="140" t="s">
        <v>43</v>
      </c>
      <c r="P552" s="127" t="s">
        <v>204</v>
      </c>
      <c r="Q552" s="133">
        <f>Q553</f>
        <v>0</v>
      </c>
      <c r="R552" s="133">
        <f t="shared" si="380"/>
        <v>0</v>
      </c>
      <c r="S552" s="133">
        <f t="shared" si="380"/>
        <v>0</v>
      </c>
      <c r="T552" s="133">
        <f t="shared" si="380"/>
        <v>0</v>
      </c>
      <c r="U552" s="133">
        <f t="shared" si="380"/>
        <v>0</v>
      </c>
      <c r="V552" s="133">
        <f t="shared" si="380"/>
        <v>0</v>
      </c>
      <c r="W552" s="342">
        <f t="shared" si="380"/>
        <v>0</v>
      </c>
      <c r="X552" s="133"/>
      <c r="Y552" s="307"/>
      <c r="Z552" s="133">
        <f t="shared" si="380"/>
        <v>0</v>
      </c>
      <c r="AA552" s="133">
        <f t="shared" si="380"/>
        <v>0</v>
      </c>
      <c r="AB552" s="133">
        <f t="shared" si="380"/>
        <v>0</v>
      </c>
      <c r="AC552" s="133">
        <f t="shared" si="380"/>
        <v>0</v>
      </c>
      <c r="AD552" s="133">
        <f t="shared" si="380"/>
        <v>0</v>
      </c>
    </row>
    <row r="553" spans="1:31" s="114" customFormat="1" ht="20.25" hidden="1" customHeight="1" x14ac:dyDescent="0.25">
      <c r="A553" s="183" t="s">
        <v>43</v>
      </c>
      <c r="B553" s="183"/>
      <c r="C553" s="183"/>
      <c r="D553" s="183"/>
      <c r="E553" s="198" t="s">
        <v>388</v>
      </c>
      <c r="F553" s="200">
        <f t="shared" si="373"/>
        <v>0</v>
      </c>
      <c r="G553" s="200">
        <f t="shared" si="374"/>
        <v>0</v>
      </c>
      <c r="H553" s="201">
        <f t="shared" si="375"/>
        <v>0</v>
      </c>
      <c r="I553" s="124"/>
      <c r="J553" s="131"/>
      <c r="K553" s="131"/>
      <c r="L553" s="131"/>
      <c r="M553" s="194">
        <v>41231</v>
      </c>
      <c r="N553" s="195"/>
      <c r="O553" s="196" t="s">
        <v>43</v>
      </c>
      <c r="P553" s="195" t="s">
        <v>204</v>
      </c>
      <c r="Q553" s="197">
        <f>Q554</f>
        <v>0</v>
      </c>
      <c r="R553" s="197">
        <f t="shared" si="380"/>
        <v>0</v>
      </c>
      <c r="S553" s="197">
        <f t="shared" si="380"/>
        <v>0</v>
      </c>
      <c r="T553" s="197">
        <f t="shared" si="380"/>
        <v>0</v>
      </c>
      <c r="U553" s="197">
        <f t="shared" si="380"/>
        <v>0</v>
      </c>
      <c r="V553" s="197">
        <f t="shared" si="380"/>
        <v>0</v>
      </c>
      <c r="W553" s="343">
        <f t="shared" si="380"/>
        <v>0</v>
      </c>
      <c r="X553" s="197"/>
      <c r="Y553" s="308"/>
      <c r="Z553" s="197">
        <f t="shared" si="380"/>
        <v>0</v>
      </c>
      <c r="AA553" s="197">
        <f t="shared" si="380"/>
        <v>0</v>
      </c>
      <c r="AB553" s="197">
        <f t="shared" si="380"/>
        <v>0</v>
      </c>
      <c r="AC553" s="197">
        <f t="shared" si="380"/>
        <v>0</v>
      </c>
      <c r="AD553" s="197">
        <f t="shared" si="380"/>
        <v>0</v>
      </c>
    </row>
    <row r="554" spans="1:31" s="114" customFormat="1" ht="19.5" hidden="1" customHeight="1" x14ac:dyDescent="0.25">
      <c r="A554" s="183" t="s">
        <v>43</v>
      </c>
      <c r="B554" s="183"/>
      <c r="C554" s="183"/>
      <c r="D554" s="183"/>
      <c r="E554" s="183"/>
      <c r="F554" s="200">
        <f t="shared" si="373"/>
        <v>0</v>
      </c>
      <c r="G554" s="200">
        <f t="shared" si="374"/>
        <v>0</v>
      </c>
      <c r="H554" s="201">
        <f t="shared" si="375"/>
        <v>0</v>
      </c>
      <c r="I554" s="139"/>
      <c r="J554" s="131"/>
      <c r="K554" s="131"/>
      <c r="L554" s="131"/>
      <c r="M554" s="11"/>
      <c r="N554" s="171">
        <v>412310</v>
      </c>
      <c r="O554" s="172" t="s">
        <v>43</v>
      </c>
      <c r="P554" s="173" t="s">
        <v>204</v>
      </c>
      <c r="Q554" s="174">
        <v>0</v>
      </c>
      <c r="R554" s="174">
        <f>S554-Q554</f>
        <v>0</v>
      </c>
      <c r="S554" s="174">
        <v>0</v>
      </c>
      <c r="T554" s="174"/>
      <c r="U554" s="174"/>
      <c r="V554" s="174"/>
      <c r="W554" s="345"/>
      <c r="X554" s="174"/>
      <c r="Y554" s="309"/>
      <c r="Z554" s="174"/>
      <c r="AA554" s="174">
        <f>+Q554</f>
        <v>0</v>
      </c>
      <c r="AB554" s="174"/>
      <c r="AC554" s="174"/>
      <c r="AD554" s="174"/>
    </row>
    <row r="555" spans="1:31" s="187" customFormat="1" ht="20.25" customHeight="1" x14ac:dyDescent="0.25">
      <c r="A555" s="183" t="s">
        <v>43</v>
      </c>
      <c r="B555" s="198" t="s">
        <v>352</v>
      </c>
      <c r="C555" s="198" t="s">
        <v>384</v>
      </c>
      <c r="D555" s="198" t="s">
        <v>387</v>
      </c>
      <c r="E555" s="198" t="s">
        <v>388</v>
      </c>
      <c r="F555" s="200">
        <f t="shared" si="373"/>
        <v>220</v>
      </c>
      <c r="G555" s="200">
        <f t="shared" si="374"/>
        <v>373.42636363636365</v>
      </c>
      <c r="H555" s="201">
        <f t="shared" si="375"/>
        <v>213.54000000000002</v>
      </c>
      <c r="I555" s="263"/>
      <c r="J555" s="263">
        <v>42</v>
      </c>
      <c r="K555" s="263"/>
      <c r="L555" s="263"/>
      <c r="M555" s="263"/>
      <c r="N555" s="263"/>
      <c r="O555" s="303" t="s">
        <v>43</v>
      </c>
      <c r="P555" s="264" t="s">
        <v>12</v>
      </c>
      <c r="Q555" s="265">
        <f>Q556+Q560</f>
        <v>110</v>
      </c>
      <c r="R555" s="265">
        <f t="shared" ref="R555:AD555" si="381">R556+R560</f>
        <v>0</v>
      </c>
      <c r="S555" s="265">
        <f t="shared" si="381"/>
        <v>110</v>
      </c>
      <c r="T555" s="265">
        <v>104</v>
      </c>
      <c r="U555" s="265">
        <f t="shared" si="381"/>
        <v>110</v>
      </c>
      <c r="V555" s="265">
        <f t="shared" si="381"/>
        <v>110</v>
      </c>
      <c r="W555" s="265">
        <f t="shared" si="381"/>
        <v>25.89</v>
      </c>
      <c r="X555" s="265"/>
      <c r="Y555" s="260">
        <f>W555/V555*100</f>
        <v>23.536363636363635</v>
      </c>
      <c r="Z555" s="186">
        <f t="shared" si="381"/>
        <v>103.54</v>
      </c>
      <c r="AA555" s="186">
        <f t="shared" si="381"/>
        <v>110</v>
      </c>
      <c r="AB555" s="186">
        <f t="shared" si="381"/>
        <v>0</v>
      </c>
      <c r="AC555" s="186">
        <f t="shared" si="381"/>
        <v>0</v>
      </c>
      <c r="AD555" s="186">
        <f t="shared" si="381"/>
        <v>0</v>
      </c>
    </row>
    <row r="556" spans="1:31" s="214" customFormat="1" ht="20.25" customHeight="1" x14ac:dyDescent="0.25">
      <c r="A556" s="188" t="s">
        <v>43</v>
      </c>
      <c r="B556" s="188"/>
      <c r="C556" s="215" t="s">
        <v>384</v>
      </c>
      <c r="D556" s="215" t="s">
        <v>387</v>
      </c>
      <c r="E556" s="215" t="s">
        <v>388</v>
      </c>
      <c r="F556" s="207">
        <f t="shared" si="373"/>
        <v>220</v>
      </c>
      <c r="G556" s="207">
        <f t="shared" si="374"/>
        <v>349.89</v>
      </c>
      <c r="H556" s="208">
        <f t="shared" si="375"/>
        <v>213.54000000000002</v>
      </c>
      <c r="I556" s="124"/>
      <c r="J556" s="131"/>
      <c r="K556" s="131">
        <v>422</v>
      </c>
      <c r="L556" s="131"/>
      <c r="M556" s="131"/>
      <c r="N556" s="132"/>
      <c r="O556" s="12" t="s">
        <v>43</v>
      </c>
      <c r="P556" s="127" t="s">
        <v>275</v>
      </c>
      <c r="Q556" s="133">
        <f>Q557</f>
        <v>110</v>
      </c>
      <c r="R556" s="133">
        <f t="shared" ref="Q556:AD558" si="382">R557</f>
        <v>0</v>
      </c>
      <c r="S556" s="133">
        <f t="shared" si="382"/>
        <v>110</v>
      </c>
      <c r="T556" s="133">
        <v>104</v>
      </c>
      <c r="U556" s="293">
        <f t="shared" si="382"/>
        <v>110</v>
      </c>
      <c r="V556" s="293">
        <f t="shared" si="382"/>
        <v>110</v>
      </c>
      <c r="W556" s="342">
        <f t="shared" si="382"/>
        <v>25.89</v>
      </c>
      <c r="X556" s="133"/>
      <c r="Y556" s="307"/>
      <c r="Z556" s="213">
        <f t="shared" si="382"/>
        <v>103.54</v>
      </c>
      <c r="AA556" s="213">
        <f t="shared" si="382"/>
        <v>110</v>
      </c>
      <c r="AB556" s="213">
        <f t="shared" si="382"/>
        <v>0</v>
      </c>
      <c r="AC556" s="213">
        <f t="shared" si="382"/>
        <v>0</v>
      </c>
      <c r="AD556" s="213">
        <f t="shared" si="382"/>
        <v>0</v>
      </c>
    </row>
    <row r="557" spans="1:31" s="114" customFormat="1" ht="19.5" customHeight="1" x14ac:dyDescent="0.25">
      <c r="A557" s="183" t="s">
        <v>43</v>
      </c>
      <c r="B557" s="183"/>
      <c r="C557" s="183"/>
      <c r="D557" s="198" t="s">
        <v>387</v>
      </c>
      <c r="E557" s="198" t="s">
        <v>388</v>
      </c>
      <c r="F557" s="200">
        <f t="shared" si="373"/>
        <v>220</v>
      </c>
      <c r="G557" s="200">
        <f t="shared" si="374"/>
        <v>349.89</v>
      </c>
      <c r="H557" s="201">
        <f t="shared" si="375"/>
        <v>213.54000000000002</v>
      </c>
      <c r="I557" s="139"/>
      <c r="J557" s="131"/>
      <c r="K557" s="131"/>
      <c r="L557" s="131">
        <v>4224</v>
      </c>
      <c r="M557" s="131"/>
      <c r="N557" s="132"/>
      <c r="O557" s="12" t="s">
        <v>43</v>
      </c>
      <c r="P557" s="127" t="s">
        <v>282</v>
      </c>
      <c r="Q557" s="133">
        <f t="shared" si="382"/>
        <v>110</v>
      </c>
      <c r="R557" s="133">
        <f t="shared" si="382"/>
        <v>0</v>
      </c>
      <c r="S557" s="133">
        <f t="shared" si="382"/>
        <v>110</v>
      </c>
      <c r="T557" s="133">
        <v>104</v>
      </c>
      <c r="U557" s="293">
        <f t="shared" si="382"/>
        <v>110</v>
      </c>
      <c r="V557" s="293">
        <f t="shared" si="382"/>
        <v>110</v>
      </c>
      <c r="W557" s="342">
        <f t="shared" si="382"/>
        <v>25.89</v>
      </c>
      <c r="X557" s="133"/>
      <c r="Y557" s="307"/>
      <c r="Z557" s="133">
        <f t="shared" si="382"/>
        <v>103.54</v>
      </c>
      <c r="AA557" s="133">
        <f t="shared" si="382"/>
        <v>110</v>
      </c>
      <c r="AB557" s="133">
        <f t="shared" si="382"/>
        <v>0</v>
      </c>
      <c r="AC557" s="133">
        <f t="shared" si="382"/>
        <v>0</v>
      </c>
      <c r="AD557" s="133">
        <f t="shared" si="382"/>
        <v>0</v>
      </c>
    </row>
    <row r="558" spans="1:31" s="114" customFormat="1" ht="20.25" hidden="1" customHeight="1" x14ac:dyDescent="0.25">
      <c r="A558" s="183" t="s">
        <v>43</v>
      </c>
      <c r="B558" s="183"/>
      <c r="C558" s="183"/>
      <c r="D558" s="183"/>
      <c r="E558" s="198" t="s">
        <v>388</v>
      </c>
      <c r="F558" s="200">
        <f t="shared" si="373"/>
        <v>220</v>
      </c>
      <c r="G558" s="200">
        <f t="shared" si="374"/>
        <v>245.89</v>
      </c>
      <c r="H558" s="201">
        <f t="shared" si="375"/>
        <v>213.54000000000002</v>
      </c>
      <c r="I558" s="124"/>
      <c r="J558" s="131"/>
      <c r="K558" s="131"/>
      <c r="L558" s="131"/>
      <c r="M558" s="194">
        <v>42242</v>
      </c>
      <c r="N558" s="195"/>
      <c r="O558" s="196" t="s">
        <v>43</v>
      </c>
      <c r="P558" s="195" t="s">
        <v>284</v>
      </c>
      <c r="Q558" s="197">
        <f t="shared" si="382"/>
        <v>110</v>
      </c>
      <c r="R558" s="197">
        <f t="shared" si="382"/>
        <v>0</v>
      </c>
      <c r="S558" s="197">
        <f t="shared" si="382"/>
        <v>110</v>
      </c>
      <c r="T558" s="197">
        <f t="shared" si="382"/>
        <v>0</v>
      </c>
      <c r="U558" s="294">
        <f t="shared" si="382"/>
        <v>110</v>
      </c>
      <c r="V558" s="294">
        <f t="shared" si="382"/>
        <v>110</v>
      </c>
      <c r="W558" s="343">
        <f t="shared" si="382"/>
        <v>25.89</v>
      </c>
      <c r="X558" s="197"/>
      <c r="Y558" s="308"/>
      <c r="Z558" s="197">
        <f t="shared" si="382"/>
        <v>103.54</v>
      </c>
      <c r="AA558" s="197">
        <f t="shared" si="382"/>
        <v>110</v>
      </c>
      <c r="AB558" s="197">
        <f t="shared" si="382"/>
        <v>0</v>
      </c>
      <c r="AC558" s="197">
        <f t="shared" si="382"/>
        <v>0</v>
      </c>
      <c r="AD558" s="197">
        <f t="shared" si="382"/>
        <v>0</v>
      </c>
    </row>
    <row r="559" spans="1:31" s="114" customFormat="1" ht="19.5" hidden="1" customHeight="1" x14ac:dyDescent="0.25">
      <c r="A559" s="183" t="s">
        <v>43</v>
      </c>
      <c r="B559" s="183"/>
      <c r="C559" s="183"/>
      <c r="D559" s="183"/>
      <c r="E559" s="183"/>
      <c r="F559" s="200">
        <f t="shared" si="373"/>
        <v>220</v>
      </c>
      <c r="G559" s="200">
        <f t="shared" si="374"/>
        <v>245.89</v>
      </c>
      <c r="H559" s="201">
        <f t="shared" si="375"/>
        <v>213.54000000000002</v>
      </c>
      <c r="I559" s="139"/>
      <c r="J559" s="131"/>
      <c r="K559" s="131"/>
      <c r="L559" s="131"/>
      <c r="M559" s="11"/>
      <c r="N559" s="171">
        <v>422420</v>
      </c>
      <c r="O559" s="172" t="s">
        <v>43</v>
      </c>
      <c r="P559" s="173" t="s">
        <v>284</v>
      </c>
      <c r="Q559" s="174">
        <v>110</v>
      </c>
      <c r="R559" s="174">
        <f>S559-Q559</f>
        <v>0</v>
      </c>
      <c r="S559" s="174">
        <v>110</v>
      </c>
      <c r="T559" s="174"/>
      <c r="U559" s="295">
        <v>110</v>
      </c>
      <c r="V559" s="295">
        <v>110</v>
      </c>
      <c r="W559" s="345">
        <v>25.89</v>
      </c>
      <c r="X559" s="174"/>
      <c r="Y559" s="309"/>
      <c r="Z559" s="174">
        <v>103.54</v>
      </c>
      <c r="AA559" s="174">
        <f>+Q559</f>
        <v>110</v>
      </c>
      <c r="AB559" s="174"/>
      <c r="AC559" s="174"/>
      <c r="AD559" s="174"/>
    </row>
    <row r="560" spans="1:31" s="214" customFormat="1" ht="20.25" hidden="1" customHeight="1" x14ac:dyDescent="0.25">
      <c r="A560" s="188" t="s">
        <v>43</v>
      </c>
      <c r="B560" s="188"/>
      <c r="C560" s="215" t="s">
        <v>384</v>
      </c>
      <c r="D560" s="215" t="s">
        <v>387</v>
      </c>
      <c r="E560" s="215" t="s">
        <v>388</v>
      </c>
      <c r="F560" s="207">
        <f t="shared" si="373"/>
        <v>0</v>
      </c>
      <c r="G560" s="207">
        <f t="shared" si="374"/>
        <v>0</v>
      </c>
      <c r="H560" s="208">
        <f t="shared" si="375"/>
        <v>0</v>
      </c>
      <c r="I560" s="124"/>
      <c r="J560" s="131"/>
      <c r="K560" s="131">
        <v>423</v>
      </c>
      <c r="L560" s="131"/>
      <c r="M560" s="131"/>
      <c r="N560" s="132"/>
      <c r="O560" s="12" t="s">
        <v>43</v>
      </c>
      <c r="P560" s="127" t="s">
        <v>287</v>
      </c>
      <c r="Q560" s="133">
        <f t="shared" ref="Q560:AD562" si="383">Q561</f>
        <v>0</v>
      </c>
      <c r="R560" s="133">
        <f t="shared" si="383"/>
        <v>0</v>
      </c>
      <c r="S560" s="133">
        <f t="shared" si="383"/>
        <v>0</v>
      </c>
      <c r="T560" s="133">
        <f t="shared" si="383"/>
        <v>0</v>
      </c>
      <c r="U560" s="133">
        <f t="shared" si="383"/>
        <v>0</v>
      </c>
      <c r="V560" s="133">
        <f t="shared" si="383"/>
        <v>0</v>
      </c>
      <c r="W560" s="342">
        <f t="shared" si="383"/>
        <v>0</v>
      </c>
      <c r="X560" s="133"/>
      <c r="Y560" s="307"/>
      <c r="Z560" s="213">
        <f t="shared" si="383"/>
        <v>0</v>
      </c>
      <c r="AA560" s="213">
        <f t="shared" si="383"/>
        <v>0</v>
      </c>
      <c r="AB560" s="213">
        <f t="shared" si="383"/>
        <v>0</v>
      </c>
      <c r="AC560" s="213">
        <f t="shared" si="383"/>
        <v>0</v>
      </c>
      <c r="AD560" s="213">
        <f t="shared" si="383"/>
        <v>0</v>
      </c>
    </row>
    <row r="561" spans="1:35" s="114" customFormat="1" ht="19.5" hidden="1" customHeight="1" x14ac:dyDescent="0.25">
      <c r="A561" s="183" t="s">
        <v>43</v>
      </c>
      <c r="B561" s="183"/>
      <c r="C561" s="183"/>
      <c r="D561" s="198" t="s">
        <v>387</v>
      </c>
      <c r="E561" s="198" t="s">
        <v>388</v>
      </c>
      <c r="F561" s="200">
        <f t="shared" si="373"/>
        <v>0</v>
      </c>
      <c r="G561" s="200">
        <f t="shared" si="374"/>
        <v>0</v>
      </c>
      <c r="H561" s="201">
        <f t="shared" si="375"/>
        <v>0</v>
      </c>
      <c r="I561" s="139"/>
      <c r="J561" s="131"/>
      <c r="K561" s="131"/>
      <c r="L561" s="131">
        <v>4231</v>
      </c>
      <c r="M561" s="131"/>
      <c r="N561" s="132"/>
      <c r="O561" s="142" t="s">
        <v>43</v>
      </c>
      <c r="P561" s="127" t="s">
        <v>288</v>
      </c>
      <c r="Q561" s="133">
        <f t="shared" si="383"/>
        <v>0</v>
      </c>
      <c r="R561" s="133">
        <f t="shared" si="383"/>
        <v>0</v>
      </c>
      <c r="S561" s="133">
        <f t="shared" si="383"/>
        <v>0</v>
      </c>
      <c r="T561" s="133">
        <f t="shared" si="383"/>
        <v>0</v>
      </c>
      <c r="U561" s="133">
        <f t="shared" si="383"/>
        <v>0</v>
      </c>
      <c r="V561" s="133">
        <f t="shared" si="383"/>
        <v>0</v>
      </c>
      <c r="W561" s="342">
        <f t="shared" si="383"/>
        <v>0</v>
      </c>
      <c r="X561" s="133"/>
      <c r="Y561" s="307"/>
      <c r="Z561" s="133">
        <f t="shared" si="383"/>
        <v>0</v>
      </c>
      <c r="AA561" s="133">
        <f t="shared" si="383"/>
        <v>0</v>
      </c>
      <c r="AB561" s="133">
        <f t="shared" si="383"/>
        <v>0</v>
      </c>
      <c r="AC561" s="133">
        <f t="shared" si="383"/>
        <v>0</v>
      </c>
      <c r="AD561" s="133">
        <f t="shared" si="383"/>
        <v>0</v>
      </c>
    </row>
    <row r="562" spans="1:35" s="114" customFormat="1" ht="20.25" hidden="1" customHeight="1" x14ac:dyDescent="0.25">
      <c r="A562" s="183" t="s">
        <v>43</v>
      </c>
      <c r="B562" s="183"/>
      <c r="C562" s="183"/>
      <c r="D562" s="183"/>
      <c r="E562" s="198" t="s">
        <v>388</v>
      </c>
      <c r="F562" s="200">
        <f t="shared" si="373"/>
        <v>0</v>
      </c>
      <c r="G562" s="200">
        <f t="shared" si="374"/>
        <v>0</v>
      </c>
      <c r="H562" s="201">
        <f t="shared" si="375"/>
        <v>0</v>
      </c>
      <c r="I562" s="124"/>
      <c r="J562" s="131"/>
      <c r="K562" s="131"/>
      <c r="L562" s="131"/>
      <c r="M562" s="194">
        <v>42311</v>
      </c>
      <c r="N562" s="195"/>
      <c r="O562" s="196" t="s">
        <v>43</v>
      </c>
      <c r="P562" s="195" t="s">
        <v>289</v>
      </c>
      <c r="Q562" s="197">
        <f t="shared" si="383"/>
        <v>0</v>
      </c>
      <c r="R562" s="197">
        <f t="shared" si="383"/>
        <v>0</v>
      </c>
      <c r="S562" s="197">
        <f t="shared" si="383"/>
        <v>0</v>
      </c>
      <c r="T562" s="197">
        <f t="shared" si="383"/>
        <v>0</v>
      </c>
      <c r="U562" s="197">
        <f t="shared" si="383"/>
        <v>0</v>
      </c>
      <c r="V562" s="197">
        <f t="shared" si="383"/>
        <v>0</v>
      </c>
      <c r="W562" s="343">
        <f t="shared" si="383"/>
        <v>0</v>
      </c>
      <c r="X562" s="197"/>
      <c r="Y562" s="308"/>
      <c r="Z562" s="197">
        <f t="shared" si="383"/>
        <v>0</v>
      </c>
      <c r="AA562" s="197">
        <f t="shared" si="383"/>
        <v>0</v>
      </c>
      <c r="AB562" s="197">
        <f t="shared" si="383"/>
        <v>0</v>
      </c>
      <c r="AC562" s="197">
        <f t="shared" si="383"/>
        <v>0</v>
      </c>
      <c r="AD562" s="197">
        <f t="shared" si="383"/>
        <v>0</v>
      </c>
    </row>
    <row r="563" spans="1:35" s="114" customFormat="1" ht="19.5" hidden="1" customHeight="1" x14ac:dyDescent="0.25">
      <c r="A563" s="183" t="s">
        <v>43</v>
      </c>
      <c r="B563" s="183"/>
      <c r="C563" s="183"/>
      <c r="D563" s="183"/>
      <c r="E563" s="183"/>
      <c r="F563" s="200">
        <f t="shared" si="373"/>
        <v>0</v>
      </c>
      <c r="G563" s="200">
        <f t="shared" si="374"/>
        <v>0</v>
      </c>
      <c r="H563" s="201">
        <f t="shared" si="375"/>
        <v>0</v>
      </c>
      <c r="I563" s="139"/>
      <c r="J563" s="131"/>
      <c r="K563" s="131"/>
      <c r="L563" s="131"/>
      <c r="M563" s="11"/>
      <c r="N563" s="171">
        <v>423110</v>
      </c>
      <c r="O563" s="172" t="s">
        <v>43</v>
      </c>
      <c r="P563" s="173" t="s">
        <v>289</v>
      </c>
      <c r="Q563" s="174"/>
      <c r="R563" s="174"/>
      <c r="S563" s="174"/>
      <c r="T563" s="174"/>
      <c r="U563" s="240">
        <v>0</v>
      </c>
      <c r="V563" s="240">
        <v>0</v>
      </c>
      <c r="W563" s="345"/>
      <c r="X563" s="174"/>
      <c r="Y563" s="309"/>
      <c r="Z563" s="174"/>
      <c r="AA563" s="174">
        <f>+Q563</f>
        <v>0</v>
      </c>
      <c r="AB563" s="174"/>
      <c r="AC563" s="174"/>
      <c r="AD563" s="174"/>
    </row>
    <row r="564" spans="1:35" s="114" customFormat="1" ht="30" customHeight="1" x14ac:dyDescent="0.25">
      <c r="A564" s="182" t="s">
        <v>337</v>
      </c>
      <c r="B564" s="198" t="s">
        <v>352</v>
      </c>
      <c r="C564" s="198" t="s">
        <v>384</v>
      </c>
      <c r="D564" s="198" t="s">
        <v>387</v>
      </c>
      <c r="E564" s="198" t="s">
        <v>388</v>
      </c>
      <c r="F564" s="200" t="e">
        <f t="shared" si="373"/>
        <v>#REF!</v>
      </c>
      <c r="G564" s="200">
        <f t="shared" si="374"/>
        <v>154906</v>
      </c>
      <c r="H564" s="201" t="e">
        <f t="shared" si="375"/>
        <v>#REF!</v>
      </c>
      <c r="I564" s="408" t="s">
        <v>99</v>
      </c>
      <c r="J564" s="409"/>
      <c r="K564" s="409"/>
      <c r="L564" s="409"/>
      <c r="M564" s="409"/>
      <c r="N564" s="409"/>
      <c r="O564" s="410"/>
      <c r="P564" s="111" t="s">
        <v>102</v>
      </c>
      <c r="Q564" s="112" t="e">
        <f>+Q565</f>
        <v>#REF!</v>
      </c>
      <c r="R564" s="112" t="e">
        <f t="shared" ref="R564:AD565" si="384">+R565</f>
        <v>#REF!</v>
      </c>
      <c r="S564" s="112" t="e">
        <f t="shared" si="384"/>
        <v>#REF!</v>
      </c>
      <c r="T564" s="112">
        <f t="shared" si="384"/>
        <v>74906</v>
      </c>
      <c r="U564" s="112">
        <f t="shared" si="384"/>
        <v>80000</v>
      </c>
      <c r="V564" s="112">
        <f t="shared" si="384"/>
        <v>0</v>
      </c>
      <c r="W564" s="112">
        <f t="shared" si="384"/>
        <v>0</v>
      </c>
      <c r="X564" s="112"/>
      <c r="Y564" s="314"/>
      <c r="Z564" s="112">
        <f t="shared" si="384"/>
        <v>74905.36</v>
      </c>
      <c r="AA564" s="112" t="e">
        <f t="shared" si="384"/>
        <v>#REF!</v>
      </c>
      <c r="AB564" s="112" t="e">
        <f>+AB566</f>
        <v>#REF!</v>
      </c>
      <c r="AC564" s="112" t="e">
        <f>+AC566</f>
        <v>#REF!</v>
      </c>
      <c r="AD564" s="112" t="e">
        <f>+AD566</f>
        <v>#REF!</v>
      </c>
    </row>
    <row r="565" spans="1:35" s="193" customFormat="1" ht="21.75" customHeight="1" x14ac:dyDescent="0.25">
      <c r="A565" s="188" t="s">
        <v>337</v>
      </c>
      <c r="B565" s="188"/>
      <c r="C565" s="198" t="s">
        <v>384</v>
      </c>
      <c r="D565" s="198" t="s">
        <v>387</v>
      </c>
      <c r="E565" s="198" t="s">
        <v>388</v>
      </c>
      <c r="F565" s="200" t="e">
        <f t="shared" si="373"/>
        <v>#REF!</v>
      </c>
      <c r="G565" s="200">
        <f t="shared" si="374"/>
        <v>154906</v>
      </c>
      <c r="H565" s="201" t="e">
        <f t="shared" si="375"/>
        <v>#REF!</v>
      </c>
      <c r="I565" s="115"/>
      <c r="J565" s="115"/>
      <c r="K565" s="115"/>
      <c r="L565" s="115"/>
      <c r="M565" s="115"/>
      <c r="N565" s="115" t="str">
        <f>+O565</f>
        <v>5.5.</v>
      </c>
      <c r="O565" s="116" t="s">
        <v>39</v>
      </c>
      <c r="P565" s="117" t="s">
        <v>19</v>
      </c>
      <c r="Q565" s="118" t="e">
        <f>+Q566</f>
        <v>#REF!</v>
      </c>
      <c r="R565" s="118" t="e">
        <f t="shared" si="384"/>
        <v>#REF!</v>
      </c>
      <c r="S565" s="118" t="e">
        <f t="shared" si="384"/>
        <v>#REF!</v>
      </c>
      <c r="T565" s="118">
        <f>T566</f>
        <v>74906</v>
      </c>
      <c r="U565" s="118">
        <f t="shared" ref="U565:W565" si="385">U566</f>
        <v>80000</v>
      </c>
      <c r="V565" s="118">
        <f t="shared" si="385"/>
        <v>0</v>
      </c>
      <c r="W565" s="118">
        <f t="shared" si="385"/>
        <v>0</v>
      </c>
      <c r="X565" s="118"/>
      <c r="Y565" s="332">
        <v>0</v>
      </c>
      <c r="Z565" s="192">
        <f t="shared" si="384"/>
        <v>74905.36</v>
      </c>
      <c r="AA565" s="192" t="e">
        <f t="shared" si="384"/>
        <v>#REF!</v>
      </c>
      <c r="AB565" s="192" t="e">
        <f t="shared" si="384"/>
        <v>#REF!</v>
      </c>
      <c r="AC565" s="192" t="e">
        <f t="shared" si="384"/>
        <v>#REF!</v>
      </c>
      <c r="AD565" s="192" t="e">
        <f t="shared" si="384"/>
        <v>#REF!</v>
      </c>
      <c r="AE565" s="239"/>
      <c r="AF565" s="239"/>
      <c r="AG565" s="239"/>
      <c r="AH565" s="239"/>
      <c r="AI565" s="239"/>
    </row>
    <row r="566" spans="1:35" s="114" customFormat="1" ht="20.25" customHeight="1" x14ac:dyDescent="0.25">
      <c r="A566" s="182" t="s">
        <v>337</v>
      </c>
      <c r="B566" s="198" t="s">
        <v>352</v>
      </c>
      <c r="C566" s="198" t="s">
        <v>384</v>
      </c>
      <c r="D566" s="198" t="s">
        <v>387</v>
      </c>
      <c r="E566" s="198" t="s">
        <v>388</v>
      </c>
      <c r="F566" s="200" t="e">
        <f t="shared" si="373"/>
        <v>#REF!</v>
      </c>
      <c r="G566" s="200">
        <f t="shared" si="374"/>
        <v>154906</v>
      </c>
      <c r="H566" s="201" t="e">
        <f t="shared" si="375"/>
        <v>#REF!</v>
      </c>
      <c r="I566" s="120">
        <v>3</v>
      </c>
      <c r="J566" s="120"/>
      <c r="K566" s="120"/>
      <c r="L566" s="120"/>
      <c r="M566" s="120"/>
      <c r="N566" s="120"/>
      <c r="O566" s="175" t="s">
        <v>39</v>
      </c>
      <c r="P566" s="122" t="s">
        <v>18</v>
      </c>
      <c r="Q566" s="123" t="e">
        <f>+Q567+#REF!</f>
        <v>#REF!</v>
      </c>
      <c r="R566" s="123" t="e">
        <f>+R567+#REF!</f>
        <v>#REF!</v>
      </c>
      <c r="S566" s="123" t="e">
        <f>+S567+#REF!</f>
        <v>#REF!</v>
      </c>
      <c r="T566" s="123">
        <v>74906</v>
      </c>
      <c r="U566" s="123">
        <f t="shared" ref="U566:W566" si="386">U567+U579</f>
        <v>80000</v>
      </c>
      <c r="V566" s="123">
        <f t="shared" si="386"/>
        <v>0</v>
      </c>
      <c r="W566" s="123">
        <f t="shared" si="386"/>
        <v>0</v>
      </c>
      <c r="X566" s="123"/>
      <c r="Y566" s="316">
        <v>0</v>
      </c>
      <c r="Z566" s="123">
        <f>+Z567+Z579</f>
        <v>74905.36</v>
      </c>
      <c r="AA566" s="123" t="e">
        <f>+AA567+#REF!</f>
        <v>#REF!</v>
      </c>
      <c r="AB566" s="123" t="e">
        <f>+AB567+#REF!</f>
        <v>#REF!</v>
      </c>
      <c r="AC566" s="123" t="e">
        <f>+AC567+#REF!</f>
        <v>#REF!</v>
      </c>
      <c r="AD566" s="123" t="e">
        <f>+AD567+#REF!</f>
        <v>#REF!</v>
      </c>
    </row>
    <row r="567" spans="1:35" s="187" customFormat="1" ht="20.25" customHeight="1" x14ac:dyDescent="0.25">
      <c r="A567" s="183" t="s">
        <v>337</v>
      </c>
      <c r="B567" s="198" t="s">
        <v>352</v>
      </c>
      <c r="C567" s="198" t="s">
        <v>384</v>
      </c>
      <c r="D567" s="198" t="s">
        <v>387</v>
      </c>
      <c r="E567" s="198" t="s">
        <v>388</v>
      </c>
      <c r="F567" s="200">
        <f t="shared" si="373"/>
        <v>0</v>
      </c>
      <c r="G567" s="200">
        <f t="shared" si="374"/>
        <v>89881</v>
      </c>
      <c r="H567" s="201">
        <f t="shared" si="375"/>
        <v>44170.73</v>
      </c>
      <c r="I567" s="263"/>
      <c r="J567" s="263">
        <v>31</v>
      </c>
      <c r="K567" s="263"/>
      <c r="L567" s="263"/>
      <c r="M567" s="263"/>
      <c r="N567" s="263"/>
      <c r="O567" s="303" t="s">
        <v>39</v>
      </c>
      <c r="P567" s="264" t="s">
        <v>6</v>
      </c>
      <c r="Q567" s="265">
        <v>0</v>
      </c>
      <c r="R567" s="265">
        <v>0</v>
      </c>
      <c r="S567" s="265">
        <v>0</v>
      </c>
      <c r="T567" s="265">
        <v>44171</v>
      </c>
      <c r="U567" s="265">
        <f t="shared" ref="U567:W567" si="387">U568+U575</f>
        <v>45710</v>
      </c>
      <c r="V567" s="265">
        <f t="shared" si="387"/>
        <v>0</v>
      </c>
      <c r="W567" s="265">
        <f t="shared" si="387"/>
        <v>0</v>
      </c>
      <c r="X567" s="265"/>
      <c r="Y567" s="260">
        <v>0</v>
      </c>
      <c r="Z567" s="186">
        <f>+Z568+Z575</f>
        <v>44170.73</v>
      </c>
      <c r="AA567" s="186">
        <f t="shared" ref="AA567:AD567" si="388">+AA568+AA575</f>
        <v>0</v>
      </c>
      <c r="AB567" s="186">
        <f t="shared" si="388"/>
        <v>0</v>
      </c>
      <c r="AC567" s="186">
        <f t="shared" si="388"/>
        <v>0</v>
      </c>
      <c r="AD567" s="186">
        <f t="shared" si="388"/>
        <v>0</v>
      </c>
    </row>
    <row r="568" spans="1:35" s="214" customFormat="1" ht="20.25" customHeight="1" x14ac:dyDescent="0.25">
      <c r="A568" s="188" t="s">
        <v>337</v>
      </c>
      <c r="B568" s="188"/>
      <c r="C568" s="215" t="s">
        <v>384</v>
      </c>
      <c r="D568" s="215" t="s">
        <v>387</v>
      </c>
      <c r="E568" s="215" t="s">
        <v>388</v>
      </c>
      <c r="F568" s="207">
        <f t="shared" si="373"/>
        <v>0</v>
      </c>
      <c r="G568" s="207">
        <f t="shared" si="374"/>
        <v>76478</v>
      </c>
      <c r="H568" s="208">
        <f t="shared" si="375"/>
        <v>37948.19</v>
      </c>
      <c r="I568" s="124"/>
      <c r="J568" s="131"/>
      <c r="K568" s="131">
        <v>311</v>
      </c>
      <c r="L568" s="131"/>
      <c r="M568" s="131"/>
      <c r="N568" s="132"/>
      <c r="O568" s="12" t="s">
        <v>39</v>
      </c>
      <c r="P568" s="127" t="s">
        <v>117</v>
      </c>
      <c r="Q568" s="133"/>
      <c r="R568" s="133"/>
      <c r="S568" s="133"/>
      <c r="T568" s="133">
        <v>37948</v>
      </c>
      <c r="U568" s="293">
        <f t="shared" ref="U568:W568" si="389">U569+U572</f>
        <v>38530</v>
      </c>
      <c r="V568" s="293">
        <f t="shared" si="389"/>
        <v>0</v>
      </c>
      <c r="W568" s="342">
        <f t="shared" si="389"/>
        <v>0</v>
      </c>
      <c r="X568" s="133"/>
      <c r="Y568" s="307"/>
      <c r="Z568" s="213">
        <f>+Z569+Z572</f>
        <v>37948.19</v>
      </c>
      <c r="AA568" s="213">
        <f t="shared" ref="AA568:AD568" si="390">+AA569+AA572</f>
        <v>0</v>
      </c>
      <c r="AB568" s="213">
        <f t="shared" si="390"/>
        <v>0</v>
      </c>
      <c r="AC568" s="213">
        <f t="shared" si="390"/>
        <v>0</v>
      </c>
      <c r="AD568" s="213">
        <f t="shared" si="390"/>
        <v>0</v>
      </c>
    </row>
    <row r="569" spans="1:35" s="114" customFormat="1" ht="19.5" customHeight="1" x14ac:dyDescent="0.25">
      <c r="A569" s="183" t="s">
        <v>337</v>
      </c>
      <c r="B569" s="183"/>
      <c r="C569" s="183"/>
      <c r="D569" s="198" t="s">
        <v>387</v>
      </c>
      <c r="E569" s="198" t="s">
        <v>388</v>
      </c>
      <c r="F569" s="200">
        <f t="shared" si="373"/>
        <v>0</v>
      </c>
      <c r="G569" s="200">
        <f t="shared" si="374"/>
        <v>68586</v>
      </c>
      <c r="H569" s="201">
        <f t="shared" si="375"/>
        <v>34185.82</v>
      </c>
      <c r="I569" s="139"/>
      <c r="J569" s="131"/>
      <c r="K569" s="131"/>
      <c r="L569" s="131">
        <v>3111</v>
      </c>
      <c r="M569" s="131"/>
      <c r="N569" s="132"/>
      <c r="O569" s="142" t="s">
        <v>39</v>
      </c>
      <c r="P569" s="127" t="s">
        <v>118</v>
      </c>
      <c r="Q569" s="133"/>
      <c r="R569" s="133"/>
      <c r="S569" s="133"/>
      <c r="T569" s="133">
        <v>34186</v>
      </c>
      <c r="U569" s="293">
        <f t="shared" ref="U569:W570" si="391">U570</f>
        <v>34400</v>
      </c>
      <c r="V569" s="293">
        <f t="shared" si="391"/>
        <v>0</v>
      </c>
      <c r="W569" s="342">
        <f t="shared" si="391"/>
        <v>0</v>
      </c>
      <c r="X569" s="133"/>
      <c r="Y569" s="307"/>
      <c r="Z569" s="133">
        <f>+Z570</f>
        <v>34185.82</v>
      </c>
      <c r="AA569" s="133">
        <f t="shared" ref="AA569:AD570" si="392">+AA570</f>
        <v>0</v>
      </c>
      <c r="AB569" s="133">
        <f t="shared" si="392"/>
        <v>0</v>
      </c>
      <c r="AC569" s="133">
        <f t="shared" si="392"/>
        <v>0</v>
      </c>
      <c r="AD569" s="133">
        <f t="shared" si="392"/>
        <v>0</v>
      </c>
    </row>
    <row r="570" spans="1:35" s="114" customFormat="1" ht="20.25" hidden="1" customHeight="1" x14ac:dyDescent="0.25">
      <c r="A570" s="183" t="s">
        <v>337</v>
      </c>
      <c r="B570" s="183"/>
      <c r="C570" s="183"/>
      <c r="D570" s="183"/>
      <c r="E570" s="198" t="s">
        <v>388</v>
      </c>
      <c r="F570" s="200">
        <f t="shared" si="373"/>
        <v>0</v>
      </c>
      <c r="G570" s="200">
        <f t="shared" si="374"/>
        <v>34400</v>
      </c>
      <c r="H570" s="201">
        <f t="shared" si="375"/>
        <v>34185.82</v>
      </c>
      <c r="I570" s="124"/>
      <c r="J570" s="131"/>
      <c r="K570" s="131"/>
      <c r="L570" s="131"/>
      <c r="M570" s="194">
        <v>31111</v>
      </c>
      <c r="N570" s="195"/>
      <c r="O570" s="196" t="s">
        <v>39</v>
      </c>
      <c r="P570" s="195" t="s">
        <v>119</v>
      </c>
      <c r="Q570" s="197"/>
      <c r="R570" s="197"/>
      <c r="S570" s="197"/>
      <c r="T570" s="197"/>
      <c r="U570" s="294">
        <f t="shared" si="391"/>
        <v>34400</v>
      </c>
      <c r="V570" s="294">
        <f t="shared" si="391"/>
        <v>0</v>
      </c>
      <c r="W570" s="343">
        <f t="shared" si="391"/>
        <v>0</v>
      </c>
      <c r="X570" s="197"/>
      <c r="Y570" s="308"/>
      <c r="Z570" s="197">
        <f>+Z571</f>
        <v>34185.82</v>
      </c>
      <c r="AA570" s="197">
        <f t="shared" si="392"/>
        <v>0</v>
      </c>
      <c r="AB570" s="197">
        <f t="shared" si="392"/>
        <v>0</v>
      </c>
      <c r="AC570" s="197">
        <f t="shared" si="392"/>
        <v>0</v>
      </c>
      <c r="AD570" s="197">
        <f t="shared" si="392"/>
        <v>0</v>
      </c>
    </row>
    <row r="571" spans="1:35" s="114" customFormat="1" ht="19.5" hidden="1" customHeight="1" x14ac:dyDescent="0.25">
      <c r="A571" s="183" t="s">
        <v>337</v>
      </c>
      <c r="B571" s="183"/>
      <c r="C571" s="183"/>
      <c r="D571" s="183"/>
      <c r="E571" s="183"/>
      <c r="F571" s="200">
        <f t="shared" si="373"/>
        <v>0</v>
      </c>
      <c r="G571" s="200">
        <f t="shared" si="374"/>
        <v>34400</v>
      </c>
      <c r="H571" s="201">
        <f t="shared" si="375"/>
        <v>34185.82</v>
      </c>
      <c r="I571" s="139"/>
      <c r="J571" s="131"/>
      <c r="K571" s="131"/>
      <c r="L571" s="131"/>
      <c r="M571" s="11"/>
      <c r="N571" s="171">
        <v>311110</v>
      </c>
      <c r="O571" s="172" t="s">
        <v>39</v>
      </c>
      <c r="P571" s="173" t="s">
        <v>120</v>
      </c>
      <c r="Q571" s="174"/>
      <c r="R571" s="174"/>
      <c r="S571" s="174"/>
      <c r="T571" s="174"/>
      <c r="U571" s="295">
        <v>34400</v>
      </c>
      <c r="V571" s="295">
        <v>0</v>
      </c>
      <c r="W571" s="345">
        <v>0</v>
      </c>
      <c r="X571" s="174"/>
      <c r="Y571" s="309"/>
      <c r="Z571" s="174">
        <v>34185.82</v>
      </c>
      <c r="AA571" s="174"/>
      <c r="AB571" s="174"/>
      <c r="AC571" s="174"/>
      <c r="AD571" s="174"/>
    </row>
    <row r="572" spans="1:35" s="114" customFormat="1" ht="19.5" customHeight="1" x14ac:dyDescent="0.25">
      <c r="A572" s="183" t="s">
        <v>337</v>
      </c>
      <c r="B572" s="183"/>
      <c r="C572" s="183"/>
      <c r="D572" s="198" t="s">
        <v>387</v>
      </c>
      <c r="E572" s="198" t="s">
        <v>388</v>
      </c>
      <c r="F572" s="200">
        <f t="shared" si="373"/>
        <v>0</v>
      </c>
      <c r="G572" s="200">
        <f t="shared" si="374"/>
        <v>7892</v>
      </c>
      <c r="H572" s="201">
        <f t="shared" si="375"/>
        <v>3762.37</v>
      </c>
      <c r="I572" s="139"/>
      <c r="J572" s="131"/>
      <c r="K572" s="131"/>
      <c r="L572" s="131">
        <v>3114</v>
      </c>
      <c r="M572" s="131"/>
      <c r="N572" s="132"/>
      <c r="O572" s="142" t="s">
        <v>39</v>
      </c>
      <c r="P572" s="127" t="s">
        <v>127</v>
      </c>
      <c r="Q572" s="133"/>
      <c r="R572" s="133"/>
      <c r="S572" s="133"/>
      <c r="T572" s="133">
        <v>3762</v>
      </c>
      <c r="U572" s="293">
        <f t="shared" ref="U572:W573" si="393">U573</f>
        <v>4130</v>
      </c>
      <c r="V572" s="293">
        <f t="shared" si="393"/>
        <v>0</v>
      </c>
      <c r="W572" s="342">
        <f t="shared" si="393"/>
        <v>0</v>
      </c>
      <c r="X572" s="133"/>
      <c r="Y572" s="307"/>
      <c r="Z572" s="133">
        <f>+Z573</f>
        <v>3762.37</v>
      </c>
      <c r="AA572" s="133">
        <f t="shared" ref="AA572:AD573" si="394">+AA573</f>
        <v>0</v>
      </c>
      <c r="AB572" s="133">
        <f t="shared" si="394"/>
        <v>0</v>
      </c>
      <c r="AC572" s="133">
        <f t="shared" si="394"/>
        <v>0</v>
      </c>
      <c r="AD572" s="133">
        <f t="shared" si="394"/>
        <v>0</v>
      </c>
    </row>
    <row r="573" spans="1:35" s="114" customFormat="1" ht="20.25" hidden="1" customHeight="1" x14ac:dyDescent="0.25">
      <c r="A573" s="183" t="s">
        <v>337</v>
      </c>
      <c r="B573" s="183"/>
      <c r="C573" s="183"/>
      <c r="D573" s="183"/>
      <c r="E573" s="198" t="s">
        <v>388</v>
      </c>
      <c r="F573" s="200">
        <f t="shared" si="373"/>
        <v>0</v>
      </c>
      <c r="G573" s="200">
        <f>+T573+U573+V573+W573+X573+Y573</f>
        <v>4130</v>
      </c>
      <c r="H573" s="201">
        <f t="shared" si="375"/>
        <v>3762.37</v>
      </c>
      <c r="I573" s="124"/>
      <c r="J573" s="131"/>
      <c r="K573" s="131"/>
      <c r="L573" s="131"/>
      <c r="M573" s="194">
        <v>31141</v>
      </c>
      <c r="N573" s="195"/>
      <c r="O573" s="196" t="s">
        <v>39</v>
      </c>
      <c r="P573" s="195" t="s">
        <v>127</v>
      </c>
      <c r="Q573" s="197"/>
      <c r="R573" s="197"/>
      <c r="S573" s="197"/>
      <c r="T573" s="197">
        <f>T574</f>
        <v>0</v>
      </c>
      <c r="U573" s="294">
        <f t="shared" si="393"/>
        <v>4130</v>
      </c>
      <c r="V573" s="294">
        <f t="shared" si="393"/>
        <v>0</v>
      </c>
      <c r="W573" s="343">
        <f t="shared" si="393"/>
        <v>0</v>
      </c>
      <c r="X573" s="197"/>
      <c r="Y573" s="308"/>
      <c r="Z573" s="197">
        <f>+Z574</f>
        <v>3762.37</v>
      </c>
      <c r="AA573" s="197">
        <f t="shared" si="394"/>
        <v>0</v>
      </c>
      <c r="AB573" s="197">
        <f t="shared" si="394"/>
        <v>0</v>
      </c>
      <c r="AC573" s="197">
        <f t="shared" si="394"/>
        <v>0</v>
      </c>
      <c r="AD573" s="197">
        <f t="shared" si="394"/>
        <v>0</v>
      </c>
    </row>
    <row r="574" spans="1:35" s="114" customFormat="1" ht="19.5" hidden="1" customHeight="1" x14ac:dyDescent="0.25">
      <c r="A574" s="183" t="s">
        <v>337</v>
      </c>
      <c r="B574" s="183"/>
      <c r="C574" s="183"/>
      <c r="D574" s="183"/>
      <c r="E574" s="183"/>
      <c r="F574" s="200">
        <f t="shared" si="373"/>
        <v>0</v>
      </c>
      <c r="G574" s="200">
        <f t="shared" si="374"/>
        <v>4130</v>
      </c>
      <c r="H574" s="201">
        <f t="shared" si="375"/>
        <v>3762.37</v>
      </c>
      <c r="I574" s="139"/>
      <c r="J574" s="131"/>
      <c r="K574" s="131"/>
      <c r="L574" s="131"/>
      <c r="M574" s="11"/>
      <c r="N574" s="171">
        <v>311410</v>
      </c>
      <c r="O574" s="172" t="s">
        <v>39</v>
      </c>
      <c r="P574" s="173" t="s">
        <v>127</v>
      </c>
      <c r="Q574" s="174"/>
      <c r="R574" s="174"/>
      <c r="S574" s="174"/>
      <c r="T574" s="174"/>
      <c r="U574" s="295">
        <v>4130</v>
      </c>
      <c r="V574" s="295">
        <v>0</v>
      </c>
      <c r="W574" s="345">
        <v>0</v>
      </c>
      <c r="X574" s="174"/>
      <c r="Y574" s="309"/>
      <c r="Z574" s="174">
        <v>3762.37</v>
      </c>
      <c r="AA574" s="174"/>
      <c r="AB574" s="174"/>
      <c r="AC574" s="174"/>
      <c r="AD574" s="174"/>
    </row>
    <row r="575" spans="1:35" s="214" customFormat="1" ht="20.25" customHeight="1" x14ac:dyDescent="0.25">
      <c r="A575" s="188" t="s">
        <v>337</v>
      </c>
      <c r="B575" s="188"/>
      <c r="C575" s="215" t="s">
        <v>384</v>
      </c>
      <c r="D575" s="215" t="s">
        <v>387</v>
      </c>
      <c r="E575" s="215" t="s">
        <v>388</v>
      </c>
      <c r="F575" s="207">
        <f t="shared" si="373"/>
        <v>0</v>
      </c>
      <c r="G575" s="207">
        <f t="shared" si="374"/>
        <v>13403</v>
      </c>
      <c r="H575" s="208">
        <f t="shared" si="375"/>
        <v>6222.54</v>
      </c>
      <c r="I575" s="124"/>
      <c r="J575" s="131"/>
      <c r="K575" s="131">
        <v>313</v>
      </c>
      <c r="L575" s="131"/>
      <c r="M575" s="131"/>
      <c r="N575" s="132"/>
      <c r="O575" s="12" t="s">
        <v>39</v>
      </c>
      <c r="P575" s="127" t="s">
        <v>138</v>
      </c>
      <c r="Q575" s="133"/>
      <c r="R575" s="133"/>
      <c r="S575" s="133"/>
      <c r="T575" s="133">
        <v>6223</v>
      </c>
      <c r="U575" s="293">
        <f t="shared" ref="U575:W577" si="395">U576</f>
        <v>7180</v>
      </c>
      <c r="V575" s="293">
        <f t="shared" si="395"/>
        <v>0</v>
      </c>
      <c r="W575" s="342">
        <f t="shared" si="395"/>
        <v>0</v>
      </c>
      <c r="X575" s="133"/>
      <c r="Y575" s="307"/>
      <c r="Z575" s="213">
        <f>+Z576</f>
        <v>6222.54</v>
      </c>
      <c r="AA575" s="213">
        <f t="shared" ref="AA575:AD577" si="396">+AA576</f>
        <v>0</v>
      </c>
      <c r="AB575" s="213">
        <f t="shared" si="396"/>
        <v>0</v>
      </c>
      <c r="AC575" s="213">
        <f t="shared" si="396"/>
        <v>0</v>
      </c>
      <c r="AD575" s="213">
        <f t="shared" si="396"/>
        <v>0</v>
      </c>
    </row>
    <row r="576" spans="1:35" s="114" customFormat="1" ht="19.5" customHeight="1" x14ac:dyDescent="0.25">
      <c r="A576" s="183" t="s">
        <v>337</v>
      </c>
      <c r="B576" s="183"/>
      <c r="C576" s="183"/>
      <c r="D576" s="198" t="s">
        <v>387</v>
      </c>
      <c r="E576" s="198" t="s">
        <v>388</v>
      </c>
      <c r="F576" s="200">
        <f t="shared" si="373"/>
        <v>0</v>
      </c>
      <c r="G576" s="200">
        <f t="shared" si="374"/>
        <v>13403</v>
      </c>
      <c r="H576" s="201">
        <f t="shared" si="375"/>
        <v>6222.54</v>
      </c>
      <c r="I576" s="139"/>
      <c r="J576" s="131"/>
      <c r="K576" s="131"/>
      <c r="L576" s="131">
        <v>3132</v>
      </c>
      <c r="M576" s="131"/>
      <c r="N576" s="132"/>
      <c r="O576" s="142" t="s">
        <v>39</v>
      </c>
      <c r="P576" s="127" t="s">
        <v>139</v>
      </c>
      <c r="Q576" s="133"/>
      <c r="R576" s="133"/>
      <c r="S576" s="133"/>
      <c r="T576" s="133">
        <v>6223</v>
      </c>
      <c r="U576" s="293">
        <f t="shared" si="395"/>
        <v>7180</v>
      </c>
      <c r="V576" s="293">
        <f t="shared" si="395"/>
        <v>0</v>
      </c>
      <c r="W576" s="342">
        <f t="shared" si="395"/>
        <v>0</v>
      </c>
      <c r="X576" s="133"/>
      <c r="Y576" s="307"/>
      <c r="Z576" s="133">
        <f>+Z577</f>
        <v>6222.54</v>
      </c>
      <c r="AA576" s="133">
        <f t="shared" si="396"/>
        <v>0</v>
      </c>
      <c r="AB576" s="133">
        <f t="shared" si="396"/>
        <v>0</v>
      </c>
      <c r="AC576" s="133">
        <f t="shared" si="396"/>
        <v>0</v>
      </c>
      <c r="AD576" s="133">
        <f t="shared" si="396"/>
        <v>0</v>
      </c>
    </row>
    <row r="577" spans="1:30" s="114" customFormat="1" ht="20.25" hidden="1" customHeight="1" x14ac:dyDescent="0.25">
      <c r="A577" s="183" t="s">
        <v>337</v>
      </c>
      <c r="B577" s="183"/>
      <c r="C577" s="183"/>
      <c r="D577" s="183"/>
      <c r="E577" s="198" t="s">
        <v>388</v>
      </c>
      <c r="F577" s="200">
        <f t="shared" si="373"/>
        <v>0</v>
      </c>
      <c r="G577" s="200">
        <f t="shared" si="374"/>
        <v>7180</v>
      </c>
      <c r="H577" s="201">
        <f t="shared" si="375"/>
        <v>6222.54</v>
      </c>
      <c r="I577" s="124"/>
      <c r="J577" s="131"/>
      <c r="K577" s="131"/>
      <c r="L577" s="131"/>
      <c r="M577" s="194">
        <v>31321</v>
      </c>
      <c r="N577" s="195"/>
      <c r="O577" s="196" t="s">
        <v>39</v>
      </c>
      <c r="P577" s="195" t="s">
        <v>139</v>
      </c>
      <c r="Q577" s="197"/>
      <c r="R577" s="197"/>
      <c r="S577" s="197"/>
      <c r="T577" s="197">
        <f>T578</f>
        <v>0</v>
      </c>
      <c r="U577" s="294">
        <f t="shared" si="395"/>
        <v>7180</v>
      </c>
      <c r="V577" s="294">
        <f t="shared" si="395"/>
        <v>0</v>
      </c>
      <c r="W577" s="343">
        <f t="shared" si="395"/>
        <v>0</v>
      </c>
      <c r="X577" s="197"/>
      <c r="Y577" s="308"/>
      <c r="Z577" s="197">
        <f>+Z578</f>
        <v>6222.54</v>
      </c>
      <c r="AA577" s="197">
        <f t="shared" si="396"/>
        <v>0</v>
      </c>
      <c r="AB577" s="197">
        <f t="shared" si="396"/>
        <v>0</v>
      </c>
      <c r="AC577" s="197">
        <f t="shared" si="396"/>
        <v>0</v>
      </c>
      <c r="AD577" s="197">
        <f t="shared" si="396"/>
        <v>0</v>
      </c>
    </row>
    <row r="578" spans="1:30" s="114" customFormat="1" ht="19.5" hidden="1" customHeight="1" x14ac:dyDescent="0.25">
      <c r="A578" s="183" t="s">
        <v>337</v>
      </c>
      <c r="B578" s="183"/>
      <c r="C578" s="183"/>
      <c r="D578" s="183"/>
      <c r="E578" s="183"/>
      <c r="F578" s="200">
        <f t="shared" si="373"/>
        <v>0</v>
      </c>
      <c r="G578" s="200">
        <f t="shared" si="374"/>
        <v>7180</v>
      </c>
      <c r="H578" s="201">
        <f t="shared" si="375"/>
        <v>6222.54</v>
      </c>
      <c r="I578" s="139"/>
      <c r="J578" s="131"/>
      <c r="K578" s="131"/>
      <c r="L578" s="131"/>
      <c r="M578" s="11"/>
      <c r="N578" s="171">
        <v>313210</v>
      </c>
      <c r="O578" s="172" t="s">
        <v>39</v>
      </c>
      <c r="P578" s="173" t="s">
        <v>139</v>
      </c>
      <c r="Q578" s="174"/>
      <c r="R578" s="174"/>
      <c r="S578" s="174"/>
      <c r="T578" s="174"/>
      <c r="U578" s="295">
        <v>7180</v>
      </c>
      <c r="V578" s="295">
        <v>0</v>
      </c>
      <c r="W578" s="345">
        <v>0</v>
      </c>
      <c r="X578" s="174"/>
      <c r="Y578" s="309"/>
      <c r="Z578" s="174">
        <v>6222.54</v>
      </c>
      <c r="AA578" s="174"/>
      <c r="AB578" s="174"/>
      <c r="AC578" s="174"/>
      <c r="AD578" s="174"/>
    </row>
    <row r="579" spans="1:30" s="187" customFormat="1" ht="20.25" customHeight="1" x14ac:dyDescent="0.25">
      <c r="A579" s="183" t="s">
        <v>337</v>
      </c>
      <c r="B579" s="198" t="s">
        <v>352</v>
      </c>
      <c r="C579" s="198" t="s">
        <v>384</v>
      </c>
      <c r="D579" s="198" t="s">
        <v>387</v>
      </c>
      <c r="E579" s="198" t="s">
        <v>388</v>
      </c>
      <c r="F579" s="200">
        <f t="shared" si="373"/>
        <v>0</v>
      </c>
      <c r="G579" s="200">
        <f t="shared" si="374"/>
        <v>65026</v>
      </c>
      <c r="H579" s="201">
        <f t="shared" si="375"/>
        <v>30734.63</v>
      </c>
      <c r="I579" s="263"/>
      <c r="J579" s="263">
        <v>32</v>
      </c>
      <c r="K579" s="263"/>
      <c r="L579" s="263"/>
      <c r="M579" s="263"/>
      <c r="N579" s="263"/>
      <c r="O579" s="303" t="s">
        <v>39</v>
      </c>
      <c r="P579" s="264" t="s">
        <v>7</v>
      </c>
      <c r="Q579" s="265"/>
      <c r="R579" s="265"/>
      <c r="S579" s="265"/>
      <c r="T579" s="265">
        <v>30736</v>
      </c>
      <c r="U579" s="265">
        <f t="shared" ref="U579:W579" si="397">U580+U592+U607+U634</f>
        <v>34290</v>
      </c>
      <c r="V579" s="265">
        <f t="shared" si="397"/>
        <v>0</v>
      </c>
      <c r="W579" s="265">
        <f t="shared" si="397"/>
        <v>0</v>
      </c>
      <c r="X579" s="265"/>
      <c r="Y579" s="260">
        <v>0</v>
      </c>
      <c r="Z579" s="186">
        <f>+Z580+Z592+Z607+Z634</f>
        <v>30734.63</v>
      </c>
      <c r="AA579" s="186">
        <f>+AA580+AA592+AA607+AA634</f>
        <v>0</v>
      </c>
      <c r="AB579" s="186">
        <f>+AB580+AB592+AB607+AB634</f>
        <v>0</v>
      </c>
      <c r="AC579" s="186">
        <f>+AC580+AC592+AC607+AC634</f>
        <v>0</v>
      </c>
      <c r="AD579" s="186">
        <f>+AD580+AD592+AD607+AD634</f>
        <v>0</v>
      </c>
    </row>
    <row r="580" spans="1:30" s="214" customFormat="1" ht="20.25" customHeight="1" x14ac:dyDescent="0.25">
      <c r="A580" s="188" t="s">
        <v>337</v>
      </c>
      <c r="B580" s="188"/>
      <c r="C580" s="215" t="s">
        <v>384</v>
      </c>
      <c r="D580" s="215" t="s">
        <v>387</v>
      </c>
      <c r="E580" s="215" t="s">
        <v>388</v>
      </c>
      <c r="F580" s="207">
        <f t="shared" si="373"/>
        <v>0</v>
      </c>
      <c r="G580" s="207">
        <f t="shared" si="374"/>
        <v>1372</v>
      </c>
      <c r="H580" s="208">
        <f t="shared" si="375"/>
        <v>716.84999999999991</v>
      </c>
      <c r="I580" s="124"/>
      <c r="J580" s="131"/>
      <c r="K580" s="131">
        <v>321</v>
      </c>
      <c r="L580" s="131"/>
      <c r="M580" s="131"/>
      <c r="N580" s="132"/>
      <c r="O580" s="12" t="s">
        <v>39</v>
      </c>
      <c r="P580" s="127" t="s">
        <v>140</v>
      </c>
      <c r="Q580" s="133"/>
      <c r="R580" s="133"/>
      <c r="S580" s="133"/>
      <c r="T580" s="133">
        <v>717</v>
      </c>
      <c r="U580" s="293">
        <f t="shared" ref="U580:W580" si="398">U581+U584+U589</f>
        <v>655</v>
      </c>
      <c r="V580" s="293">
        <f t="shared" si="398"/>
        <v>0</v>
      </c>
      <c r="W580" s="342">
        <f t="shared" si="398"/>
        <v>0</v>
      </c>
      <c r="X580" s="133"/>
      <c r="Y580" s="307"/>
      <c r="Z580" s="213">
        <f>+Z581+Z584+Z589</f>
        <v>716.84999999999991</v>
      </c>
      <c r="AA580" s="213">
        <f t="shared" ref="AA580:AD580" si="399">+AA581+AA584+AA589</f>
        <v>0</v>
      </c>
      <c r="AB580" s="213">
        <f t="shared" si="399"/>
        <v>0</v>
      </c>
      <c r="AC580" s="213">
        <f t="shared" si="399"/>
        <v>0</v>
      </c>
      <c r="AD580" s="213">
        <f t="shared" si="399"/>
        <v>0</v>
      </c>
    </row>
    <row r="581" spans="1:30" s="114" customFormat="1" ht="19.5" customHeight="1" x14ac:dyDescent="0.25">
      <c r="A581" s="183" t="s">
        <v>337</v>
      </c>
      <c r="B581" s="183"/>
      <c r="C581" s="183"/>
      <c r="D581" s="198" t="s">
        <v>387</v>
      </c>
      <c r="E581" s="198" t="s">
        <v>388</v>
      </c>
      <c r="F581" s="200">
        <f t="shared" si="373"/>
        <v>0</v>
      </c>
      <c r="G581" s="200">
        <f t="shared" si="374"/>
        <v>375</v>
      </c>
      <c r="H581" s="201">
        <f t="shared" si="375"/>
        <v>185.32</v>
      </c>
      <c r="I581" s="139"/>
      <c r="J581" s="131"/>
      <c r="K581" s="131"/>
      <c r="L581" s="131">
        <v>3211</v>
      </c>
      <c r="M581" s="131"/>
      <c r="N581" s="132"/>
      <c r="O581" s="142" t="s">
        <v>39</v>
      </c>
      <c r="P581" s="127" t="s">
        <v>141</v>
      </c>
      <c r="Q581" s="133"/>
      <c r="R581" s="133"/>
      <c r="S581" s="133"/>
      <c r="T581" s="133">
        <v>185</v>
      </c>
      <c r="U581" s="293">
        <f t="shared" ref="U581:W582" si="400">U582</f>
        <v>190</v>
      </c>
      <c r="V581" s="293">
        <f t="shared" si="400"/>
        <v>0</v>
      </c>
      <c r="W581" s="342">
        <f t="shared" si="400"/>
        <v>0</v>
      </c>
      <c r="X581" s="133"/>
      <c r="Y581" s="307"/>
      <c r="Z581" s="133">
        <f>+Z582</f>
        <v>185.32</v>
      </c>
      <c r="AA581" s="133">
        <f t="shared" ref="AA581:AD582" si="401">+AA582</f>
        <v>0</v>
      </c>
      <c r="AB581" s="133">
        <f t="shared" si="401"/>
        <v>0</v>
      </c>
      <c r="AC581" s="133">
        <f t="shared" si="401"/>
        <v>0</v>
      </c>
      <c r="AD581" s="133">
        <f t="shared" si="401"/>
        <v>0</v>
      </c>
    </row>
    <row r="582" spans="1:30" s="114" customFormat="1" ht="20.25" hidden="1" customHeight="1" x14ac:dyDescent="0.25">
      <c r="A582" s="183" t="s">
        <v>337</v>
      </c>
      <c r="B582" s="183"/>
      <c r="C582" s="183"/>
      <c r="D582" s="183"/>
      <c r="E582" s="198" t="s">
        <v>388</v>
      </c>
      <c r="F582" s="200">
        <f t="shared" si="373"/>
        <v>0</v>
      </c>
      <c r="G582" s="200">
        <f t="shared" si="374"/>
        <v>190</v>
      </c>
      <c r="H582" s="201">
        <f t="shared" si="375"/>
        <v>185.32</v>
      </c>
      <c r="I582" s="124"/>
      <c r="J582" s="131"/>
      <c r="K582" s="131"/>
      <c r="L582" s="131"/>
      <c r="M582" s="194">
        <v>32113</v>
      </c>
      <c r="N582" s="195"/>
      <c r="O582" s="196" t="s">
        <v>39</v>
      </c>
      <c r="P582" s="195" t="s">
        <v>143</v>
      </c>
      <c r="Q582" s="197"/>
      <c r="R582" s="197"/>
      <c r="S582" s="197"/>
      <c r="T582" s="197">
        <f>T583</f>
        <v>0</v>
      </c>
      <c r="U582" s="294">
        <f t="shared" si="400"/>
        <v>190</v>
      </c>
      <c r="V582" s="294">
        <f t="shared" si="400"/>
        <v>0</v>
      </c>
      <c r="W582" s="343">
        <f t="shared" si="400"/>
        <v>0</v>
      </c>
      <c r="X582" s="197"/>
      <c r="Y582" s="308"/>
      <c r="Z582" s="197">
        <f>+Z583</f>
        <v>185.32</v>
      </c>
      <c r="AA582" s="197">
        <f t="shared" si="401"/>
        <v>0</v>
      </c>
      <c r="AB582" s="197">
        <f t="shared" si="401"/>
        <v>0</v>
      </c>
      <c r="AC582" s="197">
        <f t="shared" si="401"/>
        <v>0</v>
      </c>
      <c r="AD582" s="197">
        <f t="shared" si="401"/>
        <v>0</v>
      </c>
    </row>
    <row r="583" spans="1:30" s="114" customFormat="1" ht="19.5" hidden="1" customHeight="1" x14ac:dyDescent="0.25">
      <c r="A583" s="183" t="s">
        <v>337</v>
      </c>
      <c r="B583" s="183"/>
      <c r="C583" s="183"/>
      <c r="D583" s="183"/>
      <c r="E583" s="183"/>
      <c r="F583" s="200">
        <f t="shared" si="373"/>
        <v>0</v>
      </c>
      <c r="G583" s="200">
        <f t="shared" si="374"/>
        <v>190</v>
      </c>
      <c r="H583" s="201">
        <f t="shared" si="375"/>
        <v>185.32</v>
      </c>
      <c r="I583" s="139"/>
      <c r="J583" s="131"/>
      <c r="K583" s="131"/>
      <c r="L583" s="131"/>
      <c r="M583" s="11"/>
      <c r="N583" s="171">
        <v>321130</v>
      </c>
      <c r="O583" s="172" t="s">
        <v>39</v>
      </c>
      <c r="P583" s="173" t="s">
        <v>143</v>
      </c>
      <c r="Q583" s="174"/>
      <c r="R583" s="174"/>
      <c r="S583" s="174"/>
      <c r="T583" s="174"/>
      <c r="U583" s="295">
        <v>190</v>
      </c>
      <c r="V583" s="295">
        <v>0</v>
      </c>
      <c r="W583" s="345">
        <v>0</v>
      </c>
      <c r="X583" s="174"/>
      <c r="Y583" s="309"/>
      <c r="Z583" s="174">
        <v>185.32</v>
      </c>
      <c r="AA583" s="174"/>
      <c r="AB583" s="174"/>
      <c r="AC583" s="174"/>
      <c r="AD583" s="174"/>
    </row>
    <row r="584" spans="1:30" s="114" customFormat="1" ht="19.5" customHeight="1" x14ac:dyDescent="0.25">
      <c r="A584" s="183" t="s">
        <v>337</v>
      </c>
      <c r="B584" s="183"/>
      <c r="C584" s="183"/>
      <c r="D584" s="198" t="s">
        <v>387</v>
      </c>
      <c r="E584" s="198" t="s">
        <v>388</v>
      </c>
      <c r="F584" s="200">
        <f t="shared" si="373"/>
        <v>0</v>
      </c>
      <c r="G584" s="200">
        <f t="shared" si="374"/>
        <v>947</v>
      </c>
      <c r="H584" s="201">
        <f t="shared" si="375"/>
        <v>481.53</v>
      </c>
      <c r="I584" s="139"/>
      <c r="J584" s="131"/>
      <c r="K584" s="131"/>
      <c r="L584" s="131">
        <v>3212</v>
      </c>
      <c r="M584" s="131"/>
      <c r="N584" s="132"/>
      <c r="O584" s="142" t="s">
        <v>39</v>
      </c>
      <c r="P584" s="127" t="s">
        <v>146</v>
      </c>
      <c r="Q584" s="133"/>
      <c r="R584" s="133"/>
      <c r="S584" s="133"/>
      <c r="T584" s="133">
        <v>482</v>
      </c>
      <c r="U584" s="293">
        <f t="shared" ref="U584:W584" si="402">U585+U587</f>
        <v>465</v>
      </c>
      <c r="V584" s="293">
        <f t="shared" si="402"/>
        <v>0</v>
      </c>
      <c r="W584" s="342">
        <f t="shared" si="402"/>
        <v>0</v>
      </c>
      <c r="X584" s="133"/>
      <c r="Y584" s="307"/>
      <c r="Z584" s="133">
        <f>+Z585+Z587</f>
        <v>481.53</v>
      </c>
      <c r="AA584" s="133">
        <f t="shared" ref="AA584:AD584" si="403">+AA585+AA587</f>
        <v>0</v>
      </c>
      <c r="AB584" s="133">
        <f t="shared" si="403"/>
        <v>0</v>
      </c>
      <c r="AC584" s="133">
        <f t="shared" si="403"/>
        <v>0</v>
      </c>
      <c r="AD584" s="133">
        <f t="shared" si="403"/>
        <v>0</v>
      </c>
    </row>
    <row r="585" spans="1:30" s="114" customFormat="1" ht="20.25" hidden="1" customHeight="1" x14ac:dyDescent="0.25">
      <c r="A585" s="183" t="s">
        <v>337</v>
      </c>
      <c r="B585" s="183"/>
      <c r="C585" s="183"/>
      <c r="D585" s="183"/>
      <c r="E585" s="198" t="s">
        <v>388</v>
      </c>
      <c r="F585" s="200">
        <f t="shared" si="373"/>
        <v>0</v>
      </c>
      <c r="G585" s="200">
        <f t="shared" si="374"/>
        <v>465</v>
      </c>
      <c r="H585" s="201">
        <f t="shared" si="375"/>
        <v>481.53</v>
      </c>
      <c r="I585" s="124"/>
      <c r="J585" s="131"/>
      <c r="K585" s="131"/>
      <c r="L585" s="131"/>
      <c r="M585" s="194">
        <v>32121</v>
      </c>
      <c r="N585" s="195"/>
      <c r="O585" s="196" t="s">
        <v>39</v>
      </c>
      <c r="P585" s="195" t="s">
        <v>147</v>
      </c>
      <c r="Q585" s="197"/>
      <c r="R585" s="197"/>
      <c r="S585" s="197"/>
      <c r="T585" s="197">
        <f>T586</f>
        <v>0</v>
      </c>
      <c r="U585" s="294">
        <f t="shared" ref="U585:W585" si="404">U586</f>
        <v>465</v>
      </c>
      <c r="V585" s="294">
        <f t="shared" si="404"/>
        <v>0</v>
      </c>
      <c r="W585" s="343">
        <f t="shared" si="404"/>
        <v>0</v>
      </c>
      <c r="X585" s="197"/>
      <c r="Y585" s="308"/>
      <c r="Z585" s="197">
        <f>+Z586</f>
        <v>481.53</v>
      </c>
      <c r="AA585" s="197">
        <f t="shared" ref="AA585:AD585" si="405">+AA586</f>
        <v>0</v>
      </c>
      <c r="AB585" s="197">
        <f t="shared" si="405"/>
        <v>0</v>
      </c>
      <c r="AC585" s="197">
        <f t="shared" si="405"/>
        <v>0</v>
      </c>
      <c r="AD585" s="197">
        <f t="shared" si="405"/>
        <v>0</v>
      </c>
    </row>
    <row r="586" spans="1:30" s="114" customFormat="1" ht="19.5" hidden="1" customHeight="1" x14ac:dyDescent="0.25">
      <c r="A586" s="183" t="s">
        <v>337</v>
      </c>
      <c r="B586" s="183"/>
      <c r="C586" s="183"/>
      <c r="D586" s="183"/>
      <c r="E586" s="183"/>
      <c r="F586" s="200">
        <f t="shared" si="373"/>
        <v>0</v>
      </c>
      <c r="G586" s="200">
        <f t="shared" si="374"/>
        <v>465</v>
      </c>
      <c r="H586" s="201">
        <f t="shared" si="375"/>
        <v>481.53</v>
      </c>
      <c r="I586" s="139"/>
      <c r="J586" s="131"/>
      <c r="K586" s="131"/>
      <c r="L586" s="131"/>
      <c r="M586" s="11"/>
      <c r="N586" s="171">
        <v>321210</v>
      </c>
      <c r="O586" s="172" t="s">
        <v>39</v>
      </c>
      <c r="P586" s="173" t="s">
        <v>147</v>
      </c>
      <c r="Q586" s="174"/>
      <c r="R586" s="174"/>
      <c r="S586" s="174"/>
      <c r="T586" s="174"/>
      <c r="U586" s="295">
        <v>465</v>
      </c>
      <c r="V586" s="295">
        <v>0</v>
      </c>
      <c r="W586" s="345">
        <v>0</v>
      </c>
      <c r="X586" s="174"/>
      <c r="Y586" s="309"/>
      <c r="Z586" s="174">
        <v>481.53</v>
      </c>
      <c r="AA586" s="174"/>
      <c r="AB586" s="174"/>
      <c r="AC586" s="174"/>
      <c r="AD586" s="174"/>
    </row>
    <row r="587" spans="1:30" s="114" customFormat="1" ht="20.25" hidden="1" customHeight="1" x14ac:dyDescent="0.25">
      <c r="A587" s="183" t="s">
        <v>337</v>
      </c>
      <c r="B587" s="183"/>
      <c r="C587" s="183"/>
      <c r="D587" s="183"/>
      <c r="E587" s="198" t="s">
        <v>388</v>
      </c>
      <c r="F587" s="200">
        <f t="shared" si="373"/>
        <v>0</v>
      </c>
      <c r="G587" s="200">
        <f t="shared" si="374"/>
        <v>0</v>
      </c>
      <c r="H587" s="201">
        <f t="shared" si="375"/>
        <v>0</v>
      </c>
      <c r="I587" s="124"/>
      <c r="J587" s="131"/>
      <c r="K587" s="131"/>
      <c r="L587" s="131"/>
      <c r="M587" s="194">
        <v>32123</v>
      </c>
      <c r="N587" s="195"/>
      <c r="O587" s="196" t="s">
        <v>39</v>
      </c>
      <c r="P587" s="195" t="s">
        <v>148</v>
      </c>
      <c r="Q587" s="197"/>
      <c r="R587" s="197"/>
      <c r="S587" s="197"/>
      <c r="T587" s="197">
        <f>T588</f>
        <v>0</v>
      </c>
      <c r="U587" s="294">
        <f t="shared" ref="U587:W587" si="406">U588</f>
        <v>0</v>
      </c>
      <c r="V587" s="294">
        <f t="shared" si="406"/>
        <v>0</v>
      </c>
      <c r="W587" s="343">
        <f t="shared" si="406"/>
        <v>0</v>
      </c>
      <c r="X587" s="197"/>
      <c r="Y587" s="308"/>
      <c r="Z587" s="197">
        <f t="shared" ref="Z587:AD587" si="407">Z588</f>
        <v>0</v>
      </c>
      <c r="AA587" s="197">
        <f t="shared" si="407"/>
        <v>0</v>
      </c>
      <c r="AB587" s="197">
        <f t="shared" si="407"/>
        <v>0</v>
      </c>
      <c r="AC587" s="197">
        <f t="shared" si="407"/>
        <v>0</v>
      </c>
      <c r="AD587" s="197">
        <f t="shared" si="407"/>
        <v>0</v>
      </c>
    </row>
    <row r="588" spans="1:30" s="114" customFormat="1" ht="19.5" hidden="1" customHeight="1" x14ac:dyDescent="0.25">
      <c r="A588" s="183" t="s">
        <v>337</v>
      </c>
      <c r="B588" s="183"/>
      <c r="C588" s="183"/>
      <c r="D588" s="183"/>
      <c r="E588" s="183"/>
      <c r="F588" s="200">
        <f t="shared" si="373"/>
        <v>0</v>
      </c>
      <c r="G588" s="200">
        <f t="shared" si="374"/>
        <v>0</v>
      </c>
      <c r="H588" s="201">
        <f t="shared" si="375"/>
        <v>0</v>
      </c>
      <c r="I588" s="139"/>
      <c r="J588" s="131"/>
      <c r="K588" s="131"/>
      <c r="L588" s="131"/>
      <c r="M588" s="11"/>
      <c r="N588" s="171">
        <v>321230</v>
      </c>
      <c r="O588" s="172" t="s">
        <v>39</v>
      </c>
      <c r="P588" s="173" t="s">
        <v>148</v>
      </c>
      <c r="Q588" s="174"/>
      <c r="R588" s="174"/>
      <c r="S588" s="174"/>
      <c r="T588" s="174"/>
      <c r="U588" s="295">
        <v>0</v>
      </c>
      <c r="V588" s="295">
        <v>0</v>
      </c>
      <c r="W588" s="345"/>
      <c r="X588" s="174"/>
      <c r="Y588" s="309"/>
      <c r="Z588" s="174"/>
      <c r="AA588" s="174"/>
      <c r="AB588" s="174"/>
      <c r="AC588" s="174"/>
      <c r="AD588" s="174"/>
    </row>
    <row r="589" spans="1:30" s="114" customFormat="1" ht="19.5" hidden="1" customHeight="1" x14ac:dyDescent="0.25">
      <c r="A589" s="183" t="s">
        <v>337</v>
      </c>
      <c r="B589" s="183"/>
      <c r="C589" s="183"/>
      <c r="D589" s="198" t="s">
        <v>387</v>
      </c>
      <c r="E589" s="198" t="s">
        <v>388</v>
      </c>
      <c r="F589" s="200">
        <f t="shared" si="373"/>
        <v>0</v>
      </c>
      <c r="G589" s="200">
        <f t="shared" si="374"/>
        <v>50</v>
      </c>
      <c r="H589" s="201">
        <f t="shared" si="375"/>
        <v>50</v>
      </c>
      <c r="I589" s="139"/>
      <c r="J589" s="131"/>
      <c r="K589" s="131"/>
      <c r="L589" s="131">
        <v>3213</v>
      </c>
      <c r="M589" s="131"/>
      <c r="N589" s="132"/>
      <c r="O589" s="142" t="s">
        <v>39</v>
      </c>
      <c r="P589" s="127" t="s">
        <v>149</v>
      </c>
      <c r="Q589" s="133"/>
      <c r="R589" s="133"/>
      <c r="S589" s="133"/>
      <c r="T589" s="133">
        <v>50</v>
      </c>
      <c r="U589" s="293">
        <f t="shared" ref="U589:W590" si="408">U590</f>
        <v>0</v>
      </c>
      <c r="V589" s="293">
        <f t="shared" si="408"/>
        <v>0</v>
      </c>
      <c r="W589" s="342">
        <f t="shared" si="408"/>
        <v>0</v>
      </c>
      <c r="X589" s="133"/>
      <c r="Y589" s="307"/>
      <c r="Z589" s="133">
        <f>+Z590</f>
        <v>50</v>
      </c>
      <c r="AA589" s="133">
        <f t="shared" ref="AA589:AD590" si="409">+AA590</f>
        <v>0</v>
      </c>
      <c r="AB589" s="133">
        <f t="shared" si="409"/>
        <v>0</v>
      </c>
      <c r="AC589" s="133">
        <f t="shared" si="409"/>
        <v>0</v>
      </c>
      <c r="AD589" s="133">
        <f t="shared" si="409"/>
        <v>0</v>
      </c>
    </row>
    <row r="590" spans="1:30" s="114" customFormat="1" ht="20.25" hidden="1" customHeight="1" x14ac:dyDescent="0.25">
      <c r="A590" s="183" t="s">
        <v>337</v>
      </c>
      <c r="B590" s="183"/>
      <c r="C590" s="183"/>
      <c r="D590" s="183"/>
      <c r="E590" s="198" t="s">
        <v>388</v>
      </c>
      <c r="F590" s="200">
        <f t="shared" si="373"/>
        <v>0</v>
      </c>
      <c r="G590" s="200">
        <f t="shared" si="374"/>
        <v>0</v>
      </c>
      <c r="H590" s="201">
        <f t="shared" si="375"/>
        <v>50</v>
      </c>
      <c r="I590" s="124"/>
      <c r="J590" s="131"/>
      <c r="K590" s="131"/>
      <c r="L590" s="131"/>
      <c r="M590" s="194">
        <v>32131</v>
      </c>
      <c r="N590" s="195"/>
      <c r="O590" s="196" t="s">
        <v>39</v>
      </c>
      <c r="P590" s="195" t="s">
        <v>150</v>
      </c>
      <c r="Q590" s="197"/>
      <c r="R590" s="197"/>
      <c r="S590" s="197"/>
      <c r="T590" s="197">
        <f>T591</f>
        <v>0</v>
      </c>
      <c r="U590" s="294">
        <f t="shared" si="408"/>
        <v>0</v>
      </c>
      <c r="V590" s="294">
        <f t="shared" si="408"/>
        <v>0</v>
      </c>
      <c r="W590" s="343">
        <f t="shared" si="408"/>
        <v>0</v>
      </c>
      <c r="X590" s="197"/>
      <c r="Y590" s="308"/>
      <c r="Z590" s="197">
        <f>+Z591</f>
        <v>50</v>
      </c>
      <c r="AA590" s="197">
        <f t="shared" si="409"/>
        <v>0</v>
      </c>
      <c r="AB590" s="197">
        <f t="shared" si="409"/>
        <v>0</v>
      </c>
      <c r="AC590" s="197">
        <f t="shared" si="409"/>
        <v>0</v>
      </c>
      <c r="AD590" s="197">
        <f t="shared" si="409"/>
        <v>0</v>
      </c>
    </row>
    <row r="591" spans="1:30" s="114" customFormat="1" ht="19.5" hidden="1" customHeight="1" x14ac:dyDescent="0.25">
      <c r="A591" s="183" t="s">
        <v>337</v>
      </c>
      <c r="B591" s="183"/>
      <c r="C591" s="183"/>
      <c r="D591" s="183"/>
      <c r="E591" s="183"/>
      <c r="F591" s="200">
        <f t="shared" si="373"/>
        <v>0</v>
      </c>
      <c r="G591" s="200">
        <f t="shared" si="374"/>
        <v>0</v>
      </c>
      <c r="H591" s="201">
        <f t="shared" si="375"/>
        <v>50</v>
      </c>
      <c r="I591" s="139"/>
      <c r="J591" s="131"/>
      <c r="K591" s="131"/>
      <c r="L591" s="131"/>
      <c r="M591" s="11"/>
      <c r="N591" s="171">
        <v>321310</v>
      </c>
      <c r="O591" s="172" t="s">
        <v>39</v>
      </c>
      <c r="P591" s="173" t="s">
        <v>151</v>
      </c>
      <c r="Q591" s="174"/>
      <c r="R591" s="174"/>
      <c r="S591" s="174"/>
      <c r="T591" s="174"/>
      <c r="U591" s="295">
        <v>0</v>
      </c>
      <c r="V591" s="295">
        <v>0</v>
      </c>
      <c r="W591" s="345"/>
      <c r="X591" s="174"/>
      <c r="Y591" s="309"/>
      <c r="Z591" s="174">
        <v>50</v>
      </c>
      <c r="AA591" s="174"/>
      <c r="AB591" s="174"/>
      <c r="AC591" s="174"/>
      <c r="AD591" s="174"/>
    </row>
    <row r="592" spans="1:30" s="214" customFormat="1" ht="20.25" customHeight="1" x14ac:dyDescent="0.25">
      <c r="A592" s="188" t="s">
        <v>337</v>
      </c>
      <c r="B592" s="188"/>
      <c r="C592" s="215" t="s">
        <v>384</v>
      </c>
      <c r="D592" s="215" t="s">
        <v>387</v>
      </c>
      <c r="E592" s="215" t="s">
        <v>388</v>
      </c>
      <c r="F592" s="207">
        <f t="shared" si="373"/>
        <v>0</v>
      </c>
      <c r="G592" s="207">
        <f t="shared" si="374"/>
        <v>5999</v>
      </c>
      <c r="H592" s="208">
        <f t="shared" si="375"/>
        <v>2718.7599999999998</v>
      </c>
      <c r="I592" s="124"/>
      <c r="J592" s="131"/>
      <c r="K592" s="131">
        <v>322</v>
      </c>
      <c r="L592" s="131"/>
      <c r="M592" s="131"/>
      <c r="N592" s="132"/>
      <c r="O592" s="12" t="s">
        <v>39</v>
      </c>
      <c r="P592" s="127" t="s">
        <v>154</v>
      </c>
      <c r="Q592" s="133"/>
      <c r="R592" s="133"/>
      <c r="S592" s="133"/>
      <c r="T592" s="133">
        <v>2719</v>
      </c>
      <c r="U592" s="293">
        <f t="shared" ref="U592:W592" si="410">U593+U599</f>
        <v>3280</v>
      </c>
      <c r="V592" s="293">
        <f t="shared" si="410"/>
        <v>0</v>
      </c>
      <c r="W592" s="342">
        <f t="shared" si="410"/>
        <v>0</v>
      </c>
      <c r="X592" s="133"/>
      <c r="Y592" s="307"/>
      <c r="Z592" s="213">
        <f>+Z593+Z599</f>
        <v>2718.7599999999998</v>
      </c>
      <c r="AA592" s="213">
        <f t="shared" ref="AA592:AD592" si="411">+AA593+AA599</f>
        <v>0</v>
      </c>
      <c r="AB592" s="213">
        <f t="shared" si="411"/>
        <v>0</v>
      </c>
      <c r="AC592" s="213">
        <f t="shared" si="411"/>
        <v>0</v>
      </c>
      <c r="AD592" s="213">
        <f t="shared" si="411"/>
        <v>0</v>
      </c>
    </row>
    <row r="593" spans="1:30" s="114" customFormat="1" ht="19.5" customHeight="1" x14ac:dyDescent="0.25">
      <c r="A593" s="183" t="s">
        <v>337</v>
      </c>
      <c r="B593" s="183"/>
      <c r="C593" s="183"/>
      <c r="D593" s="198" t="s">
        <v>387</v>
      </c>
      <c r="E593" s="198" t="s">
        <v>388</v>
      </c>
      <c r="F593" s="200">
        <f t="shared" si="373"/>
        <v>0</v>
      </c>
      <c r="G593" s="200">
        <f t="shared" si="374"/>
        <v>610</v>
      </c>
      <c r="H593" s="201">
        <f t="shared" si="375"/>
        <v>329.98</v>
      </c>
      <c r="I593" s="139"/>
      <c r="J593" s="131"/>
      <c r="K593" s="131"/>
      <c r="L593" s="131">
        <v>3221</v>
      </c>
      <c r="M593" s="131"/>
      <c r="N593" s="132"/>
      <c r="O593" s="142" t="s">
        <v>39</v>
      </c>
      <c r="P593" s="127" t="s">
        <v>155</v>
      </c>
      <c r="Q593" s="133"/>
      <c r="R593" s="133"/>
      <c r="S593" s="133"/>
      <c r="T593" s="133">
        <v>330</v>
      </c>
      <c r="U593" s="293">
        <f t="shared" ref="U593:W593" si="412">U594+U597</f>
        <v>280</v>
      </c>
      <c r="V593" s="293">
        <f t="shared" si="412"/>
        <v>0</v>
      </c>
      <c r="W593" s="342">
        <f t="shared" si="412"/>
        <v>0</v>
      </c>
      <c r="X593" s="133"/>
      <c r="Y593" s="307"/>
      <c r="Z593" s="133">
        <f>+Z594+Z597</f>
        <v>329.98</v>
      </c>
      <c r="AA593" s="133">
        <f t="shared" ref="AA593:AD593" si="413">+AA594+AA597</f>
        <v>0</v>
      </c>
      <c r="AB593" s="133">
        <f t="shared" si="413"/>
        <v>0</v>
      </c>
      <c r="AC593" s="133">
        <f t="shared" si="413"/>
        <v>0</v>
      </c>
      <c r="AD593" s="133">
        <f t="shared" si="413"/>
        <v>0</v>
      </c>
    </row>
    <row r="594" spans="1:30" s="114" customFormat="1" ht="20.25" hidden="1" customHeight="1" x14ac:dyDescent="0.25">
      <c r="A594" s="183" t="s">
        <v>337</v>
      </c>
      <c r="B594" s="183"/>
      <c r="C594" s="183"/>
      <c r="D594" s="183"/>
      <c r="E594" s="198" t="s">
        <v>388</v>
      </c>
      <c r="F594" s="200">
        <f t="shared" si="373"/>
        <v>0</v>
      </c>
      <c r="G594" s="200">
        <f t="shared" si="374"/>
        <v>130</v>
      </c>
      <c r="H594" s="201">
        <f t="shared" si="375"/>
        <v>132.72</v>
      </c>
      <c r="I594" s="124"/>
      <c r="J594" s="131"/>
      <c r="K594" s="131"/>
      <c r="L594" s="131"/>
      <c r="M594" s="194">
        <v>32211</v>
      </c>
      <c r="N594" s="195"/>
      <c r="O594" s="196" t="s">
        <v>39</v>
      </c>
      <c r="P594" s="195" t="s">
        <v>156</v>
      </c>
      <c r="Q594" s="197"/>
      <c r="R594" s="197"/>
      <c r="S594" s="197"/>
      <c r="T594" s="197">
        <f>T595+T596</f>
        <v>0</v>
      </c>
      <c r="U594" s="294">
        <f t="shared" ref="U594:W594" si="414">U595+U596</f>
        <v>130</v>
      </c>
      <c r="V594" s="294">
        <f t="shared" si="414"/>
        <v>0</v>
      </c>
      <c r="W594" s="343">
        <f t="shared" si="414"/>
        <v>0</v>
      </c>
      <c r="X594" s="197"/>
      <c r="Y594" s="308"/>
      <c r="Z594" s="197">
        <f>+Z595+Z596</f>
        <v>132.72</v>
      </c>
      <c r="AA594" s="197">
        <f t="shared" ref="AA594:AD594" si="415">+AA595+AA596</f>
        <v>0</v>
      </c>
      <c r="AB594" s="197">
        <f t="shared" si="415"/>
        <v>0</v>
      </c>
      <c r="AC594" s="197">
        <f t="shared" si="415"/>
        <v>0</v>
      </c>
      <c r="AD594" s="197">
        <f t="shared" si="415"/>
        <v>0</v>
      </c>
    </row>
    <row r="595" spans="1:30" s="114" customFormat="1" ht="19.5" hidden="1" customHeight="1" x14ac:dyDescent="0.25">
      <c r="A595" s="183" t="s">
        <v>337</v>
      </c>
      <c r="B595" s="183"/>
      <c r="C595" s="183"/>
      <c r="D595" s="183"/>
      <c r="E595" s="183"/>
      <c r="F595" s="200">
        <f t="shared" si="373"/>
        <v>0</v>
      </c>
      <c r="G595" s="200">
        <f t="shared" si="374"/>
        <v>100</v>
      </c>
      <c r="H595" s="201">
        <f t="shared" si="375"/>
        <v>106.26</v>
      </c>
      <c r="I595" s="139"/>
      <c r="J595" s="131"/>
      <c r="K595" s="131"/>
      <c r="L595" s="131"/>
      <c r="M595" s="11"/>
      <c r="N595" s="171">
        <v>322110</v>
      </c>
      <c r="O595" s="172" t="s">
        <v>39</v>
      </c>
      <c r="P595" s="173" t="s">
        <v>156</v>
      </c>
      <c r="Q595" s="174"/>
      <c r="R595" s="174"/>
      <c r="S595" s="174"/>
      <c r="T595" s="174"/>
      <c r="U595" s="295">
        <v>100</v>
      </c>
      <c r="V595" s="295">
        <v>0</v>
      </c>
      <c r="W595" s="345">
        <v>0</v>
      </c>
      <c r="X595" s="174"/>
      <c r="Y595" s="309"/>
      <c r="Z595" s="174">
        <v>106.26</v>
      </c>
      <c r="AA595" s="174"/>
      <c r="AB595" s="174"/>
      <c r="AC595" s="174"/>
      <c r="AD595" s="174"/>
    </row>
    <row r="596" spans="1:30" s="114" customFormat="1" ht="19.5" hidden="1" customHeight="1" x14ac:dyDescent="0.25">
      <c r="A596" s="183" t="s">
        <v>337</v>
      </c>
      <c r="B596" s="183"/>
      <c r="C596" s="183"/>
      <c r="D596" s="183"/>
      <c r="E596" s="183"/>
      <c r="F596" s="200">
        <f t="shared" si="373"/>
        <v>0</v>
      </c>
      <c r="G596" s="200">
        <f t="shared" si="374"/>
        <v>30</v>
      </c>
      <c r="H596" s="201">
        <f t="shared" si="375"/>
        <v>26.46</v>
      </c>
      <c r="I596" s="139"/>
      <c r="J596" s="131"/>
      <c r="K596" s="131"/>
      <c r="L596" s="131"/>
      <c r="M596" s="11"/>
      <c r="N596" s="171">
        <v>322111</v>
      </c>
      <c r="O596" s="172" t="s">
        <v>39</v>
      </c>
      <c r="P596" s="173" t="s">
        <v>158</v>
      </c>
      <c r="Q596" s="174"/>
      <c r="R596" s="174"/>
      <c r="S596" s="174"/>
      <c r="T596" s="174"/>
      <c r="U596" s="295">
        <v>30</v>
      </c>
      <c r="V596" s="295">
        <v>0</v>
      </c>
      <c r="W596" s="345">
        <v>0</v>
      </c>
      <c r="X596" s="174"/>
      <c r="Y596" s="309"/>
      <c r="Z596" s="174">
        <v>26.46</v>
      </c>
      <c r="AA596" s="174"/>
      <c r="AB596" s="174"/>
      <c r="AC596" s="174"/>
      <c r="AD596" s="174"/>
    </row>
    <row r="597" spans="1:30" s="114" customFormat="1" ht="20.25" hidden="1" customHeight="1" x14ac:dyDescent="0.25">
      <c r="A597" s="183" t="s">
        <v>337</v>
      </c>
      <c r="B597" s="183"/>
      <c r="C597" s="183"/>
      <c r="D597" s="183"/>
      <c r="E597" s="198" t="s">
        <v>388</v>
      </c>
      <c r="F597" s="200">
        <f t="shared" si="373"/>
        <v>0</v>
      </c>
      <c r="G597" s="200">
        <f t="shared" si="374"/>
        <v>150</v>
      </c>
      <c r="H597" s="201">
        <f t="shared" si="375"/>
        <v>197.26</v>
      </c>
      <c r="I597" s="124"/>
      <c r="J597" s="131"/>
      <c r="K597" s="131"/>
      <c r="L597" s="131"/>
      <c r="M597" s="194">
        <v>32216</v>
      </c>
      <c r="N597" s="195"/>
      <c r="O597" s="196" t="s">
        <v>39</v>
      </c>
      <c r="P597" s="195" t="s">
        <v>165</v>
      </c>
      <c r="Q597" s="197"/>
      <c r="R597" s="197"/>
      <c r="S597" s="197"/>
      <c r="T597" s="197">
        <f>T598</f>
        <v>0</v>
      </c>
      <c r="U597" s="294">
        <f t="shared" ref="U597:W597" si="416">U598</f>
        <v>150</v>
      </c>
      <c r="V597" s="294">
        <f t="shared" si="416"/>
        <v>0</v>
      </c>
      <c r="W597" s="343">
        <f t="shared" si="416"/>
        <v>0</v>
      </c>
      <c r="X597" s="197"/>
      <c r="Y597" s="308"/>
      <c r="Z597" s="197">
        <f>+Z598</f>
        <v>197.26</v>
      </c>
      <c r="AA597" s="197">
        <f t="shared" ref="AA597:AD597" si="417">+AA598</f>
        <v>0</v>
      </c>
      <c r="AB597" s="197">
        <f t="shared" si="417"/>
        <v>0</v>
      </c>
      <c r="AC597" s="197">
        <f t="shared" si="417"/>
        <v>0</v>
      </c>
      <c r="AD597" s="197">
        <f t="shared" si="417"/>
        <v>0</v>
      </c>
    </row>
    <row r="598" spans="1:30" s="114" customFormat="1" ht="19.5" hidden="1" customHeight="1" x14ac:dyDescent="0.25">
      <c r="A598" s="183" t="s">
        <v>337</v>
      </c>
      <c r="B598" s="183"/>
      <c r="C598" s="183"/>
      <c r="D598" s="183"/>
      <c r="E598" s="183"/>
      <c r="F598" s="200">
        <f t="shared" si="373"/>
        <v>0</v>
      </c>
      <c r="G598" s="200">
        <f t="shared" si="374"/>
        <v>150</v>
      </c>
      <c r="H598" s="201">
        <f t="shared" si="375"/>
        <v>197.26</v>
      </c>
      <c r="I598" s="139"/>
      <c r="J598" s="131"/>
      <c r="K598" s="131"/>
      <c r="L598" s="131"/>
      <c r="M598" s="11"/>
      <c r="N598" s="171">
        <v>322160</v>
      </c>
      <c r="O598" s="172" t="s">
        <v>39</v>
      </c>
      <c r="P598" s="173" t="s">
        <v>165</v>
      </c>
      <c r="Q598" s="174"/>
      <c r="R598" s="174"/>
      <c r="S598" s="174"/>
      <c r="T598" s="174"/>
      <c r="U598" s="295">
        <v>150</v>
      </c>
      <c r="V598" s="295">
        <v>0</v>
      </c>
      <c r="W598" s="345">
        <v>0</v>
      </c>
      <c r="X598" s="174"/>
      <c r="Y598" s="309"/>
      <c r="Z598" s="174">
        <v>197.26</v>
      </c>
      <c r="AA598" s="174"/>
      <c r="AB598" s="174"/>
      <c r="AC598" s="174"/>
      <c r="AD598" s="174"/>
    </row>
    <row r="599" spans="1:30" s="114" customFormat="1" ht="19.5" customHeight="1" x14ac:dyDescent="0.25">
      <c r="A599" s="183" t="s">
        <v>337</v>
      </c>
      <c r="B599" s="183"/>
      <c r="C599" s="183"/>
      <c r="D599" s="198" t="s">
        <v>387</v>
      </c>
      <c r="E599" s="198" t="s">
        <v>388</v>
      </c>
      <c r="F599" s="200">
        <f t="shared" si="373"/>
        <v>0</v>
      </c>
      <c r="G599" s="200">
        <f t="shared" si="374"/>
        <v>5389</v>
      </c>
      <c r="H599" s="201">
        <f t="shared" si="375"/>
        <v>2388.7799999999997</v>
      </c>
      <c r="I599" s="139"/>
      <c r="J599" s="131"/>
      <c r="K599" s="131"/>
      <c r="L599" s="131">
        <v>3223</v>
      </c>
      <c r="M599" s="131"/>
      <c r="N599" s="132"/>
      <c r="O599" s="142" t="s">
        <v>39</v>
      </c>
      <c r="P599" s="127" t="s">
        <v>173</v>
      </c>
      <c r="Q599" s="133"/>
      <c r="R599" s="133"/>
      <c r="S599" s="133"/>
      <c r="T599" s="133">
        <v>2389</v>
      </c>
      <c r="U599" s="293">
        <f t="shared" ref="U599:W599" si="418">U600+U603+U605</f>
        <v>3000</v>
      </c>
      <c r="V599" s="293">
        <f t="shared" si="418"/>
        <v>0</v>
      </c>
      <c r="W599" s="342">
        <f t="shared" si="418"/>
        <v>0</v>
      </c>
      <c r="X599" s="133"/>
      <c r="Y599" s="307"/>
      <c r="Z599" s="133">
        <f>+Z600+Z603</f>
        <v>2388.7799999999997</v>
      </c>
      <c r="AA599" s="133">
        <f t="shared" ref="AA599:AD599" si="419">+AA600+AA603</f>
        <v>0</v>
      </c>
      <c r="AB599" s="133">
        <f t="shared" si="419"/>
        <v>0</v>
      </c>
      <c r="AC599" s="133">
        <f t="shared" si="419"/>
        <v>0</v>
      </c>
      <c r="AD599" s="133">
        <f t="shared" si="419"/>
        <v>0</v>
      </c>
    </row>
    <row r="600" spans="1:30" s="114" customFormat="1" ht="20.25" hidden="1" customHeight="1" x14ac:dyDescent="0.25">
      <c r="A600" s="183" t="s">
        <v>337</v>
      </c>
      <c r="B600" s="183"/>
      <c r="C600" s="183"/>
      <c r="D600" s="183"/>
      <c r="E600" s="198" t="s">
        <v>388</v>
      </c>
      <c r="F600" s="200">
        <f t="shared" si="373"/>
        <v>0</v>
      </c>
      <c r="G600" s="200">
        <f t="shared" si="374"/>
        <v>1300</v>
      </c>
      <c r="H600" s="201">
        <f t="shared" si="375"/>
        <v>1327</v>
      </c>
      <c r="I600" s="124"/>
      <c r="J600" s="131"/>
      <c r="K600" s="131"/>
      <c r="L600" s="131"/>
      <c r="M600" s="194">
        <v>32231</v>
      </c>
      <c r="N600" s="195"/>
      <c r="O600" s="196" t="s">
        <v>39</v>
      </c>
      <c r="P600" s="195" t="s">
        <v>174</v>
      </c>
      <c r="Q600" s="197"/>
      <c r="R600" s="197"/>
      <c r="S600" s="197"/>
      <c r="T600" s="197">
        <f>T601+T602</f>
        <v>0</v>
      </c>
      <c r="U600" s="294">
        <f t="shared" ref="U600:W600" si="420">U601+U602</f>
        <v>1300</v>
      </c>
      <c r="V600" s="294">
        <f t="shared" si="420"/>
        <v>0</v>
      </c>
      <c r="W600" s="343">
        <f t="shared" si="420"/>
        <v>0</v>
      </c>
      <c r="X600" s="197"/>
      <c r="Y600" s="308"/>
      <c r="Z600" s="197">
        <f>+Z601+Z602</f>
        <v>1327</v>
      </c>
      <c r="AA600" s="197">
        <f t="shared" ref="AA600:AD600" si="421">+AA601+AA602</f>
        <v>0</v>
      </c>
      <c r="AB600" s="197">
        <f t="shared" si="421"/>
        <v>0</v>
      </c>
      <c r="AC600" s="197">
        <f t="shared" si="421"/>
        <v>0</v>
      </c>
      <c r="AD600" s="197">
        <f t="shared" si="421"/>
        <v>0</v>
      </c>
    </row>
    <row r="601" spans="1:30" s="114" customFormat="1" ht="19.5" hidden="1" customHeight="1" x14ac:dyDescent="0.25">
      <c r="A601" s="183" t="s">
        <v>337</v>
      </c>
      <c r="B601" s="183"/>
      <c r="C601" s="183"/>
      <c r="D601" s="183"/>
      <c r="E601" s="183"/>
      <c r="F601" s="200">
        <f t="shared" si="373"/>
        <v>0</v>
      </c>
      <c r="G601" s="200">
        <f t="shared" si="374"/>
        <v>500</v>
      </c>
      <c r="H601" s="201">
        <f t="shared" si="375"/>
        <v>500</v>
      </c>
      <c r="I601" s="139"/>
      <c r="J601" s="131"/>
      <c r="K601" s="131"/>
      <c r="L601" s="131"/>
      <c r="M601" s="11"/>
      <c r="N601" s="171">
        <v>322310</v>
      </c>
      <c r="O601" s="172" t="s">
        <v>39</v>
      </c>
      <c r="P601" s="173" t="s">
        <v>174</v>
      </c>
      <c r="Q601" s="174"/>
      <c r="R601" s="174"/>
      <c r="S601" s="174"/>
      <c r="T601" s="174"/>
      <c r="U601" s="295">
        <v>500</v>
      </c>
      <c r="V601" s="295">
        <v>0</v>
      </c>
      <c r="W601" s="345">
        <v>0</v>
      </c>
      <c r="X601" s="174"/>
      <c r="Y601" s="309"/>
      <c r="Z601" s="174">
        <v>500</v>
      </c>
      <c r="AA601" s="174"/>
      <c r="AB601" s="174"/>
      <c r="AC601" s="174"/>
      <c r="AD601" s="174"/>
    </row>
    <row r="602" spans="1:30" s="114" customFormat="1" ht="19.5" hidden="1" customHeight="1" x14ac:dyDescent="0.25">
      <c r="A602" s="183" t="s">
        <v>337</v>
      </c>
      <c r="B602" s="183"/>
      <c r="C602" s="183"/>
      <c r="D602" s="183"/>
      <c r="E602" s="183"/>
      <c r="F602" s="200">
        <f t="shared" si="373"/>
        <v>0</v>
      </c>
      <c r="G602" s="200">
        <f t="shared" si="374"/>
        <v>800</v>
      </c>
      <c r="H602" s="201">
        <f t="shared" si="375"/>
        <v>827</v>
      </c>
      <c r="I602" s="139"/>
      <c r="J602" s="131"/>
      <c r="K602" s="131"/>
      <c r="L602" s="131"/>
      <c r="M602" s="11"/>
      <c r="N602" s="171">
        <v>322311</v>
      </c>
      <c r="O602" s="172" t="s">
        <v>39</v>
      </c>
      <c r="P602" s="173" t="s">
        <v>175</v>
      </c>
      <c r="Q602" s="174"/>
      <c r="R602" s="174"/>
      <c r="S602" s="174"/>
      <c r="T602" s="174"/>
      <c r="U602" s="295">
        <v>800</v>
      </c>
      <c r="V602" s="295">
        <v>0</v>
      </c>
      <c r="W602" s="345">
        <v>0</v>
      </c>
      <c r="X602" s="174"/>
      <c r="Y602" s="309"/>
      <c r="Z602" s="174">
        <v>827</v>
      </c>
      <c r="AA602" s="174"/>
      <c r="AB602" s="174"/>
      <c r="AC602" s="174"/>
      <c r="AD602" s="174"/>
    </row>
    <row r="603" spans="1:30" s="114" customFormat="1" ht="20.25" hidden="1" customHeight="1" x14ac:dyDescent="0.25">
      <c r="A603" s="183" t="s">
        <v>337</v>
      </c>
      <c r="B603" s="183"/>
      <c r="C603" s="183"/>
      <c r="D603" s="183"/>
      <c r="E603" s="198" t="s">
        <v>388</v>
      </c>
      <c r="F603" s="200">
        <f t="shared" si="373"/>
        <v>0</v>
      </c>
      <c r="G603" s="200">
        <f t="shared" si="374"/>
        <v>1100</v>
      </c>
      <c r="H603" s="201">
        <f t="shared" si="375"/>
        <v>1061.78</v>
      </c>
      <c r="I603" s="124"/>
      <c r="J603" s="131"/>
      <c r="K603" s="131"/>
      <c r="L603" s="131"/>
      <c r="M603" s="194">
        <v>32233</v>
      </c>
      <c r="N603" s="195"/>
      <c r="O603" s="196" t="s">
        <v>39</v>
      </c>
      <c r="P603" s="195" t="s">
        <v>176</v>
      </c>
      <c r="Q603" s="197"/>
      <c r="R603" s="197"/>
      <c r="S603" s="197"/>
      <c r="T603" s="197">
        <f>T604</f>
        <v>0</v>
      </c>
      <c r="U603" s="294">
        <f t="shared" ref="U603:W603" si="422">U604</f>
        <v>1100</v>
      </c>
      <c r="V603" s="294">
        <f t="shared" si="422"/>
        <v>0</v>
      </c>
      <c r="W603" s="343">
        <f t="shared" si="422"/>
        <v>0</v>
      </c>
      <c r="X603" s="197"/>
      <c r="Y603" s="308"/>
      <c r="Z603" s="197">
        <f>+Z604</f>
        <v>1061.78</v>
      </c>
      <c r="AA603" s="197">
        <f t="shared" ref="AA603:AD603" si="423">+AA604</f>
        <v>0</v>
      </c>
      <c r="AB603" s="197">
        <f t="shared" si="423"/>
        <v>0</v>
      </c>
      <c r="AC603" s="197">
        <f t="shared" si="423"/>
        <v>0</v>
      </c>
      <c r="AD603" s="197">
        <f t="shared" si="423"/>
        <v>0</v>
      </c>
    </row>
    <row r="604" spans="1:30" s="114" customFormat="1" ht="19.5" hidden="1" customHeight="1" x14ac:dyDescent="0.25">
      <c r="A604" s="183" t="s">
        <v>337</v>
      </c>
      <c r="B604" s="183"/>
      <c r="C604" s="183"/>
      <c r="D604" s="183"/>
      <c r="E604" s="183"/>
      <c r="F604" s="200">
        <f t="shared" si="373"/>
        <v>0</v>
      </c>
      <c r="G604" s="200">
        <f t="shared" si="374"/>
        <v>1100</v>
      </c>
      <c r="H604" s="201">
        <f t="shared" si="375"/>
        <v>1061.78</v>
      </c>
      <c r="I604" s="139"/>
      <c r="J604" s="131"/>
      <c r="K604" s="131"/>
      <c r="L604" s="131"/>
      <c r="M604" s="11"/>
      <c r="N604" s="171">
        <v>322330</v>
      </c>
      <c r="O604" s="172" t="s">
        <v>39</v>
      </c>
      <c r="P604" s="173" t="s">
        <v>176</v>
      </c>
      <c r="Q604" s="174"/>
      <c r="R604" s="174"/>
      <c r="S604" s="174"/>
      <c r="T604" s="174"/>
      <c r="U604" s="295">
        <v>1100</v>
      </c>
      <c r="V604" s="295">
        <v>0</v>
      </c>
      <c r="W604" s="345">
        <v>0</v>
      </c>
      <c r="X604" s="174"/>
      <c r="Y604" s="309"/>
      <c r="Z604" s="174">
        <v>1061.78</v>
      </c>
      <c r="AA604" s="174"/>
      <c r="AB604" s="174"/>
      <c r="AC604" s="174"/>
      <c r="AD604" s="174"/>
    </row>
    <row r="605" spans="1:30" s="114" customFormat="1" ht="19.5" hidden="1" customHeight="1" x14ac:dyDescent="0.25">
      <c r="A605" s="183"/>
      <c r="B605" s="183"/>
      <c r="C605" s="183"/>
      <c r="D605" s="183"/>
      <c r="E605" s="183"/>
      <c r="F605" s="200"/>
      <c r="G605" s="200"/>
      <c r="H605" s="201"/>
      <c r="I605" s="139"/>
      <c r="J605" s="131"/>
      <c r="K605" s="131"/>
      <c r="L605" s="131"/>
      <c r="M605" s="11" t="s">
        <v>465</v>
      </c>
      <c r="N605" s="248"/>
      <c r="O605" s="196" t="s">
        <v>39</v>
      </c>
      <c r="P605" s="195" t="s">
        <v>177</v>
      </c>
      <c r="Q605" s="197"/>
      <c r="R605" s="197"/>
      <c r="S605" s="197"/>
      <c r="T605" s="197">
        <f>T606</f>
        <v>0</v>
      </c>
      <c r="U605" s="294">
        <f t="shared" ref="U605:W605" si="424">U606</f>
        <v>600</v>
      </c>
      <c r="V605" s="294">
        <f t="shared" si="424"/>
        <v>0</v>
      </c>
      <c r="W605" s="343">
        <f t="shared" si="424"/>
        <v>0</v>
      </c>
      <c r="X605" s="197"/>
      <c r="Y605" s="308"/>
      <c r="Z605" s="174"/>
      <c r="AA605" s="174"/>
      <c r="AB605" s="174"/>
      <c r="AC605" s="174"/>
      <c r="AD605" s="174"/>
    </row>
    <row r="606" spans="1:30" s="114" customFormat="1" ht="19.5" hidden="1" customHeight="1" x14ac:dyDescent="0.25">
      <c r="A606" s="183"/>
      <c r="B606" s="183"/>
      <c r="C606" s="183"/>
      <c r="D606" s="183"/>
      <c r="E606" s="183"/>
      <c r="F606" s="200"/>
      <c r="G606" s="200"/>
      <c r="H606" s="201"/>
      <c r="I606" s="139"/>
      <c r="J606" s="131"/>
      <c r="K606" s="131"/>
      <c r="L606" s="131"/>
      <c r="M606" s="11"/>
      <c r="N606" s="171">
        <v>322340</v>
      </c>
      <c r="O606" s="172" t="s">
        <v>39</v>
      </c>
      <c r="P606" s="173" t="s">
        <v>177</v>
      </c>
      <c r="Q606" s="174"/>
      <c r="R606" s="174"/>
      <c r="S606" s="174"/>
      <c r="T606" s="174"/>
      <c r="U606" s="295">
        <v>600</v>
      </c>
      <c r="V606" s="295">
        <v>0</v>
      </c>
      <c r="W606" s="345">
        <v>0</v>
      </c>
      <c r="X606" s="174"/>
      <c r="Y606" s="309"/>
      <c r="Z606" s="174"/>
      <c r="AA606" s="174"/>
      <c r="AB606" s="174"/>
      <c r="AC606" s="174"/>
      <c r="AD606" s="174"/>
    </row>
    <row r="607" spans="1:30" s="214" customFormat="1" ht="20.25" customHeight="1" x14ac:dyDescent="0.25">
      <c r="A607" s="188" t="s">
        <v>337</v>
      </c>
      <c r="B607" s="188"/>
      <c r="C607" s="215" t="s">
        <v>384</v>
      </c>
      <c r="D607" s="215" t="s">
        <v>387</v>
      </c>
      <c r="E607" s="215" t="s">
        <v>388</v>
      </c>
      <c r="F607" s="207">
        <f t="shared" si="373"/>
        <v>0</v>
      </c>
      <c r="G607" s="207">
        <f t="shared" si="374"/>
        <v>44071</v>
      </c>
      <c r="H607" s="208">
        <f t="shared" si="375"/>
        <v>20615.830000000002</v>
      </c>
      <c r="I607" s="124"/>
      <c r="J607" s="131"/>
      <c r="K607" s="131">
        <v>323</v>
      </c>
      <c r="L607" s="131"/>
      <c r="M607" s="131"/>
      <c r="N607" s="132"/>
      <c r="O607" s="12" t="s">
        <v>39</v>
      </c>
      <c r="P607" s="127" t="s">
        <v>185</v>
      </c>
      <c r="Q607" s="133"/>
      <c r="R607" s="133"/>
      <c r="S607" s="133"/>
      <c r="T607" s="133">
        <v>20616</v>
      </c>
      <c r="U607" s="293">
        <f t="shared" ref="U607:W607" si="425">U608+U611+U616+U622+U627+U630</f>
        <v>23455</v>
      </c>
      <c r="V607" s="293">
        <f t="shared" si="425"/>
        <v>0</v>
      </c>
      <c r="W607" s="342">
        <f t="shared" si="425"/>
        <v>0</v>
      </c>
      <c r="X607" s="133"/>
      <c r="Y607" s="307"/>
      <c r="Z607" s="213">
        <f>+Z608+Z611+Z616+Z622+Z630+Z627</f>
        <v>20615.830000000002</v>
      </c>
      <c r="AA607" s="213">
        <f t="shared" ref="AA607:AD607" si="426">+AA608+AA611+AA616+AA622+AA630</f>
        <v>0</v>
      </c>
      <c r="AB607" s="213">
        <f t="shared" si="426"/>
        <v>0</v>
      </c>
      <c r="AC607" s="213">
        <f t="shared" si="426"/>
        <v>0</v>
      </c>
      <c r="AD607" s="213">
        <f t="shared" si="426"/>
        <v>0</v>
      </c>
    </row>
    <row r="608" spans="1:30" s="114" customFormat="1" ht="19.5" customHeight="1" x14ac:dyDescent="0.25">
      <c r="A608" s="183" t="s">
        <v>337</v>
      </c>
      <c r="B608" s="183"/>
      <c r="C608" s="183"/>
      <c r="D608" s="198" t="s">
        <v>387</v>
      </c>
      <c r="E608" s="198" t="s">
        <v>388</v>
      </c>
      <c r="F608" s="200">
        <f t="shared" si="373"/>
        <v>0</v>
      </c>
      <c r="G608" s="200">
        <f t="shared" si="374"/>
        <v>1596</v>
      </c>
      <c r="H608" s="201">
        <f t="shared" si="375"/>
        <v>796.34</v>
      </c>
      <c r="I608" s="139"/>
      <c r="J608" s="131"/>
      <c r="K608" s="131"/>
      <c r="L608" s="131">
        <v>3231</v>
      </c>
      <c r="M608" s="131"/>
      <c r="N608" s="132"/>
      <c r="O608" s="142" t="s">
        <v>39</v>
      </c>
      <c r="P608" s="127" t="s">
        <v>186</v>
      </c>
      <c r="Q608" s="133"/>
      <c r="R608" s="133"/>
      <c r="S608" s="133"/>
      <c r="T608" s="133">
        <v>796</v>
      </c>
      <c r="U608" s="293">
        <f t="shared" ref="U608:W609" si="427">U609</f>
        <v>800</v>
      </c>
      <c r="V608" s="293">
        <f t="shared" si="427"/>
        <v>0</v>
      </c>
      <c r="W608" s="342">
        <f t="shared" si="427"/>
        <v>0</v>
      </c>
      <c r="X608" s="133"/>
      <c r="Y608" s="307"/>
      <c r="Z608" s="133">
        <f>+Z609</f>
        <v>796.34</v>
      </c>
      <c r="AA608" s="133">
        <f t="shared" ref="AA608:AD609" si="428">+AA609</f>
        <v>0</v>
      </c>
      <c r="AB608" s="133">
        <f t="shared" si="428"/>
        <v>0</v>
      </c>
      <c r="AC608" s="133">
        <f t="shared" si="428"/>
        <v>0</v>
      </c>
      <c r="AD608" s="133">
        <f t="shared" si="428"/>
        <v>0</v>
      </c>
    </row>
    <row r="609" spans="1:30" s="114" customFormat="1" ht="20.25" hidden="1" customHeight="1" x14ac:dyDescent="0.25">
      <c r="A609" s="183" t="s">
        <v>337</v>
      </c>
      <c r="B609" s="183"/>
      <c r="C609" s="183"/>
      <c r="D609" s="183"/>
      <c r="E609" s="198" t="s">
        <v>388</v>
      </c>
      <c r="F609" s="200">
        <f t="shared" si="373"/>
        <v>0</v>
      </c>
      <c r="G609" s="200">
        <f t="shared" si="374"/>
        <v>800</v>
      </c>
      <c r="H609" s="201">
        <f t="shared" si="375"/>
        <v>796.34</v>
      </c>
      <c r="I609" s="124"/>
      <c r="J609" s="131"/>
      <c r="K609" s="131"/>
      <c r="L609" s="131"/>
      <c r="M609" s="194">
        <v>32311</v>
      </c>
      <c r="N609" s="195"/>
      <c r="O609" s="196" t="s">
        <v>39</v>
      </c>
      <c r="P609" s="195" t="s">
        <v>187</v>
      </c>
      <c r="Q609" s="197"/>
      <c r="R609" s="197"/>
      <c r="S609" s="197"/>
      <c r="T609" s="197">
        <f>T610</f>
        <v>0</v>
      </c>
      <c r="U609" s="294">
        <f t="shared" si="427"/>
        <v>800</v>
      </c>
      <c r="V609" s="294">
        <f t="shared" si="427"/>
        <v>0</v>
      </c>
      <c r="W609" s="343">
        <f t="shared" si="427"/>
        <v>0</v>
      </c>
      <c r="X609" s="197"/>
      <c r="Y609" s="308"/>
      <c r="Z609" s="197">
        <f>+Z610</f>
        <v>796.34</v>
      </c>
      <c r="AA609" s="197">
        <f t="shared" si="428"/>
        <v>0</v>
      </c>
      <c r="AB609" s="197">
        <f t="shared" si="428"/>
        <v>0</v>
      </c>
      <c r="AC609" s="197">
        <f t="shared" si="428"/>
        <v>0</v>
      </c>
      <c r="AD609" s="197">
        <f t="shared" si="428"/>
        <v>0</v>
      </c>
    </row>
    <row r="610" spans="1:30" s="114" customFormat="1" ht="19.5" hidden="1" customHeight="1" x14ac:dyDescent="0.25">
      <c r="A610" s="183" t="s">
        <v>337</v>
      </c>
      <c r="B610" s="183"/>
      <c r="C610" s="183"/>
      <c r="D610" s="183"/>
      <c r="E610" s="183"/>
      <c r="F610" s="200">
        <f t="shared" si="373"/>
        <v>0</v>
      </c>
      <c r="G610" s="200">
        <f t="shared" si="374"/>
        <v>800</v>
      </c>
      <c r="H610" s="201">
        <f t="shared" si="375"/>
        <v>796.34</v>
      </c>
      <c r="I610" s="139"/>
      <c r="J610" s="131"/>
      <c r="K610" s="131"/>
      <c r="L610" s="131"/>
      <c r="M610" s="11"/>
      <c r="N610" s="171">
        <v>323110</v>
      </c>
      <c r="O610" s="172" t="s">
        <v>39</v>
      </c>
      <c r="P610" s="173" t="s">
        <v>187</v>
      </c>
      <c r="Q610" s="174"/>
      <c r="R610" s="174"/>
      <c r="S610" s="174"/>
      <c r="T610" s="174"/>
      <c r="U610" s="295">
        <v>800</v>
      </c>
      <c r="V610" s="295">
        <v>0</v>
      </c>
      <c r="W610" s="345">
        <v>0</v>
      </c>
      <c r="X610" s="174"/>
      <c r="Y610" s="309"/>
      <c r="Z610" s="174">
        <v>796.34</v>
      </c>
      <c r="AA610" s="174"/>
      <c r="AB610" s="174"/>
      <c r="AC610" s="174"/>
      <c r="AD610" s="174"/>
    </row>
    <row r="611" spans="1:30" s="114" customFormat="1" ht="19.5" customHeight="1" x14ac:dyDescent="0.25">
      <c r="A611" s="183" t="s">
        <v>337</v>
      </c>
      <c r="B611" s="183"/>
      <c r="C611" s="183"/>
      <c r="D611" s="198" t="s">
        <v>387</v>
      </c>
      <c r="E611" s="198" t="s">
        <v>388</v>
      </c>
      <c r="F611" s="200">
        <f t="shared" si="373"/>
        <v>0</v>
      </c>
      <c r="G611" s="200">
        <f t="shared" si="374"/>
        <v>536</v>
      </c>
      <c r="H611" s="201">
        <f t="shared" si="375"/>
        <v>265.44</v>
      </c>
      <c r="I611" s="139"/>
      <c r="J611" s="131"/>
      <c r="K611" s="131"/>
      <c r="L611" s="131">
        <v>3232</v>
      </c>
      <c r="M611" s="131"/>
      <c r="N611" s="132"/>
      <c r="O611" s="142" t="s">
        <v>39</v>
      </c>
      <c r="P611" s="127" t="s">
        <v>192</v>
      </c>
      <c r="Q611" s="133"/>
      <c r="R611" s="133"/>
      <c r="S611" s="133"/>
      <c r="T611" s="133">
        <v>266</v>
      </c>
      <c r="U611" s="293">
        <f t="shared" ref="U611:W611" si="429">U612+U614</f>
        <v>270</v>
      </c>
      <c r="V611" s="293">
        <f t="shared" si="429"/>
        <v>0</v>
      </c>
      <c r="W611" s="342">
        <f t="shared" si="429"/>
        <v>0</v>
      </c>
      <c r="X611" s="133"/>
      <c r="Y611" s="307"/>
      <c r="Z611" s="133">
        <f>+Z612+Z614</f>
        <v>265.44</v>
      </c>
      <c r="AA611" s="133">
        <f t="shared" ref="AA611:AD611" si="430">+AA612+AA614</f>
        <v>0</v>
      </c>
      <c r="AB611" s="133">
        <f t="shared" si="430"/>
        <v>0</v>
      </c>
      <c r="AC611" s="133">
        <f t="shared" si="430"/>
        <v>0</v>
      </c>
      <c r="AD611" s="133">
        <f t="shared" si="430"/>
        <v>0</v>
      </c>
    </row>
    <row r="612" spans="1:30" s="114" customFormat="1" ht="20.25" hidden="1" customHeight="1" x14ac:dyDescent="0.25">
      <c r="A612" s="183" t="s">
        <v>337</v>
      </c>
      <c r="B612" s="183"/>
      <c r="C612" s="183"/>
      <c r="D612" s="183"/>
      <c r="E612" s="198" t="s">
        <v>388</v>
      </c>
      <c r="F612" s="200">
        <f t="shared" si="373"/>
        <v>0</v>
      </c>
      <c r="G612" s="200">
        <f t="shared" si="374"/>
        <v>0</v>
      </c>
      <c r="H612" s="201">
        <f t="shared" si="375"/>
        <v>0</v>
      </c>
      <c r="I612" s="124"/>
      <c r="J612" s="131"/>
      <c r="K612" s="131"/>
      <c r="L612" s="131"/>
      <c r="M612" s="194">
        <v>32321</v>
      </c>
      <c r="N612" s="195"/>
      <c r="O612" s="196" t="s">
        <v>39</v>
      </c>
      <c r="P612" s="195" t="s">
        <v>383</v>
      </c>
      <c r="Q612" s="197"/>
      <c r="R612" s="197"/>
      <c r="S612" s="197"/>
      <c r="T612" s="197">
        <f>T613</f>
        <v>0</v>
      </c>
      <c r="U612" s="294">
        <f t="shared" ref="U612:W612" si="431">U613</f>
        <v>0</v>
      </c>
      <c r="V612" s="294">
        <f t="shared" si="431"/>
        <v>0</v>
      </c>
      <c r="W612" s="343">
        <f t="shared" si="431"/>
        <v>0</v>
      </c>
      <c r="X612" s="197"/>
      <c r="Y612" s="308"/>
      <c r="Z612" s="197">
        <f>+Z613</f>
        <v>0</v>
      </c>
      <c r="AA612" s="197">
        <f t="shared" ref="AA612:AD612" si="432">+AA613</f>
        <v>0</v>
      </c>
      <c r="AB612" s="197">
        <f t="shared" si="432"/>
        <v>0</v>
      </c>
      <c r="AC612" s="197">
        <f t="shared" si="432"/>
        <v>0</v>
      </c>
      <c r="AD612" s="197">
        <f t="shared" si="432"/>
        <v>0</v>
      </c>
    </row>
    <row r="613" spans="1:30" s="114" customFormat="1" ht="19.5" hidden="1" customHeight="1" x14ac:dyDescent="0.25">
      <c r="A613" s="183" t="s">
        <v>337</v>
      </c>
      <c r="B613" s="183"/>
      <c r="C613" s="183"/>
      <c r="D613" s="183"/>
      <c r="E613" s="183"/>
      <c r="F613" s="200">
        <f t="shared" si="373"/>
        <v>0</v>
      </c>
      <c r="G613" s="200">
        <f t="shared" si="374"/>
        <v>0</v>
      </c>
      <c r="H613" s="201">
        <f t="shared" si="375"/>
        <v>0</v>
      </c>
      <c r="I613" s="139"/>
      <c r="J613" s="131"/>
      <c r="K613" s="131"/>
      <c r="L613" s="131"/>
      <c r="M613" s="11"/>
      <c r="N613" s="171">
        <v>323210</v>
      </c>
      <c r="O613" s="172" t="s">
        <v>39</v>
      </c>
      <c r="P613" s="173" t="s">
        <v>383</v>
      </c>
      <c r="Q613" s="174"/>
      <c r="R613" s="174"/>
      <c r="S613" s="174"/>
      <c r="T613" s="174"/>
      <c r="U613" s="295">
        <v>0</v>
      </c>
      <c r="V613" s="295">
        <v>0</v>
      </c>
      <c r="W613" s="345"/>
      <c r="X613" s="174"/>
      <c r="Y613" s="309"/>
      <c r="Z613" s="174"/>
      <c r="AA613" s="174"/>
      <c r="AB613" s="174"/>
      <c r="AC613" s="174"/>
      <c r="AD613" s="174"/>
    </row>
    <row r="614" spans="1:30" s="114" customFormat="1" ht="20.25" hidden="1" customHeight="1" x14ac:dyDescent="0.25">
      <c r="A614" s="183" t="s">
        <v>337</v>
      </c>
      <c r="B614" s="183"/>
      <c r="C614" s="183"/>
      <c r="D614" s="183"/>
      <c r="E614" s="198" t="s">
        <v>388</v>
      </c>
      <c r="F614" s="200">
        <f t="shared" si="373"/>
        <v>0</v>
      </c>
      <c r="G614" s="200">
        <f t="shared" si="374"/>
        <v>270</v>
      </c>
      <c r="H614" s="201">
        <f t="shared" si="375"/>
        <v>265.44</v>
      </c>
      <c r="I614" s="124"/>
      <c r="J614" s="131"/>
      <c r="K614" s="131"/>
      <c r="L614" s="131"/>
      <c r="M614" s="194">
        <v>32322</v>
      </c>
      <c r="N614" s="195"/>
      <c r="O614" s="196" t="s">
        <v>39</v>
      </c>
      <c r="P614" s="195" t="s">
        <v>193</v>
      </c>
      <c r="Q614" s="197"/>
      <c r="R614" s="197"/>
      <c r="S614" s="197"/>
      <c r="T614" s="197">
        <f>T615</f>
        <v>0</v>
      </c>
      <c r="U614" s="294">
        <f t="shared" ref="U614:W614" si="433">U615</f>
        <v>270</v>
      </c>
      <c r="V614" s="294">
        <f t="shared" si="433"/>
        <v>0</v>
      </c>
      <c r="W614" s="343">
        <f t="shared" si="433"/>
        <v>0</v>
      </c>
      <c r="X614" s="197"/>
      <c r="Y614" s="308"/>
      <c r="Z614" s="197">
        <f>+Z615</f>
        <v>265.44</v>
      </c>
      <c r="AA614" s="197">
        <f t="shared" ref="AA614:AD614" si="434">+AA615</f>
        <v>0</v>
      </c>
      <c r="AB614" s="197">
        <f t="shared" si="434"/>
        <v>0</v>
      </c>
      <c r="AC614" s="197">
        <f t="shared" si="434"/>
        <v>0</v>
      </c>
      <c r="AD614" s="197">
        <f t="shared" si="434"/>
        <v>0</v>
      </c>
    </row>
    <row r="615" spans="1:30" s="114" customFormat="1" ht="19.5" hidden="1" customHeight="1" x14ac:dyDescent="0.25">
      <c r="A615" s="183" t="s">
        <v>337</v>
      </c>
      <c r="B615" s="183"/>
      <c r="C615" s="183"/>
      <c r="D615" s="183"/>
      <c r="E615" s="183"/>
      <c r="F615" s="200">
        <f t="shared" si="373"/>
        <v>0</v>
      </c>
      <c r="G615" s="200">
        <f t="shared" si="374"/>
        <v>270</v>
      </c>
      <c r="H615" s="201">
        <f t="shared" si="375"/>
        <v>265.44</v>
      </c>
      <c r="I615" s="139"/>
      <c r="J615" s="131"/>
      <c r="K615" s="131"/>
      <c r="L615" s="131"/>
      <c r="M615" s="11"/>
      <c r="N615" s="171">
        <v>323220</v>
      </c>
      <c r="O615" s="172" t="s">
        <v>39</v>
      </c>
      <c r="P615" s="173" t="s">
        <v>193</v>
      </c>
      <c r="Q615" s="174"/>
      <c r="R615" s="174"/>
      <c r="S615" s="174"/>
      <c r="T615" s="174"/>
      <c r="U615" s="295">
        <v>270</v>
      </c>
      <c r="V615" s="295">
        <v>0</v>
      </c>
      <c r="W615" s="345">
        <v>0</v>
      </c>
      <c r="X615" s="174"/>
      <c r="Y615" s="309"/>
      <c r="Z615" s="174">
        <v>265.44</v>
      </c>
      <c r="AA615" s="174"/>
      <c r="AB615" s="174"/>
      <c r="AC615" s="174"/>
      <c r="AD615" s="174"/>
    </row>
    <row r="616" spans="1:30" s="114" customFormat="1" ht="19.5" customHeight="1" x14ac:dyDescent="0.25">
      <c r="A616" s="183" t="s">
        <v>337</v>
      </c>
      <c r="B616" s="183"/>
      <c r="C616" s="183"/>
      <c r="D616" s="198" t="s">
        <v>387</v>
      </c>
      <c r="E616" s="198" t="s">
        <v>388</v>
      </c>
      <c r="F616" s="200">
        <f t="shared" si="373"/>
        <v>0</v>
      </c>
      <c r="G616" s="200">
        <f t="shared" si="374"/>
        <v>803</v>
      </c>
      <c r="H616" s="201">
        <f t="shared" si="375"/>
        <v>398.16999999999996</v>
      </c>
      <c r="I616" s="139"/>
      <c r="J616" s="131"/>
      <c r="K616" s="131"/>
      <c r="L616" s="131">
        <v>3234</v>
      </c>
      <c r="M616" s="131"/>
      <c r="N616" s="132"/>
      <c r="O616" s="142" t="s">
        <v>39</v>
      </c>
      <c r="P616" s="127" t="s">
        <v>197</v>
      </c>
      <c r="Q616" s="133"/>
      <c r="R616" s="133"/>
      <c r="S616" s="133"/>
      <c r="T616" s="133">
        <v>398</v>
      </c>
      <c r="U616" s="293">
        <f t="shared" ref="U616:W616" si="435">U617+U619</f>
        <v>405</v>
      </c>
      <c r="V616" s="293">
        <f t="shared" si="435"/>
        <v>0</v>
      </c>
      <c r="W616" s="342">
        <f t="shared" si="435"/>
        <v>0</v>
      </c>
      <c r="X616" s="133"/>
      <c r="Y616" s="307"/>
      <c r="Z616" s="133">
        <f>+Z617+Z619</f>
        <v>398.16999999999996</v>
      </c>
      <c r="AA616" s="133">
        <f t="shared" ref="AA616:AD616" si="436">+AA617+AA619</f>
        <v>0</v>
      </c>
      <c r="AB616" s="133">
        <f t="shared" si="436"/>
        <v>0</v>
      </c>
      <c r="AC616" s="133">
        <f t="shared" si="436"/>
        <v>0</v>
      </c>
      <c r="AD616" s="133">
        <f t="shared" si="436"/>
        <v>0</v>
      </c>
    </row>
    <row r="617" spans="1:30" s="114" customFormat="1" ht="20.25" hidden="1" customHeight="1" x14ac:dyDescent="0.25">
      <c r="A617" s="183" t="s">
        <v>337</v>
      </c>
      <c r="B617" s="183"/>
      <c r="C617" s="183"/>
      <c r="D617" s="183"/>
      <c r="E617" s="198" t="s">
        <v>388</v>
      </c>
      <c r="F617" s="200">
        <f t="shared" si="373"/>
        <v>0</v>
      </c>
      <c r="G617" s="200">
        <f t="shared" si="374"/>
        <v>265</v>
      </c>
      <c r="H617" s="201">
        <f t="shared" si="375"/>
        <v>265.45</v>
      </c>
      <c r="I617" s="124"/>
      <c r="J617" s="131"/>
      <c r="K617" s="131"/>
      <c r="L617" s="131"/>
      <c r="M617" s="194">
        <v>32341</v>
      </c>
      <c r="N617" s="195"/>
      <c r="O617" s="196" t="s">
        <v>39</v>
      </c>
      <c r="P617" s="195" t="s">
        <v>198</v>
      </c>
      <c r="Q617" s="197"/>
      <c r="R617" s="197"/>
      <c r="S617" s="197"/>
      <c r="T617" s="197">
        <f>T618</f>
        <v>0</v>
      </c>
      <c r="U617" s="294">
        <f t="shared" ref="U617:W617" si="437">U618</f>
        <v>265</v>
      </c>
      <c r="V617" s="294">
        <f t="shared" si="437"/>
        <v>0</v>
      </c>
      <c r="W617" s="343">
        <f t="shared" si="437"/>
        <v>0</v>
      </c>
      <c r="X617" s="197"/>
      <c r="Y617" s="308"/>
      <c r="Z617" s="197">
        <f>+Z618</f>
        <v>265.45</v>
      </c>
      <c r="AA617" s="197">
        <f t="shared" ref="AA617:AD617" si="438">+AA618</f>
        <v>0</v>
      </c>
      <c r="AB617" s="197">
        <f t="shared" si="438"/>
        <v>0</v>
      </c>
      <c r="AC617" s="197">
        <f t="shared" si="438"/>
        <v>0</v>
      </c>
      <c r="AD617" s="197">
        <f t="shared" si="438"/>
        <v>0</v>
      </c>
    </row>
    <row r="618" spans="1:30" s="114" customFormat="1" ht="19.5" hidden="1" customHeight="1" x14ac:dyDescent="0.25">
      <c r="A618" s="183" t="s">
        <v>337</v>
      </c>
      <c r="B618" s="183"/>
      <c r="C618" s="183"/>
      <c r="D618" s="183"/>
      <c r="E618" s="183"/>
      <c r="F618" s="200">
        <f t="shared" si="373"/>
        <v>0</v>
      </c>
      <c r="G618" s="200">
        <f t="shared" si="374"/>
        <v>265</v>
      </c>
      <c r="H618" s="201">
        <f t="shared" si="375"/>
        <v>265.45</v>
      </c>
      <c r="I618" s="139"/>
      <c r="J618" s="131"/>
      <c r="K618" s="131"/>
      <c r="L618" s="131"/>
      <c r="M618" s="11"/>
      <c r="N618" s="171">
        <v>323410</v>
      </c>
      <c r="O618" s="172" t="s">
        <v>39</v>
      </c>
      <c r="P618" s="173" t="s">
        <v>198</v>
      </c>
      <c r="Q618" s="174"/>
      <c r="R618" s="174"/>
      <c r="S618" s="174"/>
      <c r="T618" s="174"/>
      <c r="U618" s="295">
        <v>265</v>
      </c>
      <c r="V618" s="295">
        <v>0</v>
      </c>
      <c r="W618" s="345">
        <v>0</v>
      </c>
      <c r="X618" s="174"/>
      <c r="Y618" s="309"/>
      <c r="Z618" s="174">
        <v>265.45</v>
      </c>
      <c r="AA618" s="174"/>
      <c r="AB618" s="174"/>
      <c r="AC618" s="174"/>
      <c r="AD618" s="174"/>
    </row>
    <row r="619" spans="1:30" s="114" customFormat="1" ht="20.25" hidden="1" customHeight="1" x14ac:dyDescent="0.25">
      <c r="A619" s="183" t="s">
        <v>337</v>
      </c>
      <c r="B619" s="183"/>
      <c r="C619" s="183"/>
      <c r="D619" s="183"/>
      <c r="E619" s="198" t="s">
        <v>388</v>
      </c>
      <c r="F619" s="200">
        <f t="shared" si="373"/>
        <v>0</v>
      </c>
      <c r="G619" s="200">
        <f t="shared" si="374"/>
        <v>140</v>
      </c>
      <c r="H619" s="201">
        <f t="shared" si="375"/>
        <v>132.72</v>
      </c>
      <c r="I619" s="124"/>
      <c r="J619" s="131"/>
      <c r="K619" s="131"/>
      <c r="L619" s="131"/>
      <c r="M619" s="194">
        <v>32349</v>
      </c>
      <c r="N619" s="195"/>
      <c r="O619" s="196" t="s">
        <v>39</v>
      </c>
      <c r="P619" s="195" t="s">
        <v>200</v>
      </c>
      <c r="Q619" s="197"/>
      <c r="R619" s="197"/>
      <c r="S619" s="197"/>
      <c r="T619" s="197">
        <f>T620+T621</f>
        <v>0</v>
      </c>
      <c r="U619" s="294">
        <f t="shared" ref="U619:W619" si="439">U620+U621</f>
        <v>140</v>
      </c>
      <c r="V619" s="294">
        <f t="shared" si="439"/>
        <v>0</v>
      </c>
      <c r="W619" s="343">
        <f t="shared" si="439"/>
        <v>0</v>
      </c>
      <c r="X619" s="197"/>
      <c r="Y619" s="308"/>
      <c r="Z619" s="197">
        <f>+Z620+Z621</f>
        <v>132.72</v>
      </c>
      <c r="AA619" s="197">
        <f t="shared" ref="AA619:AD619" si="440">+AA620+AA621</f>
        <v>0</v>
      </c>
      <c r="AB619" s="197">
        <f t="shared" si="440"/>
        <v>0</v>
      </c>
      <c r="AC619" s="197">
        <f t="shared" si="440"/>
        <v>0</v>
      </c>
      <c r="AD619" s="197">
        <f t="shared" si="440"/>
        <v>0</v>
      </c>
    </row>
    <row r="620" spans="1:30" s="114" customFormat="1" ht="19.5" hidden="1" customHeight="1" x14ac:dyDescent="0.25">
      <c r="A620" s="183" t="s">
        <v>337</v>
      </c>
      <c r="B620" s="183"/>
      <c r="C620" s="183"/>
      <c r="D620" s="183"/>
      <c r="E620" s="183"/>
      <c r="F620" s="200">
        <f t="shared" si="373"/>
        <v>0</v>
      </c>
      <c r="G620" s="200">
        <f t="shared" si="374"/>
        <v>0</v>
      </c>
      <c r="H620" s="201">
        <f t="shared" si="375"/>
        <v>0</v>
      </c>
      <c r="I620" s="139"/>
      <c r="J620" s="131"/>
      <c r="K620" s="131"/>
      <c r="L620" s="131"/>
      <c r="M620" s="11"/>
      <c r="N620" s="171">
        <v>323490</v>
      </c>
      <c r="O620" s="172" t="s">
        <v>39</v>
      </c>
      <c r="P620" s="173" t="s">
        <v>200</v>
      </c>
      <c r="Q620" s="174"/>
      <c r="R620" s="174"/>
      <c r="S620" s="174"/>
      <c r="T620" s="174"/>
      <c r="U620" s="295">
        <v>0</v>
      </c>
      <c r="V620" s="295">
        <v>0</v>
      </c>
      <c r="W620" s="345"/>
      <c r="X620" s="174"/>
      <c r="Y620" s="309"/>
      <c r="Z620" s="174"/>
      <c r="AA620" s="174"/>
      <c r="AB620" s="174"/>
      <c r="AC620" s="174"/>
      <c r="AD620" s="174"/>
    </row>
    <row r="621" spans="1:30" s="114" customFormat="1" ht="19.5" hidden="1" customHeight="1" x14ac:dyDescent="0.25">
      <c r="A621" s="183" t="s">
        <v>337</v>
      </c>
      <c r="B621" s="183"/>
      <c r="C621" s="183"/>
      <c r="D621" s="183"/>
      <c r="E621" s="183"/>
      <c r="F621" s="200">
        <f t="shared" si="373"/>
        <v>0</v>
      </c>
      <c r="G621" s="200">
        <f t="shared" si="374"/>
        <v>140</v>
      </c>
      <c r="H621" s="201">
        <f t="shared" si="375"/>
        <v>132.72</v>
      </c>
      <c r="I621" s="139"/>
      <c r="J621" s="131"/>
      <c r="K621" s="131"/>
      <c r="L621" s="131"/>
      <c r="M621" s="11"/>
      <c r="N621" s="171">
        <v>323491</v>
      </c>
      <c r="O621" s="172" t="s">
        <v>39</v>
      </c>
      <c r="P621" s="173" t="s">
        <v>201</v>
      </c>
      <c r="Q621" s="174"/>
      <c r="R621" s="174"/>
      <c r="S621" s="174"/>
      <c r="T621" s="174"/>
      <c r="U621" s="295">
        <v>140</v>
      </c>
      <c r="V621" s="295">
        <v>0</v>
      </c>
      <c r="W621" s="345">
        <v>0</v>
      </c>
      <c r="X621" s="174"/>
      <c r="Y621" s="309"/>
      <c r="Z621" s="174">
        <v>132.72</v>
      </c>
      <c r="AA621" s="174"/>
      <c r="AB621" s="174"/>
      <c r="AC621" s="174"/>
      <c r="AD621" s="174"/>
    </row>
    <row r="622" spans="1:30" s="114" customFormat="1" ht="19.5" customHeight="1" x14ac:dyDescent="0.25">
      <c r="A622" s="183" t="s">
        <v>337</v>
      </c>
      <c r="B622" s="183"/>
      <c r="C622" s="183"/>
      <c r="D622" s="198" t="s">
        <v>387</v>
      </c>
      <c r="E622" s="198" t="s">
        <v>388</v>
      </c>
      <c r="F622" s="200">
        <f t="shared" si="373"/>
        <v>0</v>
      </c>
      <c r="G622" s="200">
        <f t="shared" si="374"/>
        <v>21093</v>
      </c>
      <c r="H622" s="201">
        <f t="shared" si="375"/>
        <v>10523.48</v>
      </c>
      <c r="I622" s="139"/>
      <c r="J622" s="131"/>
      <c r="K622" s="131"/>
      <c r="L622" s="131">
        <v>3237</v>
      </c>
      <c r="M622" s="131"/>
      <c r="N622" s="132"/>
      <c r="O622" s="142" t="s">
        <v>39</v>
      </c>
      <c r="P622" s="127" t="s">
        <v>209</v>
      </c>
      <c r="Q622" s="133"/>
      <c r="R622" s="133"/>
      <c r="S622" s="133"/>
      <c r="T622" s="133">
        <v>10523</v>
      </c>
      <c r="U622" s="293">
        <f t="shared" ref="U622:W622" si="441">U623+U625</f>
        <v>10570</v>
      </c>
      <c r="V622" s="293">
        <f t="shared" si="441"/>
        <v>0</v>
      </c>
      <c r="W622" s="342">
        <f t="shared" si="441"/>
        <v>0</v>
      </c>
      <c r="X622" s="133"/>
      <c r="Y622" s="307"/>
      <c r="Z622" s="133">
        <f>+Z623+Z625</f>
        <v>10523.48</v>
      </c>
      <c r="AA622" s="133">
        <f t="shared" ref="AA622:AD622" si="442">+AA623+AA625</f>
        <v>0</v>
      </c>
      <c r="AB622" s="133">
        <f t="shared" si="442"/>
        <v>0</v>
      </c>
      <c r="AC622" s="133">
        <f t="shared" si="442"/>
        <v>0</v>
      </c>
      <c r="AD622" s="133">
        <f t="shared" si="442"/>
        <v>0</v>
      </c>
    </row>
    <row r="623" spans="1:30" s="114" customFormat="1" ht="20.25" hidden="1" customHeight="1" x14ac:dyDescent="0.25">
      <c r="A623" s="183" t="s">
        <v>337</v>
      </c>
      <c r="B623" s="183"/>
      <c r="C623" s="183"/>
      <c r="D623" s="183"/>
      <c r="E623" s="198" t="s">
        <v>388</v>
      </c>
      <c r="F623" s="200">
        <f t="shared" si="373"/>
        <v>0</v>
      </c>
      <c r="G623" s="200">
        <f t="shared" si="374"/>
        <v>10490</v>
      </c>
      <c r="H623" s="201">
        <f t="shared" si="375"/>
        <v>10442.02</v>
      </c>
      <c r="I623" s="124"/>
      <c r="J623" s="131"/>
      <c r="K623" s="131"/>
      <c r="L623" s="131"/>
      <c r="M623" s="194">
        <v>32372</v>
      </c>
      <c r="N623" s="195"/>
      <c r="O623" s="196" t="s">
        <v>39</v>
      </c>
      <c r="P623" s="195" t="s">
        <v>210</v>
      </c>
      <c r="Q623" s="197"/>
      <c r="R623" s="197"/>
      <c r="S623" s="197"/>
      <c r="T623" s="197">
        <f>T624</f>
        <v>0</v>
      </c>
      <c r="U623" s="294">
        <f t="shared" ref="U623:W623" si="443">U624</f>
        <v>10490</v>
      </c>
      <c r="V623" s="294">
        <f t="shared" si="443"/>
        <v>0</v>
      </c>
      <c r="W623" s="343">
        <f t="shared" si="443"/>
        <v>0</v>
      </c>
      <c r="X623" s="197"/>
      <c r="Y623" s="308"/>
      <c r="Z623" s="197">
        <f>+Z624</f>
        <v>10442.02</v>
      </c>
      <c r="AA623" s="197">
        <f t="shared" ref="AA623:AD623" si="444">+AA624</f>
        <v>0</v>
      </c>
      <c r="AB623" s="197">
        <f t="shared" si="444"/>
        <v>0</v>
      </c>
      <c r="AC623" s="197">
        <f t="shared" si="444"/>
        <v>0</v>
      </c>
      <c r="AD623" s="197">
        <f t="shared" si="444"/>
        <v>0</v>
      </c>
    </row>
    <row r="624" spans="1:30" s="114" customFormat="1" ht="19.5" hidden="1" customHeight="1" x14ac:dyDescent="0.25">
      <c r="A624" s="183" t="s">
        <v>337</v>
      </c>
      <c r="B624" s="183"/>
      <c r="C624" s="183"/>
      <c r="D624" s="183"/>
      <c r="E624" s="183"/>
      <c r="F624" s="200">
        <f t="shared" si="373"/>
        <v>0</v>
      </c>
      <c r="G624" s="200">
        <f t="shared" si="374"/>
        <v>10490</v>
      </c>
      <c r="H624" s="201">
        <f t="shared" si="375"/>
        <v>10442.02</v>
      </c>
      <c r="I624" s="139"/>
      <c r="J624" s="131"/>
      <c r="K624" s="131"/>
      <c r="L624" s="131"/>
      <c r="M624" s="11"/>
      <c r="N624" s="171">
        <v>323720</v>
      </c>
      <c r="O624" s="172" t="s">
        <v>39</v>
      </c>
      <c r="P624" s="173" t="s">
        <v>210</v>
      </c>
      <c r="Q624" s="174"/>
      <c r="R624" s="174"/>
      <c r="S624" s="174"/>
      <c r="T624" s="174"/>
      <c r="U624" s="295">
        <v>10490</v>
      </c>
      <c r="V624" s="295">
        <v>0</v>
      </c>
      <c r="W624" s="345">
        <v>0</v>
      </c>
      <c r="X624" s="174"/>
      <c r="Y624" s="309"/>
      <c r="Z624" s="174">
        <v>10442.02</v>
      </c>
      <c r="AA624" s="174"/>
      <c r="AB624" s="174"/>
      <c r="AC624" s="174"/>
      <c r="AD624" s="174"/>
    </row>
    <row r="625" spans="1:30" s="114" customFormat="1" ht="20.25" hidden="1" customHeight="1" x14ac:dyDescent="0.25">
      <c r="A625" s="183" t="s">
        <v>337</v>
      </c>
      <c r="B625" s="183"/>
      <c r="C625" s="183"/>
      <c r="D625" s="183"/>
      <c r="E625" s="198" t="s">
        <v>388</v>
      </c>
      <c r="F625" s="200">
        <f t="shared" si="373"/>
        <v>0</v>
      </c>
      <c r="G625" s="200">
        <f t="shared" si="374"/>
        <v>80</v>
      </c>
      <c r="H625" s="201">
        <f t="shared" si="375"/>
        <v>81.459999999999994</v>
      </c>
      <c r="I625" s="124"/>
      <c r="J625" s="131"/>
      <c r="K625" s="131"/>
      <c r="L625" s="131"/>
      <c r="M625" s="194">
        <v>32373</v>
      </c>
      <c r="N625" s="195"/>
      <c r="O625" s="196" t="s">
        <v>39</v>
      </c>
      <c r="P625" s="195" t="s">
        <v>211</v>
      </c>
      <c r="Q625" s="197"/>
      <c r="R625" s="197"/>
      <c r="S625" s="197"/>
      <c r="T625" s="197">
        <f>T626</f>
        <v>0</v>
      </c>
      <c r="U625" s="294">
        <f t="shared" ref="U625:W625" si="445">U626</f>
        <v>80</v>
      </c>
      <c r="V625" s="294">
        <f t="shared" si="445"/>
        <v>0</v>
      </c>
      <c r="W625" s="343">
        <f t="shared" si="445"/>
        <v>0</v>
      </c>
      <c r="X625" s="197"/>
      <c r="Y625" s="308"/>
      <c r="Z625" s="197">
        <f>+Z626</f>
        <v>81.459999999999994</v>
      </c>
      <c r="AA625" s="197">
        <f t="shared" ref="AA625:AD625" si="446">+AA626</f>
        <v>0</v>
      </c>
      <c r="AB625" s="197">
        <f t="shared" si="446"/>
        <v>0</v>
      </c>
      <c r="AC625" s="197">
        <f t="shared" si="446"/>
        <v>0</v>
      </c>
      <c r="AD625" s="197">
        <f t="shared" si="446"/>
        <v>0</v>
      </c>
    </row>
    <row r="626" spans="1:30" s="114" customFormat="1" ht="19.5" hidden="1" customHeight="1" x14ac:dyDescent="0.25">
      <c r="A626" s="183" t="s">
        <v>337</v>
      </c>
      <c r="B626" s="183"/>
      <c r="C626" s="183"/>
      <c r="D626" s="183"/>
      <c r="E626" s="183"/>
      <c r="F626" s="200">
        <f t="shared" si="373"/>
        <v>0</v>
      </c>
      <c r="G626" s="200">
        <f t="shared" si="374"/>
        <v>80</v>
      </c>
      <c r="H626" s="201">
        <f t="shared" si="375"/>
        <v>81.459999999999994</v>
      </c>
      <c r="I626" s="139"/>
      <c r="J626" s="131"/>
      <c r="K626" s="131"/>
      <c r="L626" s="131"/>
      <c r="M626" s="11"/>
      <c r="N626" s="171">
        <v>323730</v>
      </c>
      <c r="O626" s="172" t="s">
        <v>39</v>
      </c>
      <c r="P626" s="173" t="s">
        <v>211</v>
      </c>
      <c r="Q626" s="174"/>
      <c r="R626" s="174"/>
      <c r="S626" s="174"/>
      <c r="T626" s="174"/>
      <c r="U626" s="295">
        <v>80</v>
      </c>
      <c r="V626" s="295">
        <v>0</v>
      </c>
      <c r="W626" s="345">
        <v>0</v>
      </c>
      <c r="X626" s="174"/>
      <c r="Y626" s="309"/>
      <c r="Z626" s="174">
        <v>81.459999999999994</v>
      </c>
      <c r="AA626" s="174"/>
      <c r="AB626" s="174"/>
      <c r="AC626" s="174"/>
      <c r="AD626" s="174"/>
    </row>
    <row r="627" spans="1:30" s="114" customFormat="1" ht="19.5" customHeight="1" x14ac:dyDescent="0.25">
      <c r="A627" s="183" t="s">
        <v>337</v>
      </c>
      <c r="B627" s="183"/>
      <c r="C627" s="183"/>
      <c r="D627" s="198" t="s">
        <v>387</v>
      </c>
      <c r="E627" s="198" t="s">
        <v>388</v>
      </c>
      <c r="F627" s="200">
        <f t="shared" si="373"/>
        <v>0</v>
      </c>
      <c r="G627" s="200">
        <f t="shared" si="374"/>
        <v>263</v>
      </c>
      <c r="H627" s="201">
        <f t="shared" si="375"/>
        <v>132.72</v>
      </c>
      <c r="I627" s="139"/>
      <c r="J627" s="131"/>
      <c r="K627" s="131"/>
      <c r="L627" s="131">
        <v>3238</v>
      </c>
      <c r="M627" s="131"/>
      <c r="N627" s="132"/>
      <c r="O627" s="142" t="s">
        <v>39</v>
      </c>
      <c r="P627" s="127" t="s">
        <v>213</v>
      </c>
      <c r="Q627" s="133"/>
      <c r="R627" s="133"/>
      <c r="S627" s="133"/>
      <c r="T627" s="133">
        <v>133</v>
      </c>
      <c r="U627" s="293">
        <f t="shared" ref="U627:W628" si="447">U628</f>
        <v>130</v>
      </c>
      <c r="V627" s="293">
        <f t="shared" si="447"/>
        <v>0</v>
      </c>
      <c r="W627" s="342">
        <f t="shared" si="447"/>
        <v>0</v>
      </c>
      <c r="X627" s="133"/>
      <c r="Y627" s="307"/>
      <c r="Z627" s="133">
        <f>+Z628</f>
        <v>132.72</v>
      </c>
      <c r="AA627" s="133">
        <f t="shared" ref="AA627:AD628" si="448">+AA628</f>
        <v>0</v>
      </c>
      <c r="AB627" s="133">
        <f t="shared" si="448"/>
        <v>0</v>
      </c>
      <c r="AC627" s="133">
        <f t="shared" si="448"/>
        <v>0</v>
      </c>
      <c r="AD627" s="133">
        <f t="shared" si="448"/>
        <v>0</v>
      </c>
    </row>
    <row r="628" spans="1:30" s="114" customFormat="1" ht="20.25" hidden="1" customHeight="1" x14ac:dyDescent="0.25">
      <c r="A628" s="183" t="s">
        <v>337</v>
      </c>
      <c r="B628" s="183"/>
      <c r="C628" s="183"/>
      <c r="D628" s="183"/>
      <c r="E628" s="198" t="s">
        <v>388</v>
      </c>
      <c r="F628" s="200">
        <f t="shared" si="373"/>
        <v>0</v>
      </c>
      <c r="G628" s="200">
        <f t="shared" si="374"/>
        <v>130</v>
      </c>
      <c r="H628" s="201">
        <f t="shared" si="375"/>
        <v>132.72</v>
      </c>
      <c r="I628" s="124"/>
      <c r="J628" s="131"/>
      <c r="K628" s="131"/>
      <c r="L628" s="131"/>
      <c r="M628" s="194">
        <v>32389</v>
      </c>
      <c r="N628" s="195"/>
      <c r="O628" s="196" t="s">
        <v>39</v>
      </c>
      <c r="P628" s="195" t="s">
        <v>214</v>
      </c>
      <c r="Q628" s="197"/>
      <c r="R628" s="197"/>
      <c r="S628" s="197"/>
      <c r="T628" s="197">
        <f>T629</f>
        <v>0</v>
      </c>
      <c r="U628" s="294">
        <f t="shared" si="447"/>
        <v>130</v>
      </c>
      <c r="V628" s="294">
        <f t="shared" si="447"/>
        <v>0</v>
      </c>
      <c r="W628" s="343">
        <f t="shared" si="447"/>
        <v>0</v>
      </c>
      <c r="X628" s="197"/>
      <c r="Y628" s="308"/>
      <c r="Z628" s="197">
        <f>+Z629</f>
        <v>132.72</v>
      </c>
      <c r="AA628" s="197">
        <f t="shared" si="448"/>
        <v>0</v>
      </c>
      <c r="AB628" s="197">
        <f t="shared" si="448"/>
        <v>0</v>
      </c>
      <c r="AC628" s="197">
        <f t="shared" si="448"/>
        <v>0</v>
      </c>
      <c r="AD628" s="197">
        <f t="shared" si="448"/>
        <v>0</v>
      </c>
    </row>
    <row r="629" spans="1:30" s="114" customFormat="1" ht="19.5" hidden="1" customHeight="1" x14ac:dyDescent="0.25">
      <c r="A629" s="183" t="s">
        <v>337</v>
      </c>
      <c r="B629" s="183"/>
      <c r="C629" s="183"/>
      <c r="D629" s="183"/>
      <c r="E629" s="183"/>
      <c r="F629" s="200">
        <f t="shared" si="373"/>
        <v>0</v>
      </c>
      <c r="G629" s="200">
        <f t="shared" si="374"/>
        <v>130</v>
      </c>
      <c r="H629" s="201">
        <f t="shared" si="375"/>
        <v>132.72</v>
      </c>
      <c r="I629" s="139"/>
      <c r="J629" s="131"/>
      <c r="K629" s="131"/>
      <c r="L629" s="131"/>
      <c r="M629" s="11"/>
      <c r="N629" s="171">
        <v>323890</v>
      </c>
      <c r="O629" s="172" t="s">
        <v>39</v>
      </c>
      <c r="P629" s="173" t="s">
        <v>214</v>
      </c>
      <c r="Q629" s="174"/>
      <c r="R629" s="174"/>
      <c r="S629" s="174"/>
      <c r="T629" s="174"/>
      <c r="U629" s="295">
        <v>130</v>
      </c>
      <c r="V629" s="295">
        <v>0</v>
      </c>
      <c r="W629" s="345">
        <v>0</v>
      </c>
      <c r="X629" s="174"/>
      <c r="Y629" s="309"/>
      <c r="Z629" s="174">
        <v>132.72</v>
      </c>
      <c r="AA629" s="174"/>
      <c r="AB629" s="174"/>
      <c r="AC629" s="174"/>
      <c r="AD629" s="174"/>
    </row>
    <row r="630" spans="1:30" s="114" customFormat="1" ht="19.5" customHeight="1" x14ac:dyDescent="0.25">
      <c r="A630" s="183" t="s">
        <v>337</v>
      </c>
      <c r="B630" s="183"/>
      <c r="C630" s="183"/>
      <c r="D630" s="198" t="s">
        <v>387</v>
      </c>
      <c r="E630" s="198" t="s">
        <v>388</v>
      </c>
      <c r="F630" s="200">
        <f t="shared" si="373"/>
        <v>0</v>
      </c>
      <c r="G630" s="200">
        <f t="shared" si="374"/>
        <v>19780</v>
      </c>
      <c r="H630" s="201">
        <f t="shared" si="375"/>
        <v>8499.68</v>
      </c>
      <c r="I630" s="139"/>
      <c r="J630" s="131"/>
      <c r="K630" s="131"/>
      <c r="L630" s="131">
        <v>3239</v>
      </c>
      <c r="M630" s="131"/>
      <c r="N630" s="132"/>
      <c r="O630" s="142" t="s">
        <v>39</v>
      </c>
      <c r="P630" s="127" t="s">
        <v>215</v>
      </c>
      <c r="Q630" s="133"/>
      <c r="R630" s="133"/>
      <c r="S630" s="133"/>
      <c r="T630" s="133">
        <v>8500</v>
      </c>
      <c r="U630" s="293">
        <f t="shared" ref="U630:W630" si="449">U631</f>
        <v>11280</v>
      </c>
      <c r="V630" s="293">
        <f t="shared" si="449"/>
        <v>0</v>
      </c>
      <c r="W630" s="342">
        <f t="shared" si="449"/>
        <v>0</v>
      </c>
      <c r="X630" s="133"/>
      <c r="Y630" s="307"/>
      <c r="Z630" s="133">
        <f>+Z631</f>
        <v>8499.68</v>
      </c>
      <c r="AA630" s="133">
        <f t="shared" ref="AA630:AD630" si="450">+AA631</f>
        <v>0</v>
      </c>
      <c r="AB630" s="133">
        <f t="shared" si="450"/>
        <v>0</v>
      </c>
      <c r="AC630" s="133">
        <f t="shared" si="450"/>
        <v>0</v>
      </c>
      <c r="AD630" s="133">
        <f t="shared" si="450"/>
        <v>0</v>
      </c>
    </row>
    <row r="631" spans="1:30" s="114" customFormat="1" ht="20.25" hidden="1" customHeight="1" x14ac:dyDescent="0.25">
      <c r="A631" s="183" t="s">
        <v>337</v>
      </c>
      <c r="B631" s="183"/>
      <c r="C631" s="183"/>
      <c r="D631" s="183"/>
      <c r="E631" s="198" t="s">
        <v>388</v>
      </c>
      <c r="F631" s="200">
        <f t="shared" si="373"/>
        <v>0</v>
      </c>
      <c r="G631" s="200">
        <f t="shared" si="374"/>
        <v>11280</v>
      </c>
      <c r="H631" s="201">
        <f t="shared" si="375"/>
        <v>8499.68</v>
      </c>
      <c r="I631" s="124"/>
      <c r="J631" s="131"/>
      <c r="K631" s="131"/>
      <c r="L631" s="131"/>
      <c r="M631" s="194">
        <v>32391</v>
      </c>
      <c r="N631" s="195"/>
      <c r="O631" s="196" t="s">
        <v>39</v>
      </c>
      <c r="P631" s="195" t="s">
        <v>216</v>
      </c>
      <c r="Q631" s="197"/>
      <c r="R631" s="197"/>
      <c r="S631" s="197"/>
      <c r="T631" s="197">
        <f>T632+T633</f>
        <v>0</v>
      </c>
      <c r="U631" s="294">
        <f t="shared" ref="U631:W631" si="451">U632+U633</f>
        <v>11280</v>
      </c>
      <c r="V631" s="294">
        <f t="shared" si="451"/>
        <v>0</v>
      </c>
      <c r="W631" s="343">
        <f t="shared" si="451"/>
        <v>0</v>
      </c>
      <c r="X631" s="197"/>
      <c r="Y631" s="308"/>
      <c r="Z631" s="197">
        <f>+Z632+Z633</f>
        <v>8499.68</v>
      </c>
      <c r="AA631" s="197">
        <f t="shared" ref="AA631:AD631" si="452">+AA632+AA633</f>
        <v>0</v>
      </c>
      <c r="AB631" s="197">
        <f t="shared" si="452"/>
        <v>0</v>
      </c>
      <c r="AC631" s="197">
        <f t="shared" si="452"/>
        <v>0</v>
      </c>
      <c r="AD631" s="197">
        <f t="shared" si="452"/>
        <v>0</v>
      </c>
    </row>
    <row r="632" spans="1:30" s="114" customFormat="1" ht="19.5" hidden="1" customHeight="1" x14ac:dyDescent="0.25">
      <c r="A632" s="183" t="s">
        <v>337</v>
      </c>
      <c r="B632" s="183"/>
      <c r="C632" s="183"/>
      <c r="D632" s="183"/>
      <c r="E632" s="183"/>
      <c r="F632" s="200">
        <f t="shared" si="373"/>
        <v>0</v>
      </c>
      <c r="G632" s="200">
        <f t="shared" si="374"/>
        <v>11280</v>
      </c>
      <c r="H632" s="201">
        <f t="shared" si="375"/>
        <v>8499.68</v>
      </c>
      <c r="I632" s="139"/>
      <c r="J632" s="131"/>
      <c r="K632" s="131"/>
      <c r="L632" s="131"/>
      <c r="M632" s="11"/>
      <c r="N632" s="171">
        <v>323910</v>
      </c>
      <c r="O632" s="172" t="s">
        <v>39</v>
      </c>
      <c r="P632" s="173" t="s">
        <v>216</v>
      </c>
      <c r="Q632" s="174"/>
      <c r="R632" s="174"/>
      <c r="S632" s="174"/>
      <c r="T632" s="174"/>
      <c r="U632" s="295">
        <v>11280</v>
      </c>
      <c r="V632" s="295">
        <v>0</v>
      </c>
      <c r="W632" s="345">
        <v>0</v>
      </c>
      <c r="X632" s="174"/>
      <c r="Y632" s="309"/>
      <c r="Z632" s="174">
        <v>8499.68</v>
      </c>
      <c r="AA632" s="174"/>
      <c r="AB632" s="174"/>
      <c r="AC632" s="174"/>
      <c r="AD632" s="174"/>
    </row>
    <row r="633" spans="1:30" s="114" customFormat="1" ht="19.5" hidden="1" customHeight="1" x14ac:dyDescent="0.25">
      <c r="A633" s="183" t="s">
        <v>337</v>
      </c>
      <c r="B633" s="183"/>
      <c r="C633" s="183"/>
      <c r="D633" s="183"/>
      <c r="E633" s="183"/>
      <c r="F633" s="200">
        <f t="shared" si="373"/>
        <v>0</v>
      </c>
      <c r="G633" s="200">
        <f t="shared" si="374"/>
        <v>0</v>
      </c>
      <c r="H633" s="201">
        <f t="shared" si="375"/>
        <v>0</v>
      </c>
      <c r="I633" s="139"/>
      <c r="J633" s="131"/>
      <c r="K633" s="131"/>
      <c r="L633" s="131"/>
      <c r="M633" s="11"/>
      <c r="N633" s="171">
        <v>323911</v>
      </c>
      <c r="O633" s="172" t="s">
        <v>39</v>
      </c>
      <c r="P633" s="173" t="s">
        <v>217</v>
      </c>
      <c r="Q633" s="174"/>
      <c r="R633" s="174"/>
      <c r="S633" s="174"/>
      <c r="T633" s="174"/>
      <c r="U633" s="295">
        <v>0</v>
      </c>
      <c r="V633" s="295">
        <v>0</v>
      </c>
      <c r="W633" s="345"/>
      <c r="X633" s="174"/>
      <c r="Y633" s="309"/>
      <c r="Z633" s="174"/>
      <c r="AA633" s="174"/>
      <c r="AB633" s="174"/>
      <c r="AC633" s="174"/>
      <c r="AD633" s="174"/>
    </row>
    <row r="634" spans="1:30" s="214" customFormat="1" ht="20.25" customHeight="1" x14ac:dyDescent="0.25">
      <c r="A634" s="188" t="s">
        <v>337</v>
      </c>
      <c r="B634" s="188"/>
      <c r="C634" s="215" t="s">
        <v>384</v>
      </c>
      <c r="D634" s="215" t="s">
        <v>387</v>
      </c>
      <c r="E634" s="215" t="s">
        <v>388</v>
      </c>
      <c r="F634" s="207">
        <f t="shared" si="373"/>
        <v>0</v>
      </c>
      <c r="G634" s="207">
        <f t="shared" si="374"/>
        <v>13583</v>
      </c>
      <c r="H634" s="208">
        <f t="shared" si="375"/>
        <v>6683.19</v>
      </c>
      <c r="I634" s="124"/>
      <c r="J634" s="131"/>
      <c r="K634" s="131">
        <v>329</v>
      </c>
      <c r="L634" s="131"/>
      <c r="M634" s="131"/>
      <c r="N634" s="132"/>
      <c r="O634" s="12" t="s">
        <v>39</v>
      </c>
      <c r="P634" s="127" t="s">
        <v>228</v>
      </c>
      <c r="Q634" s="133"/>
      <c r="R634" s="133"/>
      <c r="S634" s="133"/>
      <c r="T634" s="133">
        <v>6683</v>
      </c>
      <c r="U634" s="293">
        <f t="shared" ref="U634:W636" si="453">U635</f>
        <v>6900</v>
      </c>
      <c r="V634" s="293">
        <f t="shared" si="453"/>
        <v>0</v>
      </c>
      <c r="W634" s="342">
        <f t="shared" si="453"/>
        <v>0</v>
      </c>
      <c r="X634" s="133"/>
      <c r="Y634" s="307"/>
      <c r="Z634" s="213">
        <f>+Z635</f>
        <v>6683.19</v>
      </c>
      <c r="AA634" s="213">
        <f t="shared" ref="AA634:AD636" si="454">+AA635</f>
        <v>0</v>
      </c>
      <c r="AB634" s="213">
        <f t="shared" si="454"/>
        <v>0</v>
      </c>
      <c r="AC634" s="213">
        <f t="shared" si="454"/>
        <v>0</v>
      </c>
      <c r="AD634" s="213">
        <f t="shared" si="454"/>
        <v>0</v>
      </c>
    </row>
    <row r="635" spans="1:30" s="114" customFormat="1" ht="19.5" customHeight="1" x14ac:dyDescent="0.25">
      <c r="A635" s="183" t="s">
        <v>337</v>
      </c>
      <c r="B635" s="183"/>
      <c r="C635" s="183"/>
      <c r="D635" s="198" t="s">
        <v>387</v>
      </c>
      <c r="E635" s="198" t="s">
        <v>388</v>
      </c>
      <c r="F635" s="200">
        <f t="shared" si="373"/>
        <v>0</v>
      </c>
      <c r="G635" s="200">
        <f t="shared" si="374"/>
        <v>13583</v>
      </c>
      <c r="H635" s="201">
        <f t="shared" si="375"/>
        <v>6683.19</v>
      </c>
      <c r="I635" s="139"/>
      <c r="J635" s="131"/>
      <c r="K635" s="131"/>
      <c r="L635" s="131">
        <v>3293</v>
      </c>
      <c r="M635" s="131"/>
      <c r="N635" s="132"/>
      <c r="O635" s="142" t="s">
        <v>39</v>
      </c>
      <c r="P635" s="127" t="s">
        <v>235</v>
      </c>
      <c r="Q635" s="133"/>
      <c r="R635" s="133"/>
      <c r="S635" s="133"/>
      <c r="T635" s="133">
        <v>6683</v>
      </c>
      <c r="U635" s="293">
        <f t="shared" si="453"/>
        <v>6900</v>
      </c>
      <c r="V635" s="293">
        <f t="shared" si="453"/>
        <v>0</v>
      </c>
      <c r="W635" s="342">
        <f t="shared" si="453"/>
        <v>0</v>
      </c>
      <c r="X635" s="133"/>
      <c r="Y635" s="307"/>
      <c r="Z635" s="133">
        <f>+Z636</f>
        <v>6683.19</v>
      </c>
      <c r="AA635" s="133">
        <f t="shared" si="454"/>
        <v>0</v>
      </c>
      <c r="AB635" s="133">
        <f t="shared" si="454"/>
        <v>0</v>
      </c>
      <c r="AC635" s="133">
        <f t="shared" si="454"/>
        <v>0</v>
      </c>
      <c r="AD635" s="133">
        <f t="shared" si="454"/>
        <v>0</v>
      </c>
    </row>
    <row r="636" spans="1:30" s="114" customFormat="1" ht="20.25" hidden="1" customHeight="1" x14ac:dyDescent="0.25">
      <c r="A636" s="183" t="s">
        <v>337</v>
      </c>
      <c r="B636" s="183"/>
      <c r="C636" s="183"/>
      <c r="D636" s="183"/>
      <c r="E636" s="198" t="s">
        <v>388</v>
      </c>
      <c r="F636" s="200">
        <f t="shared" si="373"/>
        <v>0</v>
      </c>
      <c r="G636" s="200">
        <f t="shared" si="374"/>
        <v>6900</v>
      </c>
      <c r="H636" s="201">
        <f t="shared" si="375"/>
        <v>6683.19</v>
      </c>
      <c r="I636" s="124"/>
      <c r="J636" s="131"/>
      <c r="K636" s="131"/>
      <c r="L636" s="131"/>
      <c r="M636" s="194">
        <v>32931</v>
      </c>
      <c r="N636" s="195"/>
      <c r="O636" s="196" t="s">
        <v>39</v>
      </c>
      <c r="P636" s="195" t="s">
        <v>235</v>
      </c>
      <c r="Q636" s="197"/>
      <c r="R636" s="197"/>
      <c r="S636" s="197"/>
      <c r="T636" s="197">
        <f>T637</f>
        <v>0</v>
      </c>
      <c r="U636" s="294">
        <f t="shared" si="453"/>
        <v>6900</v>
      </c>
      <c r="V636" s="294">
        <f t="shared" si="453"/>
        <v>0</v>
      </c>
      <c r="W636" s="343">
        <f t="shared" si="453"/>
        <v>0</v>
      </c>
      <c r="X636" s="197"/>
      <c r="Y636" s="308"/>
      <c r="Z636" s="197">
        <f>+Z637</f>
        <v>6683.19</v>
      </c>
      <c r="AA636" s="197">
        <f t="shared" si="454"/>
        <v>0</v>
      </c>
      <c r="AB636" s="197">
        <f t="shared" si="454"/>
        <v>0</v>
      </c>
      <c r="AC636" s="197">
        <f t="shared" si="454"/>
        <v>0</v>
      </c>
      <c r="AD636" s="197">
        <f t="shared" si="454"/>
        <v>0</v>
      </c>
    </row>
    <row r="637" spans="1:30" s="114" customFormat="1" ht="19.5" hidden="1" customHeight="1" x14ac:dyDescent="0.25">
      <c r="A637" s="183" t="s">
        <v>337</v>
      </c>
      <c r="B637" s="183"/>
      <c r="C637" s="183"/>
      <c r="D637" s="183"/>
      <c r="E637" s="183"/>
      <c r="F637" s="200">
        <f t="shared" si="373"/>
        <v>0</v>
      </c>
      <c r="G637" s="200">
        <f t="shared" si="374"/>
        <v>6900</v>
      </c>
      <c r="H637" s="201">
        <f t="shared" si="375"/>
        <v>6683.19</v>
      </c>
      <c r="I637" s="139"/>
      <c r="J637" s="131"/>
      <c r="K637" s="131"/>
      <c r="L637" s="131"/>
      <c r="M637" s="11"/>
      <c r="N637" s="171">
        <v>329310</v>
      </c>
      <c r="O637" s="172" t="s">
        <v>39</v>
      </c>
      <c r="P637" s="173" t="s">
        <v>235</v>
      </c>
      <c r="Q637" s="174"/>
      <c r="R637" s="174"/>
      <c r="S637" s="174"/>
      <c r="T637" s="174"/>
      <c r="U637" s="295">
        <v>6900</v>
      </c>
      <c r="V637" s="295">
        <v>0</v>
      </c>
      <c r="W637" s="345">
        <v>0</v>
      </c>
      <c r="X637" s="174"/>
      <c r="Y637" s="309"/>
      <c r="Z637" s="174">
        <v>6683.19</v>
      </c>
      <c r="AA637" s="174"/>
      <c r="AB637" s="174"/>
      <c r="AC637" s="174"/>
      <c r="AD637" s="174"/>
    </row>
    <row r="638" spans="1:30" s="114" customFormat="1" ht="38.25" hidden="1" customHeight="1" x14ac:dyDescent="0.25">
      <c r="A638" s="182" t="s">
        <v>337</v>
      </c>
      <c r="B638" s="198" t="s">
        <v>352</v>
      </c>
      <c r="C638" s="198" t="s">
        <v>384</v>
      </c>
      <c r="D638" s="198" t="s">
        <v>387</v>
      </c>
      <c r="E638" s="198" t="s">
        <v>388</v>
      </c>
      <c r="F638" s="200" t="e">
        <f t="shared" si="373"/>
        <v>#REF!</v>
      </c>
      <c r="G638" s="200">
        <f t="shared" si="374"/>
        <v>3401</v>
      </c>
      <c r="H638" s="201">
        <f t="shared" si="375"/>
        <v>3400.8700000000003</v>
      </c>
      <c r="I638" s="408" t="s">
        <v>347</v>
      </c>
      <c r="J638" s="409"/>
      <c r="K638" s="409"/>
      <c r="L638" s="409"/>
      <c r="M638" s="409"/>
      <c r="N638" s="409"/>
      <c r="O638" s="410"/>
      <c r="P638" s="111" t="s">
        <v>316</v>
      </c>
      <c r="Q638" s="112" t="e">
        <f>+Q639</f>
        <v>#REF!</v>
      </c>
      <c r="R638" s="112" t="e">
        <f t="shared" ref="R638:AD639" si="455">+R639</f>
        <v>#REF!</v>
      </c>
      <c r="S638" s="112" t="e">
        <f t="shared" si="455"/>
        <v>#REF!</v>
      </c>
      <c r="T638" s="112">
        <f t="shared" si="455"/>
        <v>3401</v>
      </c>
      <c r="U638" s="112">
        <f t="shared" si="455"/>
        <v>0</v>
      </c>
      <c r="V638" s="112">
        <f t="shared" si="455"/>
        <v>0</v>
      </c>
      <c r="W638" s="112">
        <f t="shared" si="455"/>
        <v>0</v>
      </c>
      <c r="X638" s="112"/>
      <c r="Y638" s="314"/>
      <c r="Z638" s="112">
        <f t="shared" si="455"/>
        <v>3400.8700000000003</v>
      </c>
      <c r="AA638" s="112">
        <f t="shared" si="455"/>
        <v>0</v>
      </c>
      <c r="AB638" s="112">
        <f>+AB640</f>
        <v>0</v>
      </c>
      <c r="AC638" s="112">
        <f>+AC640</f>
        <v>0</v>
      </c>
      <c r="AD638" s="112">
        <f>+AD640</f>
        <v>0</v>
      </c>
    </row>
    <row r="639" spans="1:30" s="193" customFormat="1" ht="21.75" hidden="1" customHeight="1" x14ac:dyDescent="0.25">
      <c r="A639" s="188" t="s">
        <v>337</v>
      </c>
      <c r="B639" s="188"/>
      <c r="C639" s="198" t="s">
        <v>384</v>
      </c>
      <c r="D639" s="198" t="s">
        <v>387</v>
      </c>
      <c r="E639" s="198" t="s">
        <v>388</v>
      </c>
      <c r="F639" s="200" t="e">
        <f t="shared" si="373"/>
        <v>#REF!</v>
      </c>
      <c r="G639" s="200">
        <f t="shared" si="374"/>
        <v>3401</v>
      </c>
      <c r="H639" s="201">
        <f t="shared" si="375"/>
        <v>3400.8700000000003</v>
      </c>
      <c r="I639" s="115"/>
      <c r="J639" s="115"/>
      <c r="K639" s="115"/>
      <c r="L639" s="115"/>
      <c r="M639" s="115"/>
      <c r="N639" s="115" t="str">
        <f>+O639</f>
        <v>5.5.</v>
      </c>
      <c r="O639" s="116" t="s">
        <v>39</v>
      </c>
      <c r="P639" s="117" t="s">
        <v>19</v>
      </c>
      <c r="Q639" s="118" t="e">
        <f>+Q640</f>
        <v>#REF!</v>
      </c>
      <c r="R639" s="118" t="e">
        <f t="shared" si="455"/>
        <v>#REF!</v>
      </c>
      <c r="S639" s="118" t="e">
        <f t="shared" si="455"/>
        <v>#REF!</v>
      </c>
      <c r="T639" s="118">
        <f t="shared" si="455"/>
        <v>3401</v>
      </c>
      <c r="U639" s="118">
        <f>U640</f>
        <v>0</v>
      </c>
      <c r="V639" s="118">
        <f t="shared" ref="V639:W642" si="456">V640</f>
        <v>0</v>
      </c>
      <c r="W639" s="118">
        <f t="shared" si="456"/>
        <v>0</v>
      </c>
      <c r="X639" s="118"/>
      <c r="Y639" s="332"/>
      <c r="Z639" s="192">
        <f t="shared" si="455"/>
        <v>3400.8700000000003</v>
      </c>
      <c r="AA639" s="192">
        <f t="shared" si="455"/>
        <v>0</v>
      </c>
      <c r="AB639" s="192">
        <f t="shared" si="455"/>
        <v>0</v>
      </c>
      <c r="AC639" s="192">
        <f t="shared" si="455"/>
        <v>0</v>
      </c>
      <c r="AD639" s="192">
        <f t="shared" si="455"/>
        <v>0</v>
      </c>
    </row>
    <row r="640" spans="1:30" s="114" customFormat="1" ht="20.25" hidden="1" customHeight="1" x14ac:dyDescent="0.25">
      <c r="A640" s="182" t="s">
        <v>337</v>
      </c>
      <c r="B640" s="198" t="s">
        <v>352</v>
      </c>
      <c r="C640" s="198" t="s">
        <v>384</v>
      </c>
      <c r="D640" s="198" t="s">
        <v>387</v>
      </c>
      <c r="E640" s="198" t="s">
        <v>388</v>
      </c>
      <c r="F640" s="200" t="e">
        <f t="shared" si="373"/>
        <v>#REF!</v>
      </c>
      <c r="G640" s="200">
        <f t="shared" si="374"/>
        <v>3401</v>
      </c>
      <c r="H640" s="201">
        <f t="shared" si="375"/>
        <v>3400.8700000000003</v>
      </c>
      <c r="I640" s="120">
        <v>4</v>
      </c>
      <c r="J640" s="120"/>
      <c r="K640" s="120"/>
      <c r="L640" s="120"/>
      <c r="M640" s="120"/>
      <c r="N640" s="120"/>
      <c r="O640" s="175" t="s">
        <v>39</v>
      </c>
      <c r="P640" s="122" t="s">
        <v>21</v>
      </c>
      <c r="Q640" s="123" t="e">
        <f>+#REF!+#REF!</f>
        <v>#REF!</v>
      </c>
      <c r="R640" s="123" t="e">
        <f>+#REF!+#REF!</f>
        <v>#REF!</v>
      </c>
      <c r="S640" s="123" t="e">
        <f>+#REF!+#REF!</f>
        <v>#REF!</v>
      </c>
      <c r="T640" s="123">
        <v>3401</v>
      </c>
      <c r="U640" s="123">
        <f>U641</f>
        <v>0</v>
      </c>
      <c r="V640" s="123">
        <f t="shared" si="456"/>
        <v>0</v>
      </c>
      <c r="W640" s="123">
        <f t="shared" si="456"/>
        <v>0</v>
      </c>
      <c r="X640" s="123"/>
      <c r="Y640" s="316"/>
      <c r="Z640" s="123">
        <f>+Z641+Z646</f>
        <v>3400.8700000000003</v>
      </c>
      <c r="AA640" s="123">
        <f t="shared" ref="AA640:AD640" si="457">+AA641+AA646</f>
        <v>0</v>
      </c>
      <c r="AB640" s="123">
        <f t="shared" si="457"/>
        <v>0</v>
      </c>
      <c r="AC640" s="123">
        <f t="shared" si="457"/>
        <v>0</v>
      </c>
      <c r="AD640" s="123">
        <f t="shared" si="457"/>
        <v>0</v>
      </c>
    </row>
    <row r="641" spans="1:30" s="187" customFormat="1" ht="20.25" hidden="1" customHeight="1" x14ac:dyDescent="0.25">
      <c r="A641" s="183" t="s">
        <v>337</v>
      </c>
      <c r="B641" s="198" t="s">
        <v>352</v>
      </c>
      <c r="C641" s="198" t="s">
        <v>384</v>
      </c>
      <c r="D641" s="198" t="s">
        <v>387</v>
      </c>
      <c r="E641" s="198" t="s">
        <v>388</v>
      </c>
      <c r="F641" s="200">
        <f t="shared" si="373"/>
        <v>0</v>
      </c>
      <c r="G641" s="200">
        <f t="shared" si="374"/>
        <v>282</v>
      </c>
      <c r="H641" s="201">
        <f t="shared" si="375"/>
        <v>281.88</v>
      </c>
      <c r="I641" s="121"/>
      <c r="J641" s="121">
        <v>41</v>
      </c>
      <c r="K641" s="121"/>
      <c r="L641" s="121"/>
      <c r="M641" s="121"/>
      <c r="N641" s="121"/>
      <c r="O641" s="175" t="s">
        <v>39</v>
      </c>
      <c r="P641" s="185" t="s">
        <v>11</v>
      </c>
      <c r="Q641" s="186"/>
      <c r="R641" s="186"/>
      <c r="S641" s="186"/>
      <c r="T641" s="186">
        <v>282</v>
      </c>
      <c r="U641" s="186">
        <f>U642</f>
        <v>0</v>
      </c>
      <c r="V641" s="186">
        <f t="shared" si="456"/>
        <v>0</v>
      </c>
      <c r="W641" s="186">
        <f t="shared" si="456"/>
        <v>0</v>
      </c>
      <c r="X641" s="186"/>
      <c r="Y641" s="260"/>
      <c r="Z641" s="186">
        <f t="shared" ref="Z641:AD644" si="458">Z642</f>
        <v>281.88</v>
      </c>
      <c r="AA641" s="186">
        <f t="shared" si="458"/>
        <v>0</v>
      </c>
      <c r="AB641" s="186">
        <f t="shared" si="458"/>
        <v>0</v>
      </c>
      <c r="AC641" s="186">
        <f t="shared" si="458"/>
        <v>0</v>
      </c>
      <c r="AD641" s="186">
        <f t="shared" si="458"/>
        <v>0</v>
      </c>
    </row>
    <row r="642" spans="1:30" s="214" customFormat="1" ht="20.25" hidden="1" customHeight="1" x14ac:dyDescent="0.25">
      <c r="A642" s="188" t="s">
        <v>337</v>
      </c>
      <c r="B642" s="188"/>
      <c r="C642" s="215" t="s">
        <v>384</v>
      </c>
      <c r="D642" s="215" t="s">
        <v>387</v>
      </c>
      <c r="E642" s="215" t="s">
        <v>388</v>
      </c>
      <c r="F642" s="207">
        <f t="shared" si="373"/>
        <v>0</v>
      </c>
      <c r="G642" s="207">
        <f t="shared" si="374"/>
        <v>282</v>
      </c>
      <c r="H642" s="208">
        <f t="shared" si="375"/>
        <v>281.88</v>
      </c>
      <c r="I642" s="124"/>
      <c r="J642" s="131"/>
      <c r="K642" s="131">
        <v>412</v>
      </c>
      <c r="L642" s="131"/>
      <c r="M642" s="131"/>
      <c r="N642" s="132"/>
      <c r="O642" s="12" t="s">
        <v>39</v>
      </c>
      <c r="P642" s="127" t="s">
        <v>274</v>
      </c>
      <c r="Q642" s="133"/>
      <c r="R642" s="133"/>
      <c r="S642" s="133"/>
      <c r="T642" s="133">
        <v>282</v>
      </c>
      <c r="U642" s="133">
        <f>U643</f>
        <v>0</v>
      </c>
      <c r="V642" s="133">
        <f t="shared" si="456"/>
        <v>0</v>
      </c>
      <c r="W642" s="342">
        <f t="shared" si="456"/>
        <v>0</v>
      </c>
      <c r="X642" s="133"/>
      <c r="Y642" s="307"/>
      <c r="Z642" s="213">
        <f t="shared" si="458"/>
        <v>281.88</v>
      </c>
      <c r="AA642" s="213">
        <f t="shared" si="458"/>
        <v>0</v>
      </c>
      <c r="AB642" s="213">
        <f t="shared" si="458"/>
        <v>0</v>
      </c>
      <c r="AC642" s="213">
        <f t="shared" si="458"/>
        <v>0</v>
      </c>
      <c r="AD642" s="213">
        <f t="shared" si="458"/>
        <v>0</v>
      </c>
    </row>
    <row r="643" spans="1:30" s="114" customFormat="1" ht="19.5" hidden="1" customHeight="1" x14ac:dyDescent="0.25">
      <c r="A643" s="183" t="s">
        <v>337</v>
      </c>
      <c r="B643" s="183"/>
      <c r="C643" s="183"/>
      <c r="D643" s="198" t="s">
        <v>387</v>
      </c>
      <c r="E643" s="198" t="s">
        <v>388</v>
      </c>
      <c r="F643" s="200">
        <f t="shared" si="373"/>
        <v>0</v>
      </c>
      <c r="G643" s="200">
        <f t="shared" si="374"/>
        <v>282</v>
      </c>
      <c r="H643" s="201">
        <f t="shared" si="375"/>
        <v>281.88</v>
      </c>
      <c r="I643" s="139"/>
      <c r="J643" s="131"/>
      <c r="K643" s="131"/>
      <c r="L643" s="131">
        <v>4123</v>
      </c>
      <c r="M643" s="131"/>
      <c r="N643" s="132"/>
      <c r="O643" s="142" t="s">
        <v>39</v>
      </c>
      <c r="P643" s="127" t="s">
        <v>204</v>
      </c>
      <c r="Q643" s="133"/>
      <c r="R643" s="133"/>
      <c r="S643" s="133"/>
      <c r="T643" s="133">
        <v>282</v>
      </c>
      <c r="U643" s="133">
        <v>0</v>
      </c>
      <c r="V643" s="133">
        <v>0</v>
      </c>
      <c r="W643" s="342">
        <v>0</v>
      </c>
      <c r="X643" s="133"/>
      <c r="Y643" s="307"/>
      <c r="Z643" s="133">
        <f t="shared" si="458"/>
        <v>281.88</v>
      </c>
      <c r="AA643" s="133">
        <f t="shared" si="458"/>
        <v>0</v>
      </c>
      <c r="AB643" s="133">
        <f t="shared" si="458"/>
        <v>0</v>
      </c>
      <c r="AC643" s="133">
        <f t="shared" si="458"/>
        <v>0</v>
      </c>
      <c r="AD643" s="133">
        <f t="shared" si="458"/>
        <v>0</v>
      </c>
    </row>
    <row r="644" spans="1:30" s="114" customFormat="1" ht="20.25" hidden="1" customHeight="1" x14ac:dyDescent="0.25">
      <c r="A644" s="183" t="s">
        <v>337</v>
      </c>
      <c r="B644" s="183"/>
      <c r="C644" s="183"/>
      <c r="D644" s="183"/>
      <c r="E644" s="198" t="s">
        <v>388</v>
      </c>
      <c r="F644" s="200">
        <f t="shared" si="373"/>
        <v>0</v>
      </c>
      <c r="G644" s="200">
        <f t="shared" si="374"/>
        <v>0</v>
      </c>
      <c r="H644" s="201">
        <f t="shared" si="375"/>
        <v>281.88</v>
      </c>
      <c r="I644" s="124"/>
      <c r="J644" s="131"/>
      <c r="K644" s="131"/>
      <c r="L644" s="131"/>
      <c r="M644" s="194">
        <v>41231</v>
      </c>
      <c r="N644" s="195"/>
      <c r="O644" s="196" t="s">
        <v>39</v>
      </c>
      <c r="P644" s="195" t="s">
        <v>204</v>
      </c>
      <c r="Q644" s="197"/>
      <c r="R644" s="197"/>
      <c r="S644" s="197"/>
      <c r="T644" s="197"/>
      <c r="U644" s="197"/>
      <c r="V644" s="197"/>
      <c r="W644" s="343"/>
      <c r="X644" s="197"/>
      <c r="Y644" s="308"/>
      <c r="Z644" s="197">
        <f t="shared" si="458"/>
        <v>281.88</v>
      </c>
      <c r="AA644" s="197">
        <f t="shared" si="458"/>
        <v>0</v>
      </c>
      <c r="AB644" s="197">
        <f t="shared" si="458"/>
        <v>0</v>
      </c>
      <c r="AC644" s="197">
        <f t="shared" si="458"/>
        <v>0</v>
      </c>
      <c r="AD644" s="197">
        <f t="shared" si="458"/>
        <v>0</v>
      </c>
    </row>
    <row r="645" spans="1:30" s="114" customFormat="1" ht="19.5" hidden="1" customHeight="1" x14ac:dyDescent="0.25">
      <c r="A645" s="183" t="s">
        <v>337</v>
      </c>
      <c r="B645" s="183"/>
      <c r="C645" s="183"/>
      <c r="D645" s="183"/>
      <c r="E645" s="183"/>
      <c r="F645" s="200">
        <f t="shared" si="373"/>
        <v>0</v>
      </c>
      <c r="G645" s="200">
        <f t="shared" si="374"/>
        <v>0</v>
      </c>
      <c r="H645" s="201">
        <f t="shared" si="375"/>
        <v>281.88</v>
      </c>
      <c r="I645" s="139"/>
      <c r="J645" s="131"/>
      <c r="K645" s="131"/>
      <c r="L645" s="131"/>
      <c r="M645" s="11"/>
      <c r="N645" s="171">
        <v>412310</v>
      </c>
      <c r="O645" s="172" t="s">
        <v>39</v>
      </c>
      <c r="P645" s="173" t="s">
        <v>204</v>
      </c>
      <c r="Q645" s="174"/>
      <c r="R645" s="174"/>
      <c r="S645" s="174"/>
      <c r="T645" s="174"/>
      <c r="U645" s="174"/>
      <c r="V645" s="174"/>
      <c r="W645" s="345"/>
      <c r="X645" s="174"/>
      <c r="Y645" s="309"/>
      <c r="Z645" s="174">
        <v>281.88</v>
      </c>
      <c r="AA645" s="174">
        <f>+Q645</f>
        <v>0</v>
      </c>
      <c r="AB645" s="174"/>
      <c r="AC645" s="174"/>
      <c r="AD645" s="174"/>
    </row>
    <row r="646" spans="1:30" s="187" customFormat="1" ht="20.25" hidden="1" customHeight="1" x14ac:dyDescent="0.25">
      <c r="A646" s="183" t="s">
        <v>337</v>
      </c>
      <c r="B646" s="198" t="s">
        <v>352</v>
      </c>
      <c r="C646" s="198" t="s">
        <v>384</v>
      </c>
      <c r="D646" s="198" t="s">
        <v>387</v>
      </c>
      <c r="E646" s="198" t="s">
        <v>388</v>
      </c>
      <c r="F646" s="200">
        <f t="shared" si="373"/>
        <v>0</v>
      </c>
      <c r="G646" s="200">
        <f t="shared" si="374"/>
        <v>3119</v>
      </c>
      <c r="H646" s="201">
        <f t="shared" si="375"/>
        <v>3118.9900000000002</v>
      </c>
      <c r="I646" s="121"/>
      <c r="J646" s="121">
        <v>42</v>
      </c>
      <c r="K646" s="121"/>
      <c r="L646" s="121"/>
      <c r="M646" s="121"/>
      <c r="N646" s="121"/>
      <c r="O646" s="175" t="s">
        <v>39</v>
      </c>
      <c r="P646" s="185" t="s">
        <v>12</v>
      </c>
      <c r="Q646" s="186"/>
      <c r="R646" s="186"/>
      <c r="S646" s="186"/>
      <c r="T646" s="186">
        <v>3119</v>
      </c>
      <c r="U646" s="186">
        <f>U647</f>
        <v>0</v>
      </c>
      <c r="V646" s="186">
        <f t="shared" ref="V646:W647" si="459">V647</f>
        <v>0</v>
      </c>
      <c r="W646" s="186">
        <f t="shared" si="459"/>
        <v>0</v>
      </c>
      <c r="X646" s="186"/>
      <c r="Y646" s="260"/>
      <c r="Z646" s="186">
        <f>+Z647</f>
        <v>3118.9900000000002</v>
      </c>
      <c r="AA646" s="186">
        <f t="shared" ref="AA646:AD647" si="460">+AA647</f>
        <v>0</v>
      </c>
      <c r="AB646" s="186">
        <f t="shared" si="460"/>
        <v>0</v>
      </c>
      <c r="AC646" s="186">
        <f t="shared" si="460"/>
        <v>0</v>
      </c>
      <c r="AD646" s="186">
        <f t="shared" si="460"/>
        <v>0</v>
      </c>
    </row>
    <row r="647" spans="1:30" s="214" customFormat="1" ht="20.25" hidden="1" customHeight="1" x14ac:dyDescent="0.25">
      <c r="A647" s="188" t="s">
        <v>337</v>
      </c>
      <c r="B647" s="188"/>
      <c r="C647" s="215" t="s">
        <v>384</v>
      </c>
      <c r="D647" s="215" t="s">
        <v>387</v>
      </c>
      <c r="E647" s="215" t="s">
        <v>388</v>
      </c>
      <c r="F647" s="207">
        <f t="shared" si="373"/>
        <v>0</v>
      </c>
      <c r="G647" s="207">
        <f t="shared" si="374"/>
        <v>3119</v>
      </c>
      <c r="H647" s="208">
        <f t="shared" si="375"/>
        <v>3118.9900000000002</v>
      </c>
      <c r="I647" s="124"/>
      <c r="J647" s="131"/>
      <c r="K647" s="131">
        <v>422</v>
      </c>
      <c r="L647" s="131"/>
      <c r="M647" s="131"/>
      <c r="N647" s="132"/>
      <c r="O647" s="12" t="s">
        <v>39</v>
      </c>
      <c r="P647" s="127" t="s">
        <v>275</v>
      </c>
      <c r="Q647" s="133"/>
      <c r="R647" s="133"/>
      <c r="S647" s="133"/>
      <c r="T647" s="133">
        <v>3119</v>
      </c>
      <c r="U647" s="133">
        <f>U648</f>
        <v>0</v>
      </c>
      <c r="V647" s="133">
        <f t="shared" si="459"/>
        <v>0</v>
      </c>
      <c r="W647" s="342">
        <f t="shared" si="459"/>
        <v>0</v>
      </c>
      <c r="X647" s="133"/>
      <c r="Y647" s="307"/>
      <c r="Z647" s="213">
        <f>+Z648</f>
        <v>3118.9900000000002</v>
      </c>
      <c r="AA647" s="213">
        <f t="shared" si="460"/>
        <v>0</v>
      </c>
      <c r="AB647" s="213">
        <f t="shared" si="460"/>
        <v>0</v>
      </c>
      <c r="AC647" s="213">
        <f t="shared" si="460"/>
        <v>0</v>
      </c>
      <c r="AD647" s="213">
        <f t="shared" si="460"/>
        <v>0</v>
      </c>
    </row>
    <row r="648" spans="1:30" s="114" customFormat="1" ht="19.5" hidden="1" customHeight="1" x14ac:dyDescent="0.25">
      <c r="A648" s="183" t="s">
        <v>337</v>
      </c>
      <c r="B648" s="183"/>
      <c r="C648" s="183"/>
      <c r="D648" s="198" t="s">
        <v>387</v>
      </c>
      <c r="E648" s="198" t="s">
        <v>388</v>
      </c>
      <c r="F648" s="200">
        <f t="shared" si="373"/>
        <v>0</v>
      </c>
      <c r="G648" s="200">
        <f t="shared" si="374"/>
        <v>3119</v>
      </c>
      <c r="H648" s="201">
        <f t="shared" si="375"/>
        <v>3118.9900000000002</v>
      </c>
      <c r="I648" s="139"/>
      <c r="J648" s="131"/>
      <c r="K648" s="131"/>
      <c r="L648" s="131">
        <v>4221</v>
      </c>
      <c r="M648" s="131"/>
      <c r="N648" s="132"/>
      <c r="O648" s="142" t="s">
        <v>39</v>
      </c>
      <c r="P648" s="127" t="s">
        <v>276</v>
      </c>
      <c r="Q648" s="133"/>
      <c r="R648" s="133"/>
      <c r="S648" s="133"/>
      <c r="T648" s="133">
        <v>3119</v>
      </c>
      <c r="U648" s="133">
        <v>0</v>
      </c>
      <c r="V648" s="133">
        <v>0</v>
      </c>
      <c r="W648" s="342">
        <v>0</v>
      </c>
      <c r="X648" s="133"/>
      <c r="Y648" s="307"/>
      <c r="Z648" s="133">
        <f>+Z649+Z651</f>
        <v>3118.9900000000002</v>
      </c>
      <c r="AA648" s="133">
        <f t="shared" ref="AA648:AD648" si="461">+AA649+AA651</f>
        <v>0</v>
      </c>
      <c r="AB648" s="133">
        <f t="shared" si="461"/>
        <v>0</v>
      </c>
      <c r="AC648" s="133">
        <f t="shared" si="461"/>
        <v>0</v>
      </c>
      <c r="AD648" s="133">
        <f t="shared" si="461"/>
        <v>0</v>
      </c>
    </row>
    <row r="649" spans="1:30" s="114" customFormat="1" ht="20.25" hidden="1" customHeight="1" x14ac:dyDescent="0.25">
      <c r="A649" s="183" t="s">
        <v>337</v>
      </c>
      <c r="B649" s="183"/>
      <c r="C649" s="183"/>
      <c r="D649" s="183"/>
      <c r="E649" s="198" t="s">
        <v>388</v>
      </c>
      <c r="F649" s="200">
        <f t="shared" si="373"/>
        <v>0</v>
      </c>
      <c r="G649" s="200">
        <f t="shared" si="374"/>
        <v>0</v>
      </c>
      <c r="H649" s="201">
        <f t="shared" si="375"/>
        <v>270.89999999999998</v>
      </c>
      <c r="I649" s="124"/>
      <c r="J649" s="131"/>
      <c r="K649" s="131"/>
      <c r="L649" s="131"/>
      <c r="M649" s="194">
        <v>42219</v>
      </c>
      <c r="N649" s="195"/>
      <c r="O649" s="196" t="s">
        <v>39</v>
      </c>
      <c r="P649" s="195" t="s">
        <v>279</v>
      </c>
      <c r="Q649" s="197"/>
      <c r="R649" s="197"/>
      <c r="S649" s="197"/>
      <c r="T649" s="197"/>
      <c r="U649" s="197"/>
      <c r="V649" s="197"/>
      <c r="W649" s="343"/>
      <c r="X649" s="197"/>
      <c r="Y649" s="308"/>
      <c r="Z649" s="197">
        <f t="shared" ref="Z649:AD649" si="462">Z650</f>
        <v>270.89999999999998</v>
      </c>
      <c r="AA649" s="197">
        <f t="shared" si="462"/>
        <v>0</v>
      </c>
      <c r="AB649" s="197">
        <f t="shared" si="462"/>
        <v>0</v>
      </c>
      <c r="AC649" s="197">
        <f t="shared" si="462"/>
        <v>0</v>
      </c>
      <c r="AD649" s="197">
        <f t="shared" si="462"/>
        <v>0</v>
      </c>
    </row>
    <row r="650" spans="1:30" s="114" customFormat="1" ht="19.5" hidden="1" customHeight="1" x14ac:dyDescent="0.25">
      <c r="A650" s="183" t="s">
        <v>337</v>
      </c>
      <c r="B650" s="183"/>
      <c r="C650" s="183"/>
      <c r="D650" s="183"/>
      <c r="E650" s="183"/>
      <c r="F650" s="200">
        <f t="shared" si="373"/>
        <v>0</v>
      </c>
      <c r="G650" s="200">
        <f t="shared" si="374"/>
        <v>0</v>
      </c>
      <c r="H650" s="201">
        <f t="shared" si="375"/>
        <v>270.89999999999998</v>
      </c>
      <c r="I650" s="139"/>
      <c r="J650" s="131"/>
      <c r="K650" s="131"/>
      <c r="L650" s="131"/>
      <c r="M650" s="11"/>
      <c r="N650" s="171">
        <v>422190</v>
      </c>
      <c r="O650" s="172" t="s">
        <v>39</v>
      </c>
      <c r="P650" s="173" t="s">
        <v>279</v>
      </c>
      <c r="Q650" s="174"/>
      <c r="R650" s="174"/>
      <c r="S650" s="174"/>
      <c r="T650" s="174"/>
      <c r="U650" s="174"/>
      <c r="V650" s="174"/>
      <c r="W650" s="345"/>
      <c r="X650" s="174"/>
      <c r="Y650" s="309"/>
      <c r="Z650" s="174">
        <v>270.89999999999998</v>
      </c>
      <c r="AA650" s="174">
        <f>+Q650</f>
        <v>0</v>
      </c>
      <c r="AB650" s="174"/>
      <c r="AC650" s="174"/>
      <c r="AD650" s="174"/>
    </row>
    <row r="651" spans="1:30" s="114" customFormat="1" ht="20.25" hidden="1" customHeight="1" x14ac:dyDescent="0.25">
      <c r="A651" s="183" t="s">
        <v>337</v>
      </c>
      <c r="B651" s="183"/>
      <c r="C651" s="183"/>
      <c r="D651" s="183"/>
      <c r="E651" s="198" t="s">
        <v>388</v>
      </c>
      <c r="F651" s="200">
        <f t="shared" si="373"/>
        <v>0</v>
      </c>
      <c r="G651" s="200">
        <f t="shared" si="374"/>
        <v>0</v>
      </c>
      <c r="H651" s="201">
        <f t="shared" si="375"/>
        <v>2848.09</v>
      </c>
      <c r="I651" s="124"/>
      <c r="J651" s="131"/>
      <c r="K651" s="131"/>
      <c r="L651" s="131"/>
      <c r="M651" s="194">
        <v>42211</v>
      </c>
      <c r="N651" s="195"/>
      <c r="O651" s="196" t="s">
        <v>39</v>
      </c>
      <c r="P651" s="195" t="s">
        <v>277</v>
      </c>
      <c r="Q651" s="197"/>
      <c r="R651" s="197"/>
      <c r="S651" s="197"/>
      <c r="T651" s="197"/>
      <c r="U651" s="197"/>
      <c r="V651" s="197"/>
      <c r="W651" s="343"/>
      <c r="X651" s="197"/>
      <c r="Y651" s="308"/>
      <c r="Z651" s="197">
        <f t="shared" ref="Z651:AD651" si="463">Z652</f>
        <v>2848.09</v>
      </c>
      <c r="AA651" s="197">
        <f t="shared" si="463"/>
        <v>0</v>
      </c>
      <c r="AB651" s="197">
        <f t="shared" si="463"/>
        <v>0</v>
      </c>
      <c r="AC651" s="197">
        <f t="shared" si="463"/>
        <v>0</v>
      </c>
      <c r="AD651" s="197">
        <f t="shared" si="463"/>
        <v>0</v>
      </c>
    </row>
    <row r="652" spans="1:30" s="114" customFormat="1" ht="19.5" hidden="1" customHeight="1" x14ac:dyDescent="0.25">
      <c r="A652" s="183" t="s">
        <v>337</v>
      </c>
      <c r="B652" s="183"/>
      <c r="C652" s="183"/>
      <c r="D652" s="183"/>
      <c r="E652" s="183"/>
      <c r="F652" s="200">
        <f t="shared" si="373"/>
        <v>0</v>
      </c>
      <c r="G652" s="200">
        <f t="shared" si="374"/>
        <v>0</v>
      </c>
      <c r="H652" s="201">
        <f t="shared" si="375"/>
        <v>2848.09</v>
      </c>
      <c r="I652" s="139"/>
      <c r="J652" s="131"/>
      <c r="K652" s="131"/>
      <c r="L652" s="131"/>
      <c r="M652" s="11"/>
      <c r="N652" s="171">
        <v>422110</v>
      </c>
      <c r="O652" s="172" t="s">
        <v>39</v>
      </c>
      <c r="P652" s="173" t="s">
        <v>277</v>
      </c>
      <c r="Q652" s="174"/>
      <c r="R652" s="174"/>
      <c r="S652" s="174"/>
      <c r="T652" s="174"/>
      <c r="U652" s="174"/>
      <c r="V652" s="174"/>
      <c r="W652" s="345"/>
      <c r="X652" s="174"/>
      <c r="Y652" s="309"/>
      <c r="Z652" s="174">
        <v>2848.09</v>
      </c>
      <c r="AA652" s="174">
        <f>+Q652</f>
        <v>0</v>
      </c>
      <c r="AB652" s="174"/>
      <c r="AC652" s="174"/>
      <c r="AD652" s="174"/>
    </row>
    <row r="653" spans="1:30" s="114" customFormat="1" ht="30" hidden="1" customHeight="1" x14ac:dyDescent="0.25">
      <c r="A653" s="182" t="s">
        <v>461</v>
      </c>
      <c r="B653" s="198" t="s">
        <v>352</v>
      </c>
      <c r="C653" s="198" t="s">
        <v>384</v>
      </c>
      <c r="D653" s="198" t="s">
        <v>387</v>
      </c>
      <c r="E653" s="198" t="s">
        <v>388</v>
      </c>
      <c r="F653" s="200">
        <f t="shared" si="373"/>
        <v>0</v>
      </c>
      <c r="G653" s="200">
        <f t="shared" si="374"/>
        <v>1205</v>
      </c>
      <c r="H653" s="201">
        <f t="shared" si="375"/>
        <v>1205.52</v>
      </c>
      <c r="I653" s="408"/>
      <c r="J653" s="409"/>
      <c r="K653" s="409"/>
      <c r="L653" s="409"/>
      <c r="M653" s="409"/>
      <c r="N653" s="409"/>
      <c r="O653" s="410"/>
      <c r="P653" s="111" t="s">
        <v>462</v>
      </c>
      <c r="Q653" s="112">
        <f t="shared" ref="Q653:AA653" si="464">+Q655</f>
        <v>0</v>
      </c>
      <c r="R653" s="112">
        <f t="shared" si="464"/>
        <v>0</v>
      </c>
      <c r="S653" s="112">
        <f t="shared" si="464"/>
        <v>0</v>
      </c>
      <c r="T653" s="112">
        <f t="shared" si="464"/>
        <v>1205</v>
      </c>
      <c r="U653" s="112">
        <f t="shared" si="464"/>
        <v>0</v>
      </c>
      <c r="V653" s="112">
        <f t="shared" si="464"/>
        <v>0</v>
      </c>
      <c r="W653" s="112">
        <f t="shared" si="464"/>
        <v>0</v>
      </c>
      <c r="X653" s="112"/>
      <c r="Y653" s="314"/>
      <c r="Z653" s="112">
        <f t="shared" si="464"/>
        <v>1205.52</v>
      </c>
      <c r="AA653" s="112">
        <f t="shared" si="464"/>
        <v>0</v>
      </c>
      <c r="AB653" s="112">
        <f>+AB655</f>
        <v>0</v>
      </c>
      <c r="AC653" s="112">
        <f>+AC655</f>
        <v>0</v>
      </c>
      <c r="AD653" s="112">
        <f>+AD655</f>
        <v>0</v>
      </c>
    </row>
    <row r="654" spans="1:30" s="193" customFormat="1" ht="21.75" hidden="1" customHeight="1" x14ac:dyDescent="0.25">
      <c r="A654" s="182" t="s">
        <v>461</v>
      </c>
      <c r="B654" s="188"/>
      <c r="C654" s="198" t="s">
        <v>384</v>
      </c>
      <c r="D654" s="198" t="s">
        <v>387</v>
      </c>
      <c r="E654" s="198" t="s">
        <v>388</v>
      </c>
      <c r="F654" s="200">
        <f t="shared" si="373"/>
        <v>0</v>
      </c>
      <c r="G654" s="200">
        <f t="shared" si="374"/>
        <v>1205</v>
      </c>
      <c r="H654" s="201">
        <f t="shared" si="375"/>
        <v>1205.52</v>
      </c>
      <c r="I654" s="115"/>
      <c r="J654" s="115"/>
      <c r="K654" s="115"/>
      <c r="L654" s="115"/>
      <c r="M654" s="115"/>
      <c r="N654" s="115" t="str">
        <f>+O654</f>
        <v>5.6.</v>
      </c>
      <c r="O654" s="116" t="s">
        <v>409</v>
      </c>
      <c r="P654" s="117" t="s">
        <v>19</v>
      </c>
      <c r="Q654" s="118">
        <f>+Q655</f>
        <v>0</v>
      </c>
      <c r="R654" s="118">
        <f t="shared" ref="R654:AD654" si="465">+R655</f>
        <v>0</v>
      </c>
      <c r="S654" s="118">
        <f t="shared" si="465"/>
        <v>0</v>
      </c>
      <c r="T654" s="118">
        <f t="shared" si="465"/>
        <v>1205</v>
      </c>
      <c r="U654" s="118">
        <f t="shared" si="465"/>
        <v>0</v>
      </c>
      <c r="V654" s="118">
        <f t="shared" si="465"/>
        <v>0</v>
      </c>
      <c r="W654" s="118">
        <f t="shared" si="465"/>
        <v>0</v>
      </c>
      <c r="X654" s="118"/>
      <c r="Y654" s="332"/>
      <c r="Z654" s="192">
        <f t="shared" si="465"/>
        <v>1205.52</v>
      </c>
      <c r="AA654" s="192">
        <f t="shared" si="465"/>
        <v>0</v>
      </c>
      <c r="AB654" s="192">
        <f t="shared" si="465"/>
        <v>0</v>
      </c>
      <c r="AC654" s="192">
        <f t="shared" si="465"/>
        <v>0</v>
      </c>
      <c r="AD654" s="192">
        <f t="shared" si="465"/>
        <v>0</v>
      </c>
    </row>
    <row r="655" spans="1:30" s="119" customFormat="1" ht="20.25" hidden="1" customHeight="1" x14ac:dyDescent="0.25">
      <c r="A655" s="182" t="s">
        <v>461</v>
      </c>
      <c r="B655" s="198" t="s">
        <v>352</v>
      </c>
      <c r="C655" s="198" t="s">
        <v>384</v>
      </c>
      <c r="D655" s="198" t="s">
        <v>387</v>
      </c>
      <c r="E655" s="198" t="s">
        <v>388</v>
      </c>
      <c r="F655" s="200">
        <f t="shared" si="373"/>
        <v>0</v>
      </c>
      <c r="G655" s="200">
        <f t="shared" si="374"/>
        <v>1205</v>
      </c>
      <c r="H655" s="201">
        <f t="shared" si="375"/>
        <v>1205.52</v>
      </c>
      <c r="I655" s="120">
        <v>3</v>
      </c>
      <c r="J655" s="120"/>
      <c r="K655" s="120"/>
      <c r="L655" s="120"/>
      <c r="M655" s="120"/>
      <c r="N655" s="120"/>
      <c r="O655" s="12" t="s">
        <v>409</v>
      </c>
      <c r="P655" s="122" t="s">
        <v>18</v>
      </c>
      <c r="Q655" s="123">
        <f t="shared" ref="Q655:AD655" si="466">+Q656+Q676</f>
        <v>0</v>
      </c>
      <c r="R655" s="123">
        <f t="shared" si="466"/>
        <v>0</v>
      </c>
      <c r="S655" s="123">
        <f t="shared" si="466"/>
        <v>0</v>
      </c>
      <c r="T655" s="123">
        <f t="shared" si="466"/>
        <v>1205</v>
      </c>
      <c r="U655" s="123">
        <f t="shared" si="466"/>
        <v>0</v>
      </c>
      <c r="V655" s="123">
        <f t="shared" si="466"/>
        <v>0</v>
      </c>
      <c r="W655" s="123">
        <f t="shared" si="466"/>
        <v>0</v>
      </c>
      <c r="X655" s="123"/>
      <c r="Y655" s="316"/>
      <c r="Z655" s="123">
        <f t="shared" si="466"/>
        <v>1205.52</v>
      </c>
      <c r="AA655" s="123">
        <f t="shared" si="466"/>
        <v>0</v>
      </c>
      <c r="AB655" s="123">
        <f t="shared" si="466"/>
        <v>0</v>
      </c>
      <c r="AC655" s="123">
        <f t="shared" si="466"/>
        <v>0</v>
      </c>
      <c r="AD655" s="123">
        <f t="shared" si="466"/>
        <v>0</v>
      </c>
    </row>
    <row r="656" spans="1:30" s="187" customFormat="1" ht="20.25" hidden="1" customHeight="1" x14ac:dyDescent="0.25">
      <c r="A656" s="182" t="s">
        <v>461</v>
      </c>
      <c r="B656" s="198" t="s">
        <v>352</v>
      </c>
      <c r="C656" s="198" t="s">
        <v>384</v>
      </c>
      <c r="D656" s="198" t="s">
        <v>387</v>
      </c>
      <c r="E656" s="198" t="s">
        <v>388</v>
      </c>
      <c r="F656" s="200">
        <f t="shared" si="373"/>
        <v>0</v>
      </c>
      <c r="G656" s="200">
        <f t="shared" si="374"/>
        <v>1048</v>
      </c>
      <c r="H656" s="201">
        <f t="shared" si="375"/>
        <v>1048.28</v>
      </c>
      <c r="I656" s="121"/>
      <c r="J656" s="121">
        <v>31</v>
      </c>
      <c r="K656" s="121"/>
      <c r="L656" s="121"/>
      <c r="M656" s="121"/>
      <c r="N656" s="121"/>
      <c r="O656" s="175" t="s">
        <v>409</v>
      </c>
      <c r="P656" s="185" t="s">
        <v>6</v>
      </c>
      <c r="Q656" s="186">
        <f t="shared" ref="Q656:W656" si="467">Q657+Q667</f>
        <v>0</v>
      </c>
      <c r="R656" s="186">
        <f t="shared" si="467"/>
        <v>0</v>
      </c>
      <c r="S656" s="186">
        <f t="shared" si="467"/>
        <v>0</v>
      </c>
      <c r="T656" s="186">
        <f t="shared" si="467"/>
        <v>1048</v>
      </c>
      <c r="U656" s="186">
        <f t="shared" si="467"/>
        <v>0</v>
      </c>
      <c r="V656" s="186">
        <f t="shared" si="467"/>
        <v>0</v>
      </c>
      <c r="W656" s="186">
        <f t="shared" si="467"/>
        <v>0</v>
      </c>
      <c r="X656" s="186"/>
      <c r="Y656" s="260">
        <v>0</v>
      </c>
      <c r="Z656" s="186">
        <f>Z657+Z667</f>
        <v>1048.28</v>
      </c>
      <c r="AA656" s="186">
        <f t="shared" ref="AA656:AD656" si="468">AA657+AA667</f>
        <v>0</v>
      </c>
      <c r="AB656" s="186">
        <f t="shared" si="468"/>
        <v>0</v>
      </c>
      <c r="AC656" s="186">
        <f t="shared" si="468"/>
        <v>0</v>
      </c>
      <c r="AD656" s="186">
        <f t="shared" si="468"/>
        <v>0</v>
      </c>
    </row>
    <row r="657" spans="1:30" s="214" customFormat="1" ht="20.25" hidden="1" customHeight="1" x14ac:dyDescent="0.25">
      <c r="A657" s="182" t="s">
        <v>461</v>
      </c>
      <c r="B657" s="188"/>
      <c r="C657" s="215" t="s">
        <v>384</v>
      </c>
      <c r="D657" s="215" t="s">
        <v>387</v>
      </c>
      <c r="E657" s="215" t="s">
        <v>388</v>
      </c>
      <c r="F657" s="207">
        <f t="shared" si="373"/>
        <v>0</v>
      </c>
      <c r="G657" s="207">
        <f t="shared" si="374"/>
        <v>900</v>
      </c>
      <c r="H657" s="208">
        <f t="shared" si="375"/>
        <v>900</v>
      </c>
      <c r="I657" s="124"/>
      <c r="J657" s="131"/>
      <c r="K657" s="131">
        <v>311</v>
      </c>
      <c r="L657" s="131"/>
      <c r="M657" s="131"/>
      <c r="N657" s="132"/>
      <c r="O657" s="12" t="s">
        <v>409</v>
      </c>
      <c r="P657" s="127" t="s">
        <v>117</v>
      </c>
      <c r="Q657" s="133">
        <f>Q658+Q664+Q661</f>
        <v>0</v>
      </c>
      <c r="R657" s="133">
        <f t="shared" ref="R657:AD657" si="469">R658+R664+R661</f>
        <v>0</v>
      </c>
      <c r="S657" s="133">
        <f t="shared" si="469"/>
        <v>0</v>
      </c>
      <c r="T657" s="133">
        <f t="shared" si="469"/>
        <v>900</v>
      </c>
      <c r="U657" s="133">
        <f t="shared" si="469"/>
        <v>0</v>
      </c>
      <c r="V657" s="133">
        <f t="shared" si="469"/>
        <v>0</v>
      </c>
      <c r="W657" s="342">
        <f t="shared" si="469"/>
        <v>0</v>
      </c>
      <c r="X657" s="133"/>
      <c r="Y657" s="307"/>
      <c r="Z657" s="213">
        <f t="shared" si="469"/>
        <v>900</v>
      </c>
      <c r="AA657" s="213">
        <f t="shared" si="469"/>
        <v>0</v>
      </c>
      <c r="AB657" s="213">
        <f t="shared" si="469"/>
        <v>0</v>
      </c>
      <c r="AC657" s="213">
        <f t="shared" si="469"/>
        <v>0</v>
      </c>
      <c r="AD657" s="213">
        <f t="shared" si="469"/>
        <v>0</v>
      </c>
    </row>
    <row r="658" spans="1:30" s="114" customFormat="1" ht="20.25" hidden="1" customHeight="1" x14ac:dyDescent="0.25">
      <c r="A658" s="182" t="s">
        <v>461</v>
      </c>
      <c r="B658" s="182"/>
      <c r="C658" s="182"/>
      <c r="D658" s="198" t="s">
        <v>387</v>
      </c>
      <c r="E658" s="198" t="s">
        <v>388</v>
      </c>
      <c r="F658" s="200">
        <f t="shared" si="373"/>
        <v>0</v>
      </c>
      <c r="G658" s="200">
        <f t="shared" si="374"/>
        <v>900</v>
      </c>
      <c r="H658" s="201">
        <f t="shared" si="375"/>
        <v>900</v>
      </c>
      <c r="I658" s="124"/>
      <c r="J658" s="131"/>
      <c r="K658" s="131"/>
      <c r="L658" s="131">
        <v>3111</v>
      </c>
      <c r="M658" s="131"/>
      <c r="N658" s="132"/>
      <c r="O658" s="12" t="s">
        <v>409</v>
      </c>
      <c r="P658" s="127" t="s">
        <v>118</v>
      </c>
      <c r="Q658" s="133">
        <f t="shared" ref="Q658:AD659" si="470">Q659</f>
        <v>0</v>
      </c>
      <c r="R658" s="133">
        <f t="shared" si="470"/>
        <v>0</v>
      </c>
      <c r="S658" s="133">
        <f t="shared" si="470"/>
        <v>0</v>
      </c>
      <c r="T658" s="133">
        <v>900</v>
      </c>
      <c r="U658" s="133">
        <f t="shared" si="470"/>
        <v>0</v>
      </c>
      <c r="V658" s="133">
        <f t="shared" si="470"/>
        <v>0</v>
      </c>
      <c r="W658" s="342">
        <f t="shared" si="470"/>
        <v>0</v>
      </c>
      <c r="X658" s="133"/>
      <c r="Y658" s="307"/>
      <c r="Z658" s="133">
        <f t="shared" si="470"/>
        <v>900</v>
      </c>
      <c r="AA658" s="133">
        <f t="shared" si="470"/>
        <v>0</v>
      </c>
      <c r="AB658" s="133">
        <f t="shared" si="470"/>
        <v>0</v>
      </c>
      <c r="AC658" s="133">
        <f t="shared" si="470"/>
        <v>0</v>
      </c>
      <c r="AD658" s="133">
        <f t="shared" si="470"/>
        <v>0</v>
      </c>
    </row>
    <row r="659" spans="1:30" s="114" customFormat="1" ht="20.25" hidden="1" customHeight="1" x14ac:dyDescent="0.25">
      <c r="A659" s="182" t="s">
        <v>461</v>
      </c>
      <c r="B659" s="183"/>
      <c r="C659" s="183"/>
      <c r="D659" s="183"/>
      <c r="E659" s="198" t="s">
        <v>388</v>
      </c>
      <c r="F659" s="200">
        <f t="shared" si="373"/>
        <v>0</v>
      </c>
      <c r="G659" s="200">
        <f t="shared" si="374"/>
        <v>0</v>
      </c>
      <c r="H659" s="201">
        <f t="shared" si="375"/>
        <v>900</v>
      </c>
      <c r="I659" s="124"/>
      <c r="J659" s="131"/>
      <c r="K659" s="131"/>
      <c r="L659" s="131"/>
      <c r="M659" s="194">
        <v>31111</v>
      </c>
      <c r="N659" s="195"/>
      <c r="O659" s="196" t="s">
        <v>409</v>
      </c>
      <c r="P659" s="195" t="s">
        <v>119</v>
      </c>
      <c r="Q659" s="197">
        <f t="shared" si="470"/>
        <v>0</v>
      </c>
      <c r="R659" s="197">
        <f t="shared" si="470"/>
        <v>0</v>
      </c>
      <c r="S659" s="197">
        <f t="shared" si="470"/>
        <v>0</v>
      </c>
      <c r="T659" s="197">
        <f t="shared" si="470"/>
        <v>0</v>
      </c>
      <c r="U659" s="197">
        <f t="shared" si="470"/>
        <v>0</v>
      </c>
      <c r="V659" s="197">
        <f t="shared" si="470"/>
        <v>0</v>
      </c>
      <c r="W659" s="343">
        <f t="shared" si="470"/>
        <v>0</v>
      </c>
      <c r="X659" s="197"/>
      <c r="Y659" s="308"/>
      <c r="Z659" s="197">
        <f t="shared" si="470"/>
        <v>900</v>
      </c>
      <c r="AA659" s="197">
        <f t="shared" si="470"/>
        <v>0</v>
      </c>
      <c r="AB659" s="197">
        <f t="shared" si="470"/>
        <v>0</v>
      </c>
      <c r="AC659" s="197">
        <f t="shared" si="470"/>
        <v>0</v>
      </c>
      <c r="AD659" s="197">
        <f t="shared" si="470"/>
        <v>0</v>
      </c>
    </row>
    <row r="660" spans="1:30" s="114" customFormat="1" ht="20.25" hidden="1" customHeight="1" x14ac:dyDescent="0.25">
      <c r="A660" s="182" t="s">
        <v>461</v>
      </c>
      <c r="B660" s="182"/>
      <c r="C660" s="182"/>
      <c r="D660" s="182"/>
      <c r="E660" s="182"/>
      <c r="F660" s="200">
        <f t="shared" si="373"/>
        <v>0</v>
      </c>
      <c r="G660" s="200">
        <f t="shared" si="374"/>
        <v>0</v>
      </c>
      <c r="H660" s="201">
        <f t="shared" si="375"/>
        <v>900</v>
      </c>
      <c r="I660" s="124"/>
      <c r="J660" s="131"/>
      <c r="K660" s="131"/>
      <c r="L660" s="131"/>
      <c r="M660" s="11"/>
      <c r="N660" s="171">
        <v>311110</v>
      </c>
      <c r="O660" s="172" t="s">
        <v>409</v>
      </c>
      <c r="P660" s="173" t="s">
        <v>294</v>
      </c>
      <c r="Q660" s="174">
        <v>0</v>
      </c>
      <c r="R660" s="174">
        <f>S660-Q660</f>
        <v>0</v>
      </c>
      <c r="S660" s="174">
        <v>0</v>
      </c>
      <c r="T660" s="174"/>
      <c r="U660" s="174"/>
      <c r="V660" s="174"/>
      <c r="W660" s="345"/>
      <c r="X660" s="174"/>
      <c r="Y660" s="309"/>
      <c r="Z660" s="174">
        <v>900</v>
      </c>
      <c r="AA660" s="174">
        <f>+Q660</f>
        <v>0</v>
      </c>
      <c r="AB660" s="174">
        <v>0</v>
      </c>
      <c r="AC660" s="174">
        <v>0</v>
      </c>
      <c r="AD660" s="174">
        <v>0</v>
      </c>
    </row>
    <row r="661" spans="1:30" s="114" customFormat="1" ht="20.25" hidden="1" customHeight="1" x14ac:dyDescent="0.25">
      <c r="A661" s="182" t="s">
        <v>461</v>
      </c>
      <c r="B661" s="182"/>
      <c r="C661" s="182"/>
      <c r="D661" s="198" t="s">
        <v>387</v>
      </c>
      <c r="E661" s="198" t="s">
        <v>388</v>
      </c>
      <c r="F661" s="200">
        <f t="shared" si="373"/>
        <v>0</v>
      </c>
      <c r="G661" s="200">
        <f t="shared" si="374"/>
        <v>0</v>
      </c>
      <c r="H661" s="201">
        <f t="shared" si="375"/>
        <v>0</v>
      </c>
      <c r="I661" s="124"/>
      <c r="J661" s="131"/>
      <c r="K661" s="131"/>
      <c r="L661" s="131">
        <v>3113</v>
      </c>
      <c r="M661" s="131"/>
      <c r="N661" s="132"/>
      <c r="O661" s="12" t="s">
        <v>409</v>
      </c>
      <c r="P661" s="127" t="s">
        <v>126</v>
      </c>
      <c r="Q661" s="133">
        <f>+Q662</f>
        <v>0</v>
      </c>
      <c r="R661" s="133">
        <f t="shared" ref="R661:AD662" si="471">+R662</f>
        <v>0</v>
      </c>
      <c r="S661" s="133">
        <f t="shared" si="471"/>
        <v>0</v>
      </c>
      <c r="T661" s="133">
        <f t="shared" si="471"/>
        <v>0</v>
      </c>
      <c r="U661" s="133">
        <f t="shared" si="471"/>
        <v>0</v>
      </c>
      <c r="V661" s="133">
        <f t="shared" si="471"/>
        <v>0</v>
      </c>
      <c r="W661" s="342">
        <f t="shared" si="471"/>
        <v>0</v>
      </c>
      <c r="X661" s="133"/>
      <c r="Y661" s="307"/>
      <c r="Z661" s="133">
        <f t="shared" si="471"/>
        <v>0</v>
      </c>
      <c r="AA661" s="133">
        <f t="shared" si="471"/>
        <v>0</v>
      </c>
      <c r="AB661" s="133">
        <f t="shared" si="471"/>
        <v>0</v>
      </c>
      <c r="AC661" s="133">
        <f t="shared" si="471"/>
        <v>0</v>
      </c>
      <c r="AD661" s="133">
        <f t="shared" si="471"/>
        <v>0</v>
      </c>
    </row>
    <row r="662" spans="1:30" s="114" customFormat="1" ht="20.25" hidden="1" customHeight="1" x14ac:dyDescent="0.25">
      <c r="A662" s="182" t="s">
        <v>461</v>
      </c>
      <c r="B662" s="183"/>
      <c r="C662" s="183"/>
      <c r="D662" s="183"/>
      <c r="E662" s="198" t="s">
        <v>388</v>
      </c>
      <c r="F662" s="200">
        <f t="shared" si="373"/>
        <v>0</v>
      </c>
      <c r="G662" s="200">
        <f t="shared" si="374"/>
        <v>0</v>
      </c>
      <c r="H662" s="201">
        <f t="shared" si="375"/>
        <v>0</v>
      </c>
      <c r="I662" s="124"/>
      <c r="J662" s="131"/>
      <c r="K662" s="131"/>
      <c r="L662" s="131"/>
      <c r="M662" s="194">
        <v>31131</v>
      </c>
      <c r="N662" s="195"/>
      <c r="O662" s="196" t="s">
        <v>409</v>
      </c>
      <c r="P662" s="195" t="s">
        <v>126</v>
      </c>
      <c r="Q662" s="197">
        <f>+Q663</f>
        <v>0</v>
      </c>
      <c r="R662" s="197">
        <f t="shared" si="471"/>
        <v>0</v>
      </c>
      <c r="S662" s="197">
        <f t="shared" si="471"/>
        <v>0</v>
      </c>
      <c r="T662" s="197">
        <f t="shared" si="471"/>
        <v>0</v>
      </c>
      <c r="U662" s="197">
        <f t="shared" si="471"/>
        <v>0</v>
      </c>
      <c r="V662" s="197">
        <f t="shared" si="471"/>
        <v>0</v>
      </c>
      <c r="W662" s="343">
        <f t="shared" si="471"/>
        <v>0</v>
      </c>
      <c r="X662" s="197"/>
      <c r="Y662" s="308"/>
      <c r="Z662" s="197">
        <f t="shared" si="471"/>
        <v>0</v>
      </c>
      <c r="AA662" s="197">
        <f t="shared" si="471"/>
        <v>0</v>
      </c>
      <c r="AB662" s="197">
        <f t="shared" si="471"/>
        <v>0</v>
      </c>
      <c r="AC662" s="197">
        <f t="shared" si="471"/>
        <v>0</v>
      </c>
      <c r="AD662" s="197">
        <f t="shared" si="471"/>
        <v>0</v>
      </c>
    </row>
    <row r="663" spans="1:30" s="114" customFormat="1" ht="20.25" hidden="1" customHeight="1" x14ac:dyDescent="0.25">
      <c r="A663" s="182" t="s">
        <v>461</v>
      </c>
      <c r="B663" s="182"/>
      <c r="C663" s="182"/>
      <c r="D663" s="182"/>
      <c r="E663" s="182"/>
      <c r="F663" s="200">
        <f t="shared" si="373"/>
        <v>0</v>
      </c>
      <c r="G663" s="200">
        <f t="shared" si="374"/>
        <v>0</v>
      </c>
      <c r="H663" s="201">
        <f t="shared" si="375"/>
        <v>0</v>
      </c>
      <c r="I663" s="124"/>
      <c r="J663" s="131"/>
      <c r="K663" s="131"/>
      <c r="L663" s="131"/>
      <c r="M663" s="11"/>
      <c r="N663" s="171">
        <v>313310</v>
      </c>
      <c r="O663" s="172" t="s">
        <v>409</v>
      </c>
      <c r="P663" s="173" t="s">
        <v>126</v>
      </c>
      <c r="Q663" s="174"/>
      <c r="R663" s="174"/>
      <c r="S663" s="174"/>
      <c r="T663" s="174"/>
      <c r="U663" s="174"/>
      <c r="V663" s="174"/>
      <c r="W663" s="345"/>
      <c r="X663" s="174"/>
      <c r="Y663" s="309"/>
      <c r="Z663" s="174"/>
      <c r="AA663" s="174">
        <f>+Q663</f>
        <v>0</v>
      </c>
      <c r="AB663" s="174"/>
      <c r="AC663" s="174"/>
      <c r="AD663" s="174"/>
    </row>
    <row r="664" spans="1:30" s="114" customFormat="1" ht="20.25" hidden="1" customHeight="1" x14ac:dyDescent="0.25">
      <c r="A664" s="182" t="s">
        <v>461</v>
      </c>
      <c r="B664" s="182"/>
      <c r="C664" s="182"/>
      <c r="D664" s="198" t="s">
        <v>387</v>
      </c>
      <c r="E664" s="198" t="s">
        <v>388</v>
      </c>
      <c r="F664" s="200">
        <f t="shared" si="373"/>
        <v>0</v>
      </c>
      <c r="G664" s="200">
        <f t="shared" si="374"/>
        <v>0</v>
      </c>
      <c r="H664" s="201">
        <f t="shared" si="375"/>
        <v>0</v>
      </c>
      <c r="I664" s="124"/>
      <c r="J664" s="131"/>
      <c r="K664" s="131"/>
      <c r="L664" s="131">
        <v>3114</v>
      </c>
      <c r="M664" s="131"/>
      <c r="N664" s="132"/>
      <c r="O664" s="12" t="s">
        <v>409</v>
      </c>
      <c r="P664" s="127" t="s">
        <v>127</v>
      </c>
      <c r="Q664" s="133">
        <f t="shared" ref="Q664:AD665" si="472">Q665</f>
        <v>0</v>
      </c>
      <c r="R664" s="133">
        <f t="shared" si="472"/>
        <v>0</v>
      </c>
      <c r="S664" s="133">
        <f t="shared" si="472"/>
        <v>0</v>
      </c>
      <c r="T664" s="133">
        <f t="shared" si="472"/>
        <v>0</v>
      </c>
      <c r="U664" s="133">
        <f t="shared" si="472"/>
        <v>0</v>
      </c>
      <c r="V664" s="133">
        <f t="shared" si="472"/>
        <v>0</v>
      </c>
      <c r="W664" s="342">
        <f t="shared" si="472"/>
        <v>0</v>
      </c>
      <c r="X664" s="133"/>
      <c r="Y664" s="307"/>
      <c r="Z664" s="133">
        <f t="shared" si="472"/>
        <v>0</v>
      </c>
      <c r="AA664" s="133">
        <f t="shared" si="472"/>
        <v>0</v>
      </c>
      <c r="AB664" s="133">
        <f t="shared" si="472"/>
        <v>0</v>
      </c>
      <c r="AC664" s="133">
        <f t="shared" si="472"/>
        <v>0</v>
      </c>
      <c r="AD664" s="133">
        <f t="shared" si="472"/>
        <v>0</v>
      </c>
    </row>
    <row r="665" spans="1:30" s="114" customFormat="1" ht="20.25" hidden="1" customHeight="1" x14ac:dyDescent="0.25">
      <c r="A665" s="182" t="s">
        <v>461</v>
      </c>
      <c r="B665" s="183"/>
      <c r="C665" s="183"/>
      <c r="D665" s="183"/>
      <c r="E665" s="198" t="s">
        <v>388</v>
      </c>
      <c r="F665" s="200">
        <f t="shared" si="373"/>
        <v>0</v>
      </c>
      <c r="G665" s="200">
        <f t="shared" si="374"/>
        <v>0</v>
      </c>
      <c r="H665" s="201">
        <f t="shared" si="375"/>
        <v>0</v>
      </c>
      <c r="I665" s="124"/>
      <c r="J665" s="131"/>
      <c r="K665" s="131"/>
      <c r="L665" s="131"/>
      <c r="M665" s="194">
        <v>31141</v>
      </c>
      <c r="N665" s="195"/>
      <c r="O665" s="196" t="s">
        <v>409</v>
      </c>
      <c r="P665" s="195" t="s">
        <v>127</v>
      </c>
      <c r="Q665" s="197">
        <f t="shared" si="472"/>
        <v>0</v>
      </c>
      <c r="R665" s="197">
        <f t="shared" si="472"/>
        <v>0</v>
      </c>
      <c r="S665" s="197">
        <f t="shared" si="472"/>
        <v>0</v>
      </c>
      <c r="T665" s="197">
        <f t="shared" si="472"/>
        <v>0</v>
      </c>
      <c r="U665" s="197">
        <f t="shared" si="472"/>
        <v>0</v>
      </c>
      <c r="V665" s="197">
        <f t="shared" si="472"/>
        <v>0</v>
      </c>
      <c r="W665" s="343">
        <f t="shared" si="472"/>
        <v>0</v>
      </c>
      <c r="X665" s="197"/>
      <c r="Y665" s="308"/>
      <c r="Z665" s="197">
        <f t="shared" si="472"/>
        <v>0</v>
      </c>
      <c r="AA665" s="197">
        <f t="shared" si="472"/>
        <v>0</v>
      </c>
      <c r="AB665" s="197">
        <f t="shared" si="472"/>
        <v>0</v>
      </c>
      <c r="AC665" s="197">
        <f t="shared" si="472"/>
        <v>0</v>
      </c>
      <c r="AD665" s="197">
        <f t="shared" si="472"/>
        <v>0</v>
      </c>
    </row>
    <row r="666" spans="1:30" s="114" customFormat="1" ht="20.25" hidden="1" customHeight="1" x14ac:dyDescent="0.25">
      <c r="A666" s="182" t="s">
        <v>461</v>
      </c>
      <c r="B666" s="182"/>
      <c r="C666" s="182"/>
      <c r="D666" s="182"/>
      <c r="E666" s="182"/>
      <c r="F666" s="200">
        <f t="shared" si="373"/>
        <v>0</v>
      </c>
      <c r="G666" s="200">
        <f t="shared" si="374"/>
        <v>0</v>
      </c>
      <c r="H666" s="201">
        <f t="shared" si="375"/>
        <v>0</v>
      </c>
      <c r="I666" s="124"/>
      <c r="J666" s="131"/>
      <c r="K666" s="131"/>
      <c r="L666" s="131"/>
      <c r="M666" s="11"/>
      <c r="N666" s="171">
        <v>311410</v>
      </c>
      <c r="O666" s="172" t="s">
        <v>409</v>
      </c>
      <c r="P666" s="173" t="s">
        <v>127</v>
      </c>
      <c r="Q666" s="174">
        <v>0</v>
      </c>
      <c r="R666" s="174">
        <f>S666-Q666</f>
        <v>0</v>
      </c>
      <c r="S666" s="174">
        <v>0</v>
      </c>
      <c r="T666" s="174"/>
      <c r="U666" s="174"/>
      <c r="V666" s="174"/>
      <c r="W666" s="345"/>
      <c r="X666" s="174"/>
      <c r="Y666" s="309"/>
      <c r="Z666" s="174"/>
      <c r="AA666" s="174">
        <f>+Q666</f>
        <v>0</v>
      </c>
      <c r="AB666" s="174"/>
      <c r="AC666" s="174"/>
      <c r="AD666" s="174"/>
    </row>
    <row r="667" spans="1:30" s="214" customFormat="1" ht="20.25" hidden="1" customHeight="1" x14ac:dyDescent="0.25">
      <c r="A667" s="182" t="s">
        <v>461</v>
      </c>
      <c r="B667" s="188"/>
      <c r="C667" s="215" t="s">
        <v>384</v>
      </c>
      <c r="D667" s="215" t="s">
        <v>387</v>
      </c>
      <c r="E667" s="215" t="s">
        <v>388</v>
      </c>
      <c r="F667" s="207">
        <f t="shared" si="373"/>
        <v>0</v>
      </c>
      <c r="G667" s="207">
        <f t="shared" si="374"/>
        <v>148</v>
      </c>
      <c r="H667" s="208">
        <f t="shared" si="375"/>
        <v>148.28</v>
      </c>
      <c r="I667" s="124"/>
      <c r="J667" s="131"/>
      <c r="K667" s="131">
        <v>313</v>
      </c>
      <c r="L667" s="131"/>
      <c r="M667" s="131"/>
      <c r="N667" s="132"/>
      <c r="O667" s="12" t="s">
        <v>409</v>
      </c>
      <c r="P667" s="127" t="s">
        <v>138</v>
      </c>
      <c r="Q667" s="133">
        <f>Q668+Q673</f>
        <v>0</v>
      </c>
      <c r="R667" s="133">
        <f t="shared" ref="R667:AD667" si="473">R668+R673</f>
        <v>0</v>
      </c>
      <c r="S667" s="133">
        <f t="shared" si="473"/>
        <v>0</v>
      </c>
      <c r="T667" s="133">
        <f t="shared" si="473"/>
        <v>148</v>
      </c>
      <c r="U667" s="133">
        <f t="shared" si="473"/>
        <v>0</v>
      </c>
      <c r="V667" s="133">
        <f t="shared" si="473"/>
        <v>0</v>
      </c>
      <c r="W667" s="342">
        <f t="shared" si="473"/>
        <v>0</v>
      </c>
      <c r="X667" s="133"/>
      <c r="Y667" s="307"/>
      <c r="Z667" s="213">
        <f t="shared" si="473"/>
        <v>148.28</v>
      </c>
      <c r="AA667" s="213">
        <f t="shared" si="473"/>
        <v>0</v>
      </c>
      <c r="AB667" s="213">
        <f t="shared" si="473"/>
        <v>0</v>
      </c>
      <c r="AC667" s="213">
        <f t="shared" si="473"/>
        <v>0</v>
      </c>
      <c r="AD667" s="213">
        <f t="shared" si="473"/>
        <v>0</v>
      </c>
    </row>
    <row r="668" spans="1:30" s="114" customFormat="1" ht="20.25" hidden="1" customHeight="1" x14ac:dyDescent="0.25">
      <c r="A668" s="182" t="s">
        <v>461</v>
      </c>
      <c r="B668" s="182"/>
      <c r="C668" s="182"/>
      <c r="D668" s="198" t="s">
        <v>387</v>
      </c>
      <c r="E668" s="198" t="s">
        <v>388</v>
      </c>
      <c r="F668" s="200">
        <f t="shared" si="373"/>
        <v>0</v>
      </c>
      <c r="G668" s="200">
        <f t="shared" si="374"/>
        <v>148</v>
      </c>
      <c r="H668" s="201">
        <f t="shared" si="375"/>
        <v>148.28</v>
      </c>
      <c r="I668" s="124"/>
      <c r="J668" s="131"/>
      <c r="K668" s="131"/>
      <c r="L668" s="131">
        <v>3132</v>
      </c>
      <c r="M668" s="131"/>
      <c r="N668" s="132"/>
      <c r="O668" s="12" t="s">
        <v>409</v>
      </c>
      <c r="P668" s="127" t="s">
        <v>139</v>
      </c>
      <c r="Q668" s="133">
        <f>Q669+Q671</f>
        <v>0</v>
      </c>
      <c r="R668" s="133">
        <f t="shared" ref="R668:AD668" si="474">R669+R671</f>
        <v>0</v>
      </c>
      <c r="S668" s="133">
        <f t="shared" si="474"/>
        <v>0</v>
      </c>
      <c r="T668" s="133">
        <v>148</v>
      </c>
      <c r="U668" s="133">
        <f t="shared" si="474"/>
        <v>0</v>
      </c>
      <c r="V668" s="133">
        <f t="shared" si="474"/>
        <v>0</v>
      </c>
      <c r="W668" s="342">
        <f t="shared" si="474"/>
        <v>0</v>
      </c>
      <c r="X668" s="133"/>
      <c r="Y668" s="307"/>
      <c r="Z668" s="133">
        <f t="shared" si="474"/>
        <v>148.28</v>
      </c>
      <c r="AA668" s="133">
        <f t="shared" si="474"/>
        <v>0</v>
      </c>
      <c r="AB668" s="133">
        <f t="shared" si="474"/>
        <v>0</v>
      </c>
      <c r="AC668" s="133">
        <f t="shared" si="474"/>
        <v>0</v>
      </c>
      <c r="AD668" s="133">
        <f t="shared" si="474"/>
        <v>0</v>
      </c>
    </row>
    <row r="669" spans="1:30" s="114" customFormat="1" ht="20.25" hidden="1" customHeight="1" x14ac:dyDescent="0.25">
      <c r="A669" s="182" t="s">
        <v>461</v>
      </c>
      <c r="B669" s="183"/>
      <c r="C669" s="183"/>
      <c r="D669" s="183"/>
      <c r="E669" s="198" t="s">
        <v>388</v>
      </c>
      <c r="F669" s="200">
        <f t="shared" si="373"/>
        <v>0</v>
      </c>
      <c r="G669" s="200">
        <f t="shared" si="374"/>
        <v>0</v>
      </c>
      <c r="H669" s="201">
        <f t="shared" si="375"/>
        <v>148.28</v>
      </c>
      <c r="I669" s="124"/>
      <c r="J669" s="131"/>
      <c r="K669" s="131"/>
      <c r="L669" s="131"/>
      <c r="M669" s="194">
        <v>31321</v>
      </c>
      <c r="N669" s="195"/>
      <c r="O669" s="196" t="s">
        <v>409</v>
      </c>
      <c r="P669" s="195" t="s">
        <v>139</v>
      </c>
      <c r="Q669" s="197">
        <f t="shared" ref="Q669:AD669" si="475">Q670</f>
        <v>0</v>
      </c>
      <c r="R669" s="197">
        <f t="shared" si="475"/>
        <v>0</v>
      </c>
      <c r="S669" s="197">
        <f t="shared" si="475"/>
        <v>0</v>
      </c>
      <c r="T669" s="197">
        <f t="shared" si="475"/>
        <v>0</v>
      </c>
      <c r="U669" s="197">
        <f t="shared" si="475"/>
        <v>0</v>
      </c>
      <c r="V669" s="197">
        <f t="shared" si="475"/>
        <v>0</v>
      </c>
      <c r="W669" s="343">
        <f t="shared" si="475"/>
        <v>0</v>
      </c>
      <c r="X669" s="197"/>
      <c r="Y669" s="308"/>
      <c r="Z669" s="197">
        <f t="shared" si="475"/>
        <v>148.28</v>
      </c>
      <c r="AA669" s="197">
        <f t="shared" si="475"/>
        <v>0</v>
      </c>
      <c r="AB669" s="197">
        <f t="shared" si="475"/>
        <v>0</v>
      </c>
      <c r="AC669" s="197">
        <f t="shared" si="475"/>
        <v>0</v>
      </c>
      <c r="AD669" s="197">
        <f t="shared" si="475"/>
        <v>0</v>
      </c>
    </row>
    <row r="670" spans="1:30" s="114" customFormat="1" ht="20.25" hidden="1" customHeight="1" x14ac:dyDescent="0.25">
      <c r="A670" s="182" t="s">
        <v>461</v>
      </c>
      <c r="B670" s="182"/>
      <c r="C670" s="182"/>
      <c r="D670" s="182"/>
      <c r="E670" s="182"/>
      <c r="F670" s="200">
        <f t="shared" si="373"/>
        <v>0</v>
      </c>
      <c r="G670" s="200">
        <f t="shared" si="374"/>
        <v>0</v>
      </c>
      <c r="H670" s="201">
        <f t="shared" si="375"/>
        <v>148.28</v>
      </c>
      <c r="I670" s="124"/>
      <c r="J670" s="131"/>
      <c r="K670" s="131"/>
      <c r="L670" s="131"/>
      <c r="M670" s="11"/>
      <c r="N670" s="171">
        <v>313210</v>
      </c>
      <c r="O670" s="172" t="s">
        <v>409</v>
      </c>
      <c r="P670" s="173" t="s">
        <v>139</v>
      </c>
      <c r="Q670" s="174">
        <v>0</v>
      </c>
      <c r="R670" s="174">
        <f>S670-Q670</f>
        <v>0</v>
      </c>
      <c r="S670" s="174">
        <v>0</v>
      </c>
      <c r="T670" s="174"/>
      <c r="U670" s="174"/>
      <c r="V670" s="174"/>
      <c r="W670" s="345"/>
      <c r="X670" s="174"/>
      <c r="Y670" s="309"/>
      <c r="Z670" s="174">
        <v>148.28</v>
      </c>
      <c r="AA670" s="174">
        <f>+Q670</f>
        <v>0</v>
      </c>
      <c r="AB670" s="174">
        <v>0</v>
      </c>
      <c r="AC670" s="174">
        <v>0</v>
      </c>
      <c r="AD670" s="174">
        <v>0</v>
      </c>
    </row>
    <row r="671" spans="1:30" s="114" customFormat="1" ht="20.25" hidden="1" customHeight="1" x14ac:dyDescent="0.25">
      <c r="A671" s="182" t="s">
        <v>461</v>
      </c>
      <c r="B671" s="183"/>
      <c r="C671" s="183"/>
      <c r="D671" s="183"/>
      <c r="E671" s="198" t="s">
        <v>388</v>
      </c>
      <c r="F671" s="200">
        <f t="shared" si="373"/>
        <v>0</v>
      </c>
      <c r="G671" s="200">
        <f t="shared" si="374"/>
        <v>0</v>
      </c>
      <c r="H671" s="201">
        <f t="shared" si="375"/>
        <v>0</v>
      </c>
      <c r="I671" s="124"/>
      <c r="J671" s="131"/>
      <c r="K671" s="131"/>
      <c r="L671" s="131"/>
      <c r="M671" s="194">
        <v>31322</v>
      </c>
      <c r="N671" s="195"/>
      <c r="O671" s="196" t="s">
        <v>409</v>
      </c>
      <c r="P671" s="195" t="s">
        <v>259</v>
      </c>
      <c r="Q671" s="197">
        <f>+Q672</f>
        <v>0</v>
      </c>
      <c r="R671" s="197">
        <f t="shared" ref="R671:AD671" si="476">+R672</f>
        <v>0</v>
      </c>
      <c r="S671" s="197">
        <f t="shared" si="476"/>
        <v>0</v>
      </c>
      <c r="T671" s="197">
        <f t="shared" si="476"/>
        <v>0</v>
      </c>
      <c r="U671" s="197">
        <f t="shared" si="476"/>
        <v>0</v>
      </c>
      <c r="V671" s="197">
        <f t="shared" si="476"/>
        <v>0</v>
      </c>
      <c r="W671" s="343">
        <f t="shared" si="476"/>
        <v>0</v>
      </c>
      <c r="X671" s="197"/>
      <c r="Y671" s="308"/>
      <c r="Z671" s="197">
        <f t="shared" si="476"/>
        <v>0</v>
      </c>
      <c r="AA671" s="197">
        <f t="shared" si="476"/>
        <v>0</v>
      </c>
      <c r="AB671" s="197">
        <f t="shared" si="476"/>
        <v>0</v>
      </c>
      <c r="AC671" s="197">
        <f t="shared" si="476"/>
        <v>0</v>
      </c>
      <c r="AD671" s="197">
        <f t="shared" si="476"/>
        <v>0</v>
      </c>
    </row>
    <row r="672" spans="1:30" s="114" customFormat="1" ht="25.5" hidden="1" customHeight="1" x14ac:dyDescent="0.25">
      <c r="A672" s="182" t="s">
        <v>461</v>
      </c>
      <c r="B672" s="182"/>
      <c r="C672" s="182"/>
      <c r="D672" s="182"/>
      <c r="E672" s="182"/>
      <c r="F672" s="200">
        <f t="shared" si="373"/>
        <v>0</v>
      </c>
      <c r="G672" s="200">
        <f t="shared" si="374"/>
        <v>0</v>
      </c>
      <c r="H672" s="201">
        <f t="shared" si="375"/>
        <v>0</v>
      </c>
      <c r="I672" s="124"/>
      <c r="J672" s="131"/>
      <c r="K672" s="131"/>
      <c r="L672" s="131"/>
      <c r="M672" s="11"/>
      <c r="N672" s="171">
        <v>313220</v>
      </c>
      <c r="O672" s="172" t="s">
        <v>409</v>
      </c>
      <c r="P672" s="173" t="s">
        <v>259</v>
      </c>
      <c r="Q672" s="174"/>
      <c r="R672" s="174"/>
      <c r="S672" s="174"/>
      <c r="T672" s="174"/>
      <c r="U672" s="174"/>
      <c r="V672" s="174"/>
      <c r="W672" s="345"/>
      <c r="X672" s="174"/>
      <c r="Y672" s="309"/>
      <c r="Z672" s="174"/>
      <c r="AA672" s="174">
        <f>+Q672</f>
        <v>0</v>
      </c>
      <c r="AB672" s="174"/>
      <c r="AC672" s="174"/>
      <c r="AD672" s="174"/>
    </row>
    <row r="673" spans="1:31" s="114" customFormat="1" ht="20.25" hidden="1" customHeight="1" x14ac:dyDescent="0.25">
      <c r="A673" s="182" t="s">
        <v>461</v>
      </c>
      <c r="B673" s="182"/>
      <c r="C673" s="182"/>
      <c r="D673" s="198" t="s">
        <v>387</v>
      </c>
      <c r="E673" s="198" t="s">
        <v>388</v>
      </c>
      <c r="F673" s="200">
        <f t="shared" si="373"/>
        <v>0</v>
      </c>
      <c r="G673" s="200">
        <f t="shared" si="374"/>
        <v>0</v>
      </c>
      <c r="H673" s="201">
        <f t="shared" si="375"/>
        <v>0</v>
      </c>
      <c r="I673" s="124"/>
      <c r="J673" s="131"/>
      <c r="K673" s="131"/>
      <c r="L673" s="131">
        <v>3133</v>
      </c>
      <c r="M673" s="131"/>
      <c r="N673" s="132"/>
      <c r="O673" s="12" t="s">
        <v>409</v>
      </c>
      <c r="P673" s="127" t="s">
        <v>260</v>
      </c>
      <c r="Q673" s="133">
        <f t="shared" ref="Q673:AD674" si="477">Q674</f>
        <v>0</v>
      </c>
      <c r="R673" s="133">
        <f t="shared" si="477"/>
        <v>0</v>
      </c>
      <c r="S673" s="133">
        <f t="shared" si="477"/>
        <v>0</v>
      </c>
      <c r="T673" s="133">
        <f t="shared" si="477"/>
        <v>0</v>
      </c>
      <c r="U673" s="133">
        <f t="shared" si="477"/>
        <v>0</v>
      </c>
      <c r="V673" s="133">
        <f t="shared" si="477"/>
        <v>0</v>
      </c>
      <c r="W673" s="342">
        <f t="shared" si="477"/>
        <v>0</v>
      </c>
      <c r="X673" s="133"/>
      <c r="Y673" s="307"/>
      <c r="Z673" s="133">
        <f t="shared" si="477"/>
        <v>0</v>
      </c>
      <c r="AA673" s="133">
        <f t="shared" si="477"/>
        <v>0</v>
      </c>
      <c r="AB673" s="133">
        <f t="shared" si="477"/>
        <v>0</v>
      </c>
      <c r="AC673" s="133">
        <f t="shared" si="477"/>
        <v>0</v>
      </c>
      <c r="AD673" s="133">
        <f t="shared" si="477"/>
        <v>0</v>
      </c>
    </row>
    <row r="674" spans="1:31" s="114" customFormat="1" ht="20.25" hidden="1" customHeight="1" x14ac:dyDescent="0.25">
      <c r="A674" s="182" t="s">
        <v>461</v>
      </c>
      <c r="B674" s="183"/>
      <c r="C674" s="183"/>
      <c r="D674" s="183"/>
      <c r="E674" s="198" t="s">
        <v>388</v>
      </c>
      <c r="F674" s="200">
        <f t="shared" si="373"/>
        <v>0</v>
      </c>
      <c r="G674" s="200">
        <f t="shared" si="374"/>
        <v>0</v>
      </c>
      <c r="H674" s="201">
        <f t="shared" si="375"/>
        <v>0</v>
      </c>
      <c r="I674" s="124"/>
      <c r="J674" s="131"/>
      <c r="K674" s="131"/>
      <c r="L674" s="131"/>
      <c r="M674" s="194">
        <v>31332</v>
      </c>
      <c r="N674" s="195"/>
      <c r="O674" s="196" t="s">
        <v>409</v>
      </c>
      <c r="P674" s="195" t="s">
        <v>260</v>
      </c>
      <c r="Q674" s="197">
        <f t="shared" si="477"/>
        <v>0</v>
      </c>
      <c r="R674" s="197">
        <f t="shared" si="477"/>
        <v>0</v>
      </c>
      <c r="S674" s="197">
        <f t="shared" si="477"/>
        <v>0</v>
      </c>
      <c r="T674" s="197">
        <f t="shared" si="477"/>
        <v>0</v>
      </c>
      <c r="U674" s="197">
        <f t="shared" si="477"/>
        <v>0</v>
      </c>
      <c r="V674" s="197">
        <f t="shared" si="477"/>
        <v>0</v>
      </c>
      <c r="W674" s="343">
        <f t="shared" si="477"/>
        <v>0</v>
      </c>
      <c r="X674" s="197"/>
      <c r="Y674" s="308"/>
      <c r="Z674" s="197">
        <f t="shared" si="477"/>
        <v>0</v>
      </c>
      <c r="AA674" s="197">
        <f t="shared" si="477"/>
        <v>0</v>
      </c>
      <c r="AB674" s="197">
        <f t="shared" si="477"/>
        <v>0</v>
      </c>
      <c r="AC674" s="197">
        <f t="shared" si="477"/>
        <v>0</v>
      </c>
      <c r="AD674" s="197">
        <f t="shared" si="477"/>
        <v>0</v>
      </c>
    </row>
    <row r="675" spans="1:31" s="114" customFormat="1" ht="20.25" hidden="1" customHeight="1" x14ac:dyDescent="0.25">
      <c r="A675" s="182" t="s">
        <v>461</v>
      </c>
      <c r="B675" s="182"/>
      <c r="C675" s="182"/>
      <c r="D675" s="182"/>
      <c r="E675" s="182"/>
      <c r="F675" s="200">
        <f t="shared" si="373"/>
        <v>0</v>
      </c>
      <c r="G675" s="200">
        <f t="shared" si="374"/>
        <v>0</v>
      </c>
      <c r="H675" s="201">
        <f t="shared" si="375"/>
        <v>0</v>
      </c>
      <c r="I675" s="124"/>
      <c r="J675" s="131"/>
      <c r="K675" s="131"/>
      <c r="L675" s="131"/>
      <c r="M675" s="11"/>
      <c r="N675" s="171">
        <v>313320</v>
      </c>
      <c r="O675" s="172" t="s">
        <v>409</v>
      </c>
      <c r="P675" s="173" t="s">
        <v>260</v>
      </c>
      <c r="Q675" s="174">
        <v>0</v>
      </c>
      <c r="R675" s="174">
        <f>S675-Q675</f>
        <v>0</v>
      </c>
      <c r="S675" s="174">
        <v>0</v>
      </c>
      <c r="T675" s="174"/>
      <c r="U675" s="174"/>
      <c r="V675" s="174"/>
      <c r="W675" s="345"/>
      <c r="X675" s="174"/>
      <c r="Y675" s="309"/>
      <c r="Z675" s="174"/>
      <c r="AA675" s="174">
        <f>+Q675</f>
        <v>0</v>
      </c>
      <c r="AB675" s="174"/>
      <c r="AC675" s="174"/>
      <c r="AD675" s="174"/>
    </row>
    <row r="676" spans="1:31" s="187" customFormat="1" ht="20.25" hidden="1" customHeight="1" x14ac:dyDescent="0.25">
      <c r="A676" s="182" t="s">
        <v>461</v>
      </c>
      <c r="B676" s="198" t="s">
        <v>352</v>
      </c>
      <c r="C676" s="198" t="s">
        <v>384</v>
      </c>
      <c r="D676" s="198" t="s">
        <v>387</v>
      </c>
      <c r="E676" s="198" t="s">
        <v>388</v>
      </c>
      <c r="F676" s="200">
        <f t="shared" si="373"/>
        <v>0</v>
      </c>
      <c r="G676" s="200">
        <f t="shared" si="374"/>
        <v>157</v>
      </c>
      <c r="H676" s="201">
        <f t="shared" si="375"/>
        <v>157.24</v>
      </c>
      <c r="I676" s="121"/>
      <c r="J676" s="121">
        <v>32</v>
      </c>
      <c r="K676" s="121"/>
      <c r="L676" s="121"/>
      <c r="M676" s="121"/>
      <c r="N676" s="121"/>
      <c r="O676" s="175" t="s">
        <v>409</v>
      </c>
      <c r="P676" s="185" t="s">
        <v>7</v>
      </c>
      <c r="Q676" s="186">
        <f t="shared" ref="Q676:W676" si="478">+Q677</f>
        <v>0</v>
      </c>
      <c r="R676" s="186">
        <f t="shared" si="478"/>
        <v>0</v>
      </c>
      <c r="S676" s="186">
        <f t="shared" si="478"/>
        <v>0</v>
      </c>
      <c r="T676" s="186">
        <f t="shared" si="478"/>
        <v>157</v>
      </c>
      <c r="U676" s="186">
        <f t="shared" si="478"/>
        <v>0</v>
      </c>
      <c r="V676" s="186">
        <f t="shared" si="478"/>
        <v>0</v>
      </c>
      <c r="W676" s="186">
        <f t="shared" si="478"/>
        <v>0</v>
      </c>
      <c r="X676" s="186"/>
      <c r="Y676" s="260">
        <v>0</v>
      </c>
      <c r="Z676" s="186">
        <f>+Z677</f>
        <v>157.24</v>
      </c>
      <c r="AA676" s="186">
        <f t="shared" ref="AA676:AD676" si="479">+AA677</f>
        <v>0</v>
      </c>
      <c r="AB676" s="186">
        <f t="shared" si="479"/>
        <v>0</v>
      </c>
      <c r="AC676" s="186">
        <f t="shared" si="479"/>
        <v>0</v>
      </c>
      <c r="AD676" s="186">
        <f t="shared" si="479"/>
        <v>0</v>
      </c>
    </row>
    <row r="677" spans="1:31" s="214" customFormat="1" ht="20.25" hidden="1" customHeight="1" x14ac:dyDescent="0.25">
      <c r="A677" s="182" t="s">
        <v>461</v>
      </c>
      <c r="B677" s="188"/>
      <c r="C677" s="215" t="s">
        <v>384</v>
      </c>
      <c r="D677" s="215" t="s">
        <v>387</v>
      </c>
      <c r="E677" s="215" t="s">
        <v>388</v>
      </c>
      <c r="F677" s="207">
        <f t="shared" si="373"/>
        <v>0</v>
      </c>
      <c r="G677" s="207">
        <f t="shared" si="374"/>
        <v>157</v>
      </c>
      <c r="H677" s="208">
        <f t="shared" si="375"/>
        <v>157.24</v>
      </c>
      <c r="I677" s="124"/>
      <c r="J677" s="131"/>
      <c r="K677" s="131">
        <v>322</v>
      </c>
      <c r="L677" s="131"/>
      <c r="M677" s="131"/>
      <c r="N677" s="132"/>
      <c r="O677" s="12" t="s">
        <v>409</v>
      </c>
      <c r="P677" s="127" t="s">
        <v>154</v>
      </c>
      <c r="Q677" s="133">
        <f t="shared" ref="Q677:W677" si="480">Q678</f>
        <v>0</v>
      </c>
      <c r="R677" s="133">
        <f t="shared" si="480"/>
        <v>0</v>
      </c>
      <c r="S677" s="133">
        <f t="shared" si="480"/>
        <v>0</v>
      </c>
      <c r="T677" s="133">
        <f t="shared" si="480"/>
        <v>157</v>
      </c>
      <c r="U677" s="133">
        <f t="shared" si="480"/>
        <v>0</v>
      </c>
      <c r="V677" s="133">
        <f t="shared" si="480"/>
        <v>0</v>
      </c>
      <c r="W677" s="342">
        <f t="shared" si="480"/>
        <v>0</v>
      </c>
      <c r="X677" s="133"/>
      <c r="Y677" s="307"/>
      <c r="Z677" s="213">
        <f>Z678</f>
        <v>157.24</v>
      </c>
      <c r="AA677" s="213">
        <f t="shared" ref="AA677:AD677" si="481">AA678</f>
        <v>0</v>
      </c>
      <c r="AB677" s="213">
        <f t="shared" si="481"/>
        <v>0</v>
      </c>
      <c r="AC677" s="213">
        <f t="shared" si="481"/>
        <v>0</v>
      </c>
      <c r="AD677" s="213">
        <f t="shared" si="481"/>
        <v>0</v>
      </c>
    </row>
    <row r="678" spans="1:31" s="114" customFormat="1" ht="20.25" hidden="1" customHeight="1" x14ac:dyDescent="0.25">
      <c r="A678" s="182" t="s">
        <v>461</v>
      </c>
      <c r="B678" s="182"/>
      <c r="C678" s="182"/>
      <c r="D678" s="198" t="s">
        <v>387</v>
      </c>
      <c r="E678" s="198" t="s">
        <v>388</v>
      </c>
      <c r="F678" s="200">
        <f t="shared" si="373"/>
        <v>0</v>
      </c>
      <c r="G678" s="200">
        <f t="shared" si="374"/>
        <v>157</v>
      </c>
      <c r="H678" s="201">
        <f t="shared" si="375"/>
        <v>157.24</v>
      </c>
      <c r="I678" s="132"/>
      <c r="J678" s="131"/>
      <c r="K678" s="131"/>
      <c r="L678" s="131">
        <v>3221</v>
      </c>
      <c r="M678" s="131"/>
      <c r="N678" s="132"/>
      <c r="O678" s="12" t="s">
        <v>409</v>
      </c>
      <c r="P678" s="127" t="s">
        <v>155</v>
      </c>
      <c r="Q678" s="133">
        <f t="shared" ref="Q678:W678" si="482">+Q679</f>
        <v>0</v>
      </c>
      <c r="R678" s="133">
        <f t="shared" si="482"/>
        <v>0</v>
      </c>
      <c r="S678" s="133">
        <f t="shared" si="482"/>
        <v>0</v>
      </c>
      <c r="T678" s="133">
        <v>157</v>
      </c>
      <c r="U678" s="133">
        <f t="shared" si="482"/>
        <v>0</v>
      </c>
      <c r="V678" s="133">
        <f t="shared" si="482"/>
        <v>0</v>
      </c>
      <c r="W678" s="342">
        <f t="shared" si="482"/>
        <v>0</v>
      </c>
      <c r="X678" s="133"/>
      <c r="Y678" s="307"/>
      <c r="Z678" s="133">
        <f>+Z679</f>
        <v>157.24</v>
      </c>
      <c r="AA678" s="133">
        <f t="shared" ref="AA678:AD678" si="483">+AA679</f>
        <v>0</v>
      </c>
      <c r="AB678" s="133">
        <f t="shared" si="483"/>
        <v>0</v>
      </c>
      <c r="AC678" s="133">
        <f t="shared" si="483"/>
        <v>0</v>
      </c>
      <c r="AD678" s="133">
        <f t="shared" si="483"/>
        <v>0</v>
      </c>
    </row>
    <row r="679" spans="1:31" s="114" customFormat="1" ht="20.25" hidden="1" customHeight="1" x14ac:dyDescent="0.25">
      <c r="A679" s="182" t="s">
        <v>461</v>
      </c>
      <c r="B679" s="183"/>
      <c r="C679" s="183"/>
      <c r="D679" s="183"/>
      <c r="E679" s="198" t="s">
        <v>388</v>
      </c>
      <c r="F679" s="200">
        <f t="shared" si="373"/>
        <v>0</v>
      </c>
      <c r="G679" s="200">
        <f t="shared" si="374"/>
        <v>0</v>
      </c>
      <c r="H679" s="201">
        <f t="shared" si="375"/>
        <v>157.24</v>
      </c>
      <c r="I679" s="124"/>
      <c r="J679" s="131"/>
      <c r="K679" s="131"/>
      <c r="L679" s="131"/>
      <c r="M679" s="194">
        <v>32211</v>
      </c>
      <c r="N679" s="195"/>
      <c r="O679" s="196" t="s">
        <v>409</v>
      </c>
      <c r="P679" s="195" t="s">
        <v>155</v>
      </c>
      <c r="Q679" s="197">
        <f>+Q680+Q681</f>
        <v>0</v>
      </c>
      <c r="R679" s="197">
        <f t="shared" ref="R679:AD679" si="484">+R680+R681</f>
        <v>0</v>
      </c>
      <c r="S679" s="197">
        <f t="shared" si="484"/>
        <v>0</v>
      </c>
      <c r="T679" s="197">
        <f t="shared" si="484"/>
        <v>0</v>
      </c>
      <c r="U679" s="197">
        <f t="shared" si="484"/>
        <v>0</v>
      </c>
      <c r="V679" s="197">
        <f t="shared" si="484"/>
        <v>0</v>
      </c>
      <c r="W679" s="343">
        <f t="shared" si="484"/>
        <v>0</v>
      </c>
      <c r="X679" s="197"/>
      <c r="Y679" s="308"/>
      <c r="Z679" s="197">
        <f t="shared" si="484"/>
        <v>157.24</v>
      </c>
      <c r="AA679" s="197">
        <f t="shared" si="484"/>
        <v>0</v>
      </c>
      <c r="AB679" s="197">
        <f t="shared" si="484"/>
        <v>0</v>
      </c>
      <c r="AC679" s="197">
        <f t="shared" si="484"/>
        <v>0</v>
      </c>
      <c r="AD679" s="197">
        <f t="shared" si="484"/>
        <v>0</v>
      </c>
    </row>
    <row r="680" spans="1:31" s="114" customFormat="1" ht="20.25" hidden="1" customHeight="1" x14ac:dyDescent="0.25">
      <c r="A680" s="182" t="s">
        <v>461</v>
      </c>
      <c r="B680" s="182"/>
      <c r="C680" s="182"/>
      <c r="D680" s="182"/>
      <c r="E680" s="182"/>
      <c r="F680" s="200">
        <f t="shared" si="373"/>
        <v>0</v>
      </c>
      <c r="G680" s="200">
        <f t="shared" si="374"/>
        <v>0</v>
      </c>
      <c r="H680" s="201">
        <f t="shared" si="375"/>
        <v>157.24</v>
      </c>
      <c r="I680" s="132"/>
      <c r="J680" s="131"/>
      <c r="K680" s="131"/>
      <c r="L680" s="131"/>
      <c r="M680" s="11"/>
      <c r="N680" s="171">
        <v>322110</v>
      </c>
      <c r="O680" s="172" t="s">
        <v>409</v>
      </c>
      <c r="P680" s="173" t="s">
        <v>155</v>
      </c>
      <c r="Q680" s="174"/>
      <c r="R680" s="174"/>
      <c r="S680" s="174"/>
      <c r="T680" s="174"/>
      <c r="U680" s="174"/>
      <c r="V680" s="174"/>
      <c r="W680" s="345"/>
      <c r="X680" s="174"/>
      <c r="Y680" s="309"/>
      <c r="Z680" s="174">
        <v>157.24</v>
      </c>
      <c r="AA680" s="174">
        <f t="shared" ref="AA680:AA681" si="485">+Q680</f>
        <v>0</v>
      </c>
      <c r="AB680" s="174">
        <v>0</v>
      </c>
      <c r="AC680" s="174">
        <v>0</v>
      </c>
      <c r="AD680" s="174">
        <v>0</v>
      </c>
    </row>
    <row r="681" spans="1:31" s="114" customFormat="1" ht="20.25" hidden="1" customHeight="1" x14ac:dyDescent="0.25">
      <c r="A681" s="182" t="s">
        <v>461</v>
      </c>
      <c r="B681" s="182"/>
      <c r="C681" s="182"/>
      <c r="D681" s="182"/>
      <c r="E681" s="182"/>
      <c r="F681" s="200">
        <f t="shared" si="373"/>
        <v>0</v>
      </c>
      <c r="G681" s="200">
        <f t="shared" si="374"/>
        <v>0</v>
      </c>
      <c r="H681" s="201">
        <f t="shared" si="375"/>
        <v>0</v>
      </c>
      <c r="I681" s="132"/>
      <c r="J681" s="131"/>
      <c r="K681" s="131"/>
      <c r="L681" s="131"/>
      <c r="M681" s="11"/>
      <c r="N681" s="171">
        <v>322111</v>
      </c>
      <c r="O681" s="172" t="s">
        <v>409</v>
      </c>
      <c r="P681" s="173" t="s">
        <v>155</v>
      </c>
      <c r="Q681" s="174"/>
      <c r="R681" s="174"/>
      <c r="S681" s="174"/>
      <c r="T681" s="174"/>
      <c r="U681" s="174"/>
      <c r="V681" s="174"/>
      <c r="W681" s="345"/>
      <c r="X681" s="174"/>
      <c r="Y681" s="309"/>
      <c r="Z681" s="174"/>
      <c r="AA681" s="174">
        <f t="shared" si="485"/>
        <v>0</v>
      </c>
      <c r="AB681" s="174">
        <v>0</v>
      </c>
      <c r="AC681" s="174">
        <v>0</v>
      </c>
      <c r="AD681" s="174">
        <v>0</v>
      </c>
    </row>
    <row r="682" spans="1:31" s="114" customFormat="1" ht="30" customHeight="1" x14ac:dyDescent="0.25">
      <c r="A682" s="182" t="s">
        <v>338</v>
      </c>
      <c r="B682" s="198" t="s">
        <v>352</v>
      </c>
      <c r="C682" s="198" t="s">
        <v>384</v>
      </c>
      <c r="D682" s="198" t="s">
        <v>387</v>
      </c>
      <c r="E682" s="198" t="s">
        <v>388</v>
      </c>
      <c r="F682" s="200">
        <f t="shared" si="373"/>
        <v>25000</v>
      </c>
      <c r="G682" s="200">
        <f t="shared" si="374"/>
        <v>50000</v>
      </c>
      <c r="H682" s="201">
        <f t="shared" si="375"/>
        <v>62500</v>
      </c>
      <c r="I682" s="408" t="s">
        <v>97</v>
      </c>
      <c r="J682" s="409"/>
      <c r="K682" s="409"/>
      <c r="L682" s="409"/>
      <c r="M682" s="409"/>
      <c r="N682" s="409"/>
      <c r="O682" s="410"/>
      <c r="P682" s="111" t="s">
        <v>103</v>
      </c>
      <c r="Q682" s="112">
        <f>+Q683</f>
        <v>12500</v>
      </c>
      <c r="R682" s="112">
        <f t="shared" ref="R682:AD683" si="486">+R683</f>
        <v>0</v>
      </c>
      <c r="S682" s="112">
        <f t="shared" si="486"/>
        <v>12500</v>
      </c>
      <c r="T682" s="112">
        <f t="shared" si="486"/>
        <v>12500</v>
      </c>
      <c r="U682" s="112">
        <f t="shared" si="486"/>
        <v>12500</v>
      </c>
      <c r="V682" s="112">
        <f t="shared" si="486"/>
        <v>12500</v>
      </c>
      <c r="W682" s="112">
        <f t="shared" si="486"/>
        <v>12500</v>
      </c>
      <c r="X682" s="112"/>
      <c r="Y682" s="314"/>
      <c r="Z682" s="112">
        <f t="shared" si="486"/>
        <v>12500</v>
      </c>
      <c r="AA682" s="112">
        <f t="shared" si="486"/>
        <v>12500</v>
      </c>
      <c r="AB682" s="112">
        <f t="shared" si="486"/>
        <v>12500</v>
      </c>
      <c r="AC682" s="112">
        <f>+AC684</f>
        <v>12500</v>
      </c>
      <c r="AD682" s="112">
        <f>+AD684</f>
        <v>12500</v>
      </c>
    </row>
    <row r="683" spans="1:31" s="193" customFormat="1" ht="21.75" customHeight="1" x14ac:dyDescent="0.25">
      <c r="A683" s="188" t="s">
        <v>338</v>
      </c>
      <c r="B683" s="188"/>
      <c r="C683" s="198" t="s">
        <v>384</v>
      </c>
      <c r="D683" s="198" t="s">
        <v>387</v>
      </c>
      <c r="E683" s="198" t="s">
        <v>388</v>
      </c>
      <c r="F683" s="200">
        <f t="shared" si="373"/>
        <v>25000</v>
      </c>
      <c r="G683" s="200">
        <f t="shared" si="374"/>
        <v>50100</v>
      </c>
      <c r="H683" s="201">
        <f t="shared" si="375"/>
        <v>62500</v>
      </c>
      <c r="I683" s="115"/>
      <c r="J683" s="115"/>
      <c r="K683" s="115"/>
      <c r="L683" s="115"/>
      <c r="M683" s="115"/>
      <c r="N683" s="115" t="str">
        <f>+O683</f>
        <v>3.1.</v>
      </c>
      <c r="O683" s="116" t="s">
        <v>41</v>
      </c>
      <c r="P683" s="117" t="s">
        <v>20</v>
      </c>
      <c r="Q683" s="118">
        <f>+Q684</f>
        <v>12500</v>
      </c>
      <c r="R683" s="118">
        <f t="shared" si="486"/>
        <v>0</v>
      </c>
      <c r="S683" s="118">
        <f t="shared" si="486"/>
        <v>12500</v>
      </c>
      <c r="T683" s="118">
        <f t="shared" si="486"/>
        <v>12500</v>
      </c>
      <c r="U683" s="118">
        <f t="shared" si="486"/>
        <v>12500</v>
      </c>
      <c r="V683" s="118">
        <f t="shared" si="486"/>
        <v>12500</v>
      </c>
      <c r="W683" s="118">
        <f t="shared" si="486"/>
        <v>12500</v>
      </c>
      <c r="X683" s="118"/>
      <c r="Y683" s="332">
        <f>W683/V683*100</f>
        <v>100</v>
      </c>
      <c r="Z683" s="192">
        <f t="shared" si="486"/>
        <v>12500</v>
      </c>
      <c r="AA683" s="192">
        <f t="shared" si="486"/>
        <v>12500</v>
      </c>
      <c r="AB683" s="192">
        <f t="shared" si="486"/>
        <v>12500</v>
      </c>
      <c r="AC683" s="192">
        <f t="shared" si="486"/>
        <v>12500</v>
      </c>
      <c r="AD683" s="192">
        <f t="shared" si="486"/>
        <v>12500</v>
      </c>
      <c r="AE683" s="239"/>
    </row>
    <row r="684" spans="1:31" s="119" customFormat="1" ht="20.25" customHeight="1" x14ac:dyDescent="0.25">
      <c r="A684" s="182" t="s">
        <v>338</v>
      </c>
      <c r="B684" s="198" t="s">
        <v>352</v>
      </c>
      <c r="C684" s="198" t="s">
        <v>384</v>
      </c>
      <c r="D684" s="198" t="s">
        <v>387</v>
      </c>
      <c r="E684" s="198" t="s">
        <v>388</v>
      </c>
      <c r="F684" s="200">
        <f t="shared" si="373"/>
        <v>25000</v>
      </c>
      <c r="G684" s="200">
        <f t="shared" si="374"/>
        <v>50100</v>
      </c>
      <c r="H684" s="201">
        <f t="shared" si="375"/>
        <v>62500</v>
      </c>
      <c r="I684" s="120">
        <v>3</v>
      </c>
      <c r="J684" s="120"/>
      <c r="K684" s="120"/>
      <c r="L684" s="120"/>
      <c r="M684" s="120"/>
      <c r="N684" s="120"/>
      <c r="O684" s="12" t="s">
        <v>41</v>
      </c>
      <c r="P684" s="122" t="s">
        <v>18</v>
      </c>
      <c r="Q684" s="123">
        <f>+Q685+Q717</f>
        <v>12500</v>
      </c>
      <c r="R684" s="123">
        <f t="shared" ref="R684:AA684" si="487">+R685+R717</f>
        <v>0</v>
      </c>
      <c r="S684" s="123">
        <f t="shared" si="487"/>
        <v>12500</v>
      </c>
      <c r="T684" s="123">
        <f t="shared" si="487"/>
        <v>12500</v>
      </c>
      <c r="U684" s="123">
        <f t="shared" si="487"/>
        <v>12500</v>
      </c>
      <c r="V684" s="123">
        <f t="shared" si="487"/>
        <v>12500</v>
      </c>
      <c r="W684" s="123">
        <f t="shared" si="487"/>
        <v>12500</v>
      </c>
      <c r="X684" s="123"/>
      <c r="Y684" s="333">
        <f>W684/V684*100</f>
        <v>100</v>
      </c>
      <c r="Z684" s="123">
        <f t="shared" si="487"/>
        <v>12500</v>
      </c>
      <c r="AA684" s="123">
        <f t="shared" si="487"/>
        <v>12500</v>
      </c>
      <c r="AB684" s="123">
        <f>+AB685+AB717</f>
        <v>12500</v>
      </c>
      <c r="AC684" s="123">
        <f>+AC685+AC717</f>
        <v>12500</v>
      </c>
      <c r="AD684" s="123">
        <f>+AD685+AD717</f>
        <v>12500</v>
      </c>
    </row>
    <row r="685" spans="1:31" s="187" customFormat="1" ht="20.25" customHeight="1" x14ac:dyDescent="0.25">
      <c r="A685" s="183" t="s">
        <v>338</v>
      </c>
      <c r="B685" s="198" t="s">
        <v>352</v>
      </c>
      <c r="C685" s="198" t="s">
        <v>384</v>
      </c>
      <c r="D685" s="198" t="s">
        <v>387</v>
      </c>
      <c r="E685" s="198" t="s">
        <v>388</v>
      </c>
      <c r="F685" s="200">
        <f t="shared" si="373"/>
        <v>22700</v>
      </c>
      <c r="G685" s="200">
        <f t="shared" si="374"/>
        <v>45450</v>
      </c>
      <c r="H685" s="201">
        <f t="shared" si="375"/>
        <v>57250</v>
      </c>
      <c r="I685" s="263"/>
      <c r="J685" s="263">
        <v>31</v>
      </c>
      <c r="K685" s="263"/>
      <c r="L685" s="263"/>
      <c r="M685" s="263"/>
      <c r="N685" s="263"/>
      <c r="O685" s="303" t="s">
        <v>41</v>
      </c>
      <c r="P685" s="264" t="s">
        <v>6</v>
      </c>
      <c r="Q685" s="265">
        <f>Q686+Q696+Q708</f>
        <v>11350</v>
      </c>
      <c r="R685" s="265">
        <f t="shared" ref="R685:AD685" si="488">R686+R696+R708</f>
        <v>0</v>
      </c>
      <c r="S685" s="265">
        <f t="shared" si="488"/>
        <v>11350</v>
      </c>
      <c r="T685" s="265">
        <f t="shared" si="488"/>
        <v>11300</v>
      </c>
      <c r="U685" s="265">
        <f t="shared" si="488"/>
        <v>11350</v>
      </c>
      <c r="V685" s="265">
        <f t="shared" si="488"/>
        <v>11350</v>
      </c>
      <c r="W685" s="265">
        <f t="shared" si="488"/>
        <v>11350</v>
      </c>
      <c r="X685" s="265"/>
      <c r="Y685" s="260">
        <f>W685/V685*100</f>
        <v>100</v>
      </c>
      <c r="Z685" s="186">
        <f t="shared" si="488"/>
        <v>11300</v>
      </c>
      <c r="AA685" s="186">
        <f t="shared" si="488"/>
        <v>11350</v>
      </c>
      <c r="AB685" s="186">
        <f t="shared" si="488"/>
        <v>11350</v>
      </c>
      <c r="AC685" s="186">
        <f t="shared" si="488"/>
        <v>11500</v>
      </c>
      <c r="AD685" s="186">
        <f t="shared" si="488"/>
        <v>11750</v>
      </c>
    </row>
    <row r="686" spans="1:31" s="214" customFormat="1" ht="20.25" customHeight="1" x14ac:dyDescent="0.25">
      <c r="A686" s="188" t="s">
        <v>338</v>
      </c>
      <c r="B686" s="188"/>
      <c r="C686" s="215" t="s">
        <v>384</v>
      </c>
      <c r="D686" s="215" t="s">
        <v>387</v>
      </c>
      <c r="E686" s="215" t="s">
        <v>388</v>
      </c>
      <c r="F686" s="207">
        <f t="shared" si="373"/>
        <v>19300</v>
      </c>
      <c r="G686" s="207">
        <f t="shared" si="374"/>
        <v>38600</v>
      </c>
      <c r="H686" s="208">
        <f t="shared" si="375"/>
        <v>47750</v>
      </c>
      <c r="I686" s="124"/>
      <c r="J686" s="131"/>
      <c r="K686" s="131">
        <v>311</v>
      </c>
      <c r="L686" s="131"/>
      <c r="M686" s="131"/>
      <c r="N686" s="132"/>
      <c r="O686" s="12" t="s">
        <v>41</v>
      </c>
      <c r="P686" s="127" t="s">
        <v>117</v>
      </c>
      <c r="Q686" s="133">
        <f>Q687+Q693+Q690</f>
        <v>9650</v>
      </c>
      <c r="R686" s="133">
        <f t="shared" ref="R686:AD686" si="489">R687+R693+R690</f>
        <v>0</v>
      </c>
      <c r="S686" s="133">
        <f t="shared" si="489"/>
        <v>9650</v>
      </c>
      <c r="T686" s="133">
        <f t="shared" si="489"/>
        <v>9650</v>
      </c>
      <c r="U686" s="293">
        <f t="shared" si="489"/>
        <v>9650</v>
      </c>
      <c r="V686" s="293">
        <f t="shared" si="489"/>
        <v>9650</v>
      </c>
      <c r="W686" s="342">
        <f t="shared" si="489"/>
        <v>9650</v>
      </c>
      <c r="X686" s="133"/>
      <c r="Y686" s="307"/>
      <c r="Z686" s="213">
        <f t="shared" si="489"/>
        <v>9650</v>
      </c>
      <c r="AA686" s="213">
        <f t="shared" si="489"/>
        <v>9650</v>
      </c>
      <c r="AB686" s="213">
        <f t="shared" si="489"/>
        <v>9300</v>
      </c>
      <c r="AC686" s="213">
        <f t="shared" si="489"/>
        <v>9450</v>
      </c>
      <c r="AD686" s="213">
        <f t="shared" si="489"/>
        <v>9700</v>
      </c>
    </row>
    <row r="687" spans="1:31" s="114" customFormat="1" ht="20.25" customHeight="1" x14ac:dyDescent="0.25">
      <c r="A687" s="182" t="s">
        <v>338</v>
      </c>
      <c r="B687" s="182"/>
      <c r="C687" s="182"/>
      <c r="D687" s="198" t="s">
        <v>387</v>
      </c>
      <c r="E687" s="198" t="s">
        <v>388</v>
      </c>
      <c r="F687" s="200">
        <f t="shared" si="373"/>
        <v>19120</v>
      </c>
      <c r="G687" s="200">
        <f t="shared" si="374"/>
        <v>36620</v>
      </c>
      <c r="H687" s="201">
        <f t="shared" si="375"/>
        <v>46610</v>
      </c>
      <c r="I687" s="124"/>
      <c r="J687" s="131"/>
      <c r="K687" s="131"/>
      <c r="L687" s="131">
        <v>3111</v>
      </c>
      <c r="M687" s="131"/>
      <c r="N687" s="132"/>
      <c r="O687" s="12" t="s">
        <v>41</v>
      </c>
      <c r="P687" s="127" t="s">
        <v>118</v>
      </c>
      <c r="Q687" s="133">
        <f t="shared" ref="Q687:AD688" si="490">Q688</f>
        <v>9560</v>
      </c>
      <c r="R687" s="133">
        <f t="shared" si="490"/>
        <v>0</v>
      </c>
      <c r="S687" s="133">
        <f t="shared" si="490"/>
        <v>9560</v>
      </c>
      <c r="T687" s="133">
        <v>8600</v>
      </c>
      <c r="U687" s="293">
        <f t="shared" si="490"/>
        <v>8900</v>
      </c>
      <c r="V687" s="293">
        <f t="shared" si="490"/>
        <v>9560</v>
      </c>
      <c r="W687" s="342">
        <f t="shared" si="490"/>
        <v>9560</v>
      </c>
      <c r="X687" s="133"/>
      <c r="Y687" s="307"/>
      <c r="Z687" s="133">
        <f t="shared" si="490"/>
        <v>8600</v>
      </c>
      <c r="AA687" s="133">
        <f t="shared" si="490"/>
        <v>9560</v>
      </c>
      <c r="AB687" s="133">
        <f t="shared" si="490"/>
        <v>9300</v>
      </c>
      <c r="AC687" s="133">
        <f t="shared" si="490"/>
        <v>9450</v>
      </c>
      <c r="AD687" s="133">
        <f t="shared" si="490"/>
        <v>9700</v>
      </c>
    </row>
    <row r="688" spans="1:31" s="114" customFormat="1" ht="20.25" hidden="1" customHeight="1" x14ac:dyDescent="0.25">
      <c r="A688" s="183" t="s">
        <v>338</v>
      </c>
      <c r="B688" s="183"/>
      <c r="C688" s="183"/>
      <c r="D688" s="183"/>
      <c r="E688" s="198" t="s">
        <v>388</v>
      </c>
      <c r="F688" s="200">
        <f t="shared" si="373"/>
        <v>19120</v>
      </c>
      <c r="G688" s="200">
        <f t="shared" si="374"/>
        <v>28020</v>
      </c>
      <c r="H688" s="201">
        <f t="shared" si="375"/>
        <v>46610</v>
      </c>
      <c r="I688" s="124"/>
      <c r="J688" s="131"/>
      <c r="K688" s="131"/>
      <c r="L688" s="131"/>
      <c r="M688" s="194">
        <v>31111</v>
      </c>
      <c r="N688" s="195"/>
      <c r="O688" s="196" t="s">
        <v>41</v>
      </c>
      <c r="P688" s="195" t="s">
        <v>119</v>
      </c>
      <c r="Q688" s="197">
        <f t="shared" si="490"/>
        <v>9560</v>
      </c>
      <c r="R688" s="197">
        <f t="shared" si="490"/>
        <v>0</v>
      </c>
      <c r="S688" s="197">
        <f t="shared" si="490"/>
        <v>9560</v>
      </c>
      <c r="T688" s="197">
        <f t="shared" si="490"/>
        <v>0</v>
      </c>
      <c r="U688" s="294">
        <f t="shared" si="490"/>
        <v>8900</v>
      </c>
      <c r="V688" s="294">
        <f t="shared" si="490"/>
        <v>9560</v>
      </c>
      <c r="W688" s="343">
        <f t="shared" si="490"/>
        <v>9560</v>
      </c>
      <c r="X688" s="197"/>
      <c r="Y688" s="308"/>
      <c r="Z688" s="197">
        <f t="shared" si="490"/>
        <v>8600</v>
      </c>
      <c r="AA688" s="197">
        <f t="shared" si="490"/>
        <v>9560</v>
      </c>
      <c r="AB688" s="197">
        <f t="shared" si="490"/>
        <v>9300</v>
      </c>
      <c r="AC688" s="197">
        <f t="shared" si="490"/>
        <v>9450</v>
      </c>
      <c r="AD688" s="197">
        <f t="shared" si="490"/>
        <v>9700</v>
      </c>
    </row>
    <row r="689" spans="1:30" s="114" customFormat="1" ht="20.25" hidden="1" customHeight="1" x14ac:dyDescent="0.25">
      <c r="A689" s="182" t="s">
        <v>338</v>
      </c>
      <c r="B689" s="182"/>
      <c r="C689" s="182"/>
      <c r="D689" s="182"/>
      <c r="E689" s="182"/>
      <c r="F689" s="200">
        <f t="shared" si="373"/>
        <v>19120</v>
      </c>
      <c r="G689" s="200">
        <f t="shared" si="374"/>
        <v>28020</v>
      </c>
      <c r="H689" s="201">
        <f t="shared" si="375"/>
        <v>46610</v>
      </c>
      <c r="I689" s="124"/>
      <c r="J689" s="131"/>
      <c r="K689" s="131"/>
      <c r="L689" s="131"/>
      <c r="M689" s="11"/>
      <c r="N689" s="171">
        <v>311110</v>
      </c>
      <c r="O689" s="172" t="s">
        <v>41</v>
      </c>
      <c r="P689" s="173" t="s">
        <v>294</v>
      </c>
      <c r="Q689" s="174">
        <f>8900+660</f>
        <v>9560</v>
      </c>
      <c r="R689" s="174">
        <f>S689-Q689</f>
        <v>0</v>
      </c>
      <c r="S689" s="174">
        <f>8900+660</f>
        <v>9560</v>
      </c>
      <c r="T689" s="174"/>
      <c r="U689" s="295">
        <v>8900</v>
      </c>
      <c r="V689" s="295">
        <v>9560</v>
      </c>
      <c r="W689" s="345">
        <v>9560</v>
      </c>
      <c r="X689" s="174"/>
      <c r="Y689" s="309"/>
      <c r="Z689" s="174">
        <v>8600</v>
      </c>
      <c r="AA689" s="174">
        <f>+Q689</f>
        <v>9560</v>
      </c>
      <c r="AB689" s="174">
        <v>9300</v>
      </c>
      <c r="AC689" s="174">
        <v>9450</v>
      </c>
      <c r="AD689" s="174">
        <v>9700</v>
      </c>
    </row>
    <row r="690" spans="1:30" s="114" customFormat="1" ht="20.25" hidden="1" customHeight="1" x14ac:dyDescent="0.25">
      <c r="A690" s="182" t="s">
        <v>338</v>
      </c>
      <c r="B690" s="182"/>
      <c r="C690" s="182"/>
      <c r="D690" s="198" t="s">
        <v>387</v>
      </c>
      <c r="E690" s="198" t="s">
        <v>388</v>
      </c>
      <c r="F690" s="200">
        <f t="shared" si="373"/>
        <v>0</v>
      </c>
      <c r="G690" s="200">
        <f t="shared" si="374"/>
        <v>0</v>
      </c>
      <c r="H690" s="201">
        <f t="shared" si="375"/>
        <v>0</v>
      </c>
      <c r="I690" s="124"/>
      <c r="J690" s="131"/>
      <c r="K690" s="131"/>
      <c r="L690" s="131">
        <v>3113</v>
      </c>
      <c r="M690" s="131"/>
      <c r="N690" s="132"/>
      <c r="O690" s="12" t="s">
        <v>41</v>
      </c>
      <c r="P690" s="127" t="s">
        <v>126</v>
      </c>
      <c r="Q690" s="133">
        <f>+Q691</f>
        <v>0</v>
      </c>
      <c r="R690" s="133">
        <f t="shared" ref="R690:AD691" si="491">+R691</f>
        <v>0</v>
      </c>
      <c r="S690" s="133">
        <f t="shared" si="491"/>
        <v>0</v>
      </c>
      <c r="T690" s="133">
        <f t="shared" si="491"/>
        <v>0</v>
      </c>
      <c r="U690" s="293">
        <f t="shared" si="491"/>
        <v>0</v>
      </c>
      <c r="V690" s="293">
        <f t="shared" si="491"/>
        <v>0</v>
      </c>
      <c r="W690" s="342">
        <f t="shared" si="491"/>
        <v>0</v>
      </c>
      <c r="X690" s="133"/>
      <c r="Y690" s="307"/>
      <c r="Z690" s="133">
        <f t="shared" si="491"/>
        <v>0</v>
      </c>
      <c r="AA690" s="133">
        <f t="shared" si="491"/>
        <v>0</v>
      </c>
      <c r="AB690" s="133">
        <f t="shared" si="491"/>
        <v>0</v>
      </c>
      <c r="AC690" s="133">
        <f t="shared" si="491"/>
        <v>0</v>
      </c>
      <c r="AD690" s="133">
        <f t="shared" si="491"/>
        <v>0</v>
      </c>
    </row>
    <row r="691" spans="1:30" s="114" customFormat="1" ht="20.25" hidden="1" customHeight="1" x14ac:dyDescent="0.25">
      <c r="A691" s="183" t="s">
        <v>338</v>
      </c>
      <c r="B691" s="183"/>
      <c r="C691" s="183"/>
      <c r="D691" s="183"/>
      <c r="E691" s="198" t="s">
        <v>388</v>
      </c>
      <c r="F691" s="200">
        <f t="shared" si="373"/>
        <v>0</v>
      </c>
      <c r="G691" s="200">
        <f t="shared" si="374"/>
        <v>0</v>
      </c>
      <c r="H691" s="201">
        <f t="shared" si="375"/>
        <v>0</v>
      </c>
      <c r="I691" s="124"/>
      <c r="J691" s="131"/>
      <c r="K691" s="131"/>
      <c r="L691" s="131"/>
      <c r="M691" s="194">
        <v>31131</v>
      </c>
      <c r="N691" s="195"/>
      <c r="O691" s="196" t="s">
        <v>41</v>
      </c>
      <c r="P691" s="195" t="s">
        <v>126</v>
      </c>
      <c r="Q691" s="197">
        <f>+Q692</f>
        <v>0</v>
      </c>
      <c r="R691" s="197">
        <f t="shared" si="491"/>
        <v>0</v>
      </c>
      <c r="S691" s="197">
        <f t="shared" si="491"/>
        <v>0</v>
      </c>
      <c r="T691" s="197">
        <f t="shared" si="491"/>
        <v>0</v>
      </c>
      <c r="U691" s="294">
        <f t="shared" si="491"/>
        <v>0</v>
      </c>
      <c r="V691" s="294">
        <f t="shared" si="491"/>
        <v>0</v>
      </c>
      <c r="W691" s="343">
        <f t="shared" si="491"/>
        <v>0</v>
      </c>
      <c r="X691" s="197"/>
      <c r="Y691" s="308"/>
      <c r="Z691" s="197">
        <f t="shared" si="491"/>
        <v>0</v>
      </c>
      <c r="AA691" s="197">
        <f t="shared" si="491"/>
        <v>0</v>
      </c>
      <c r="AB691" s="197">
        <f t="shared" si="491"/>
        <v>0</v>
      </c>
      <c r="AC691" s="197">
        <f t="shared" si="491"/>
        <v>0</v>
      </c>
      <c r="AD691" s="197">
        <f t="shared" si="491"/>
        <v>0</v>
      </c>
    </row>
    <row r="692" spans="1:30" s="114" customFormat="1" ht="20.25" hidden="1" customHeight="1" x14ac:dyDescent="0.25">
      <c r="A692" s="182" t="s">
        <v>338</v>
      </c>
      <c r="B692" s="182"/>
      <c r="C692" s="182"/>
      <c r="D692" s="182"/>
      <c r="E692" s="182"/>
      <c r="F692" s="200">
        <f t="shared" si="373"/>
        <v>0</v>
      </c>
      <c r="G692" s="200">
        <f t="shared" si="374"/>
        <v>0</v>
      </c>
      <c r="H692" s="201">
        <f t="shared" si="375"/>
        <v>0</v>
      </c>
      <c r="I692" s="124"/>
      <c r="J692" s="131"/>
      <c r="K692" s="131"/>
      <c r="L692" s="131"/>
      <c r="M692" s="11"/>
      <c r="N692" s="171">
        <v>313310</v>
      </c>
      <c r="O692" s="172" t="s">
        <v>41</v>
      </c>
      <c r="P692" s="173" t="s">
        <v>126</v>
      </c>
      <c r="Q692" s="174"/>
      <c r="R692" s="174"/>
      <c r="S692" s="174"/>
      <c r="T692" s="174"/>
      <c r="U692" s="295">
        <v>0</v>
      </c>
      <c r="V692" s="295">
        <v>0</v>
      </c>
      <c r="W692" s="345">
        <v>0</v>
      </c>
      <c r="X692" s="174"/>
      <c r="Y692" s="309"/>
      <c r="Z692" s="174"/>
      <c r="AA692" s="174">
        <f>+Q692</f>
        <v>0</v>
      </c>
      <c r="AB692" s="174"/>
      <c r="AC692" s="174"/>
      <c r="AD692" s="174"/>
    </row>
    <row r="693" spans="1:30" s="114" customFormat="1" ht="20.25" customHeight="1" x14ac:dyDescent="0.25">
      <c r="A693" s="182" t="s">
        <v>338</v>
      </c>
      <c r="B693" s="182"/>
      <c r="C693" s="182"/>
      <c r="D693" s="198" t="s">
        <v>387</v>
      </c>
      <c r="E693" s="198" t="s">
        <v>388</v>
      </c>
      <c r="F693" s="200">
        <f t="shared" si="373"/>
        <v>180</v>
      </c>
      <c r="G693" s="200">
        <f t="shared" si="374"/>
        <v>1980</v>
      </c>
      <c r="H693" s="201">
        <f t="shared" si="375"/>
        <v>1140</v>
      </c>
      <c r="I693" s="124"/>
      <c r="J693" s="131"/>
      <c r="K693" s="131"/>
      <c r="L693" s="131">
        <v>3114</v>
      </c>
      <c r="M693" s="131"/>
      <c r="N693" s="132"/>
      <c r="O693" s="12" t="s">
        <v>41</v>
      </c>
      <c r="P693" s="127" t="s">
        <v>127</v>
      </c>
      <c r="Q693" s="133">
        <f t="shared" ref="Q693:AD694" si="492">Q694</f>
        <v>90</v>
      </c>
      <c r="R693" s="133">
        <f t="shared" si="492"/>
        <v>0</v>
      </c>
      <c r="S693" s="133">
        <f t="shared" si="492"/>
        <v>90</v>
      </c>
      <c r="T693" s="133">
        <v>1050</v>
      </c>
      <c r="U693" s="293">
        <f t="shared" si="492"/>
        <v>750</v>
      </c>
      <c r="V693" s="293">
        <f t="shared" si="492"/>
        <v>90</v>
      </c>
      <c r="W693" s="342">
        <f t="shared" si="492"/>
        <v>90</v>
      </c>
      <c r="X693" s="133"/>
      <c r="Y693" s="307"/>
      <c r="Z693" s="133">
        <f t="shared" si="492"/>
        <v>1050</v>
      </c>
      <c r="AA693" s="133">
        <f t="shared" si="492"/>
        <v>90</v>
      </c>
      <c r="AB693" s="133">
        <f t="shared" si="492"/>
        <v>0</v>
      </c>
      <c r="AC693" s="133">
        <f t="shared" si="492"/>
        <v>0</v>
      </c>
      <c r="AD693" s="133">
        <f t="shared" si="492"/>
        <v>0</v>
      </c>
    </row>
    <row r="694" spans="1:30" s="114" customFormat="1" ht="20.25" hidden="1" customHeight="1" x14ac:dyDescent="0.25">
      <c r="A694" s="183" t="s">
        <v>338</v>
      </c>
      <c r="B694" s="183"/>
      <c r="C694" s="183"/>
      <c r="D694" s="183"/>
      <c r="E694" s="198" t="s">
        <v>388</v>
      </c>
      <c r="F694" s="200">
        <f t="shared" si="373"/>
        <v>180</v>
      </c>
      <c r="G694" s="200">
        <f t="shared" si="374"/>
        <v>930</v>
      </c>
      <c r="H694" s="201">
        <f t="shared" si="375"/>
        <v>1140</v>
      </c>
      <c r="I694" s="124"/>
      <c r="J694" s="131"/>
      <c r="K694" s="131"/>
      <c r="L694" s="131"/>
      <c r="M694" s="194">
        <v>31141</v>
      </c>
      <c r="N694" s="195"/>
      <c r="O694" s="196" t="s">
        <v>41</v>
      </c>
      <c r="P694" s="195" t="s">
        <v>127</v>
      </c>
      <c r="Q694" s="197">
        <f t="shared" si="492"/>
        <v>90</v>
      </c>
      <c r="R694" s="197">
        <f t="shared" si="492"/>
        <v>0</v>
      </c>
      <c r="S694" s="197">
        <f t="shared" si="492"/>
        <v>90</v>
      </c>
      <c r="T694" s="197">
        <f t="shared" si="492"/>
        <v>0</v>
      </c>
      <c r="U694" s="294">
        <f t="shared" si="492"/>
        <v>750</v>
      </c>
      <c r="V694" s="294">
        <f t="shared" si="492"/>
        <v>90</v>
      </c>
      <c r="W694" s="343">
        <f t="shared" si="492"/>
        <v>90</v>
      </c>
      <c r="X694" s="197"/>
      <c r="Y694" s="308"/>
      <c r="Z694" s="197">
        <f t="shared" si="492"/>
        <v>1050</v>
      </c>
      <c r="AA694" s="197">
        <f t="shared" si="492"/>
        <v>90</v>
      </c>
      <c r="AB694" s="197">
        <f t="shared" si="492"/>
        <v>0</v>
      </c>
      <c r="AC694" s="197">
        <f t="shared" si="492"/>
        <v>0</v>
      </c>
      <c r="AD694" s="197">
        <f t="shared" si="492"/>
        <v>0</v>
      </c>
    </row>
    <row r="695" spans="1:30" s="114" customFormat="1" ht="20.25" hidden="1" customHeight="1" x14ac:dyDescent="0.25">
      <c r="A695" s="182" t="s">
        <v>338</v>
      </c>
      <c r="B695" s="182"/>
      <c r="C695" s="182"/>
      <c r="D695" s="182"/>
      <c r="E695" s="182"/>
      <c r="F695" s="200">
        <f t="shared" si="373"/>
        <v>180</v>
      </c>
      <c r="G695" s="200">
        <f t="shared" si="374"/>
        <v>930</v>
      </c>
      <c r="H695" s="201">
        <f t="shared" si="375"/>
        <v>1140</v>
      </c>
      <c r="I695" s="124"/>
      <c r="J695" s="131"/>
      <c r="K695" s="131"/>
      <c r="L695" s="131"/>
      <c r="M695" s="11"/>
      <c r="N695" s="171">
        <v>311410</v>
      </c>
      <c r="O695" s="172" t="s">
        <v>41</v>
      </c>
      <c r="P695" s="173" t="s">
        <v>127</v>
      </c>
      <c r="Q695" s="174">
        <v>90</v>
      </c>
      <c r="R695" s="174">
        <f>S695-Q695</f>
        <v>0</v>
      </c>
      <c r="S695" s="174">
        <v>90</v>
      </c>
      <c r="T695" s="174"/>
      <c r="U695" s="295">
        <v>750</v>
      </c>
      <c r="V695" s="295">
        <v>90</v>
      </c>
      <c r="W695" s="345">
        <v>90</v>
      </c>
      <c r="X695" s="174"/>
      <c r="Y695" s="309"/>
      <c r="Z695" s="174">
        <v>1050</v>
      </c>
      <c r="AA695" s="174">
        <f>+Q695</f>
        <v>90</v>
      </c>
      <c r="AB695" s="174"/>
      <c r="AC695" s="174"/>
      <c r="AD695" s="174"/>
    </row>
    <row r="696" spans="1:30" s="214" customFormat="1" ht="20.25" customHeight="1" x14ac:dyDescent="0.25">
      <c r="A696" s="188" t="s">
        <v>338</v>
      </c>
      <c r="B696" s="188"/>
      <c r="C696" s="215" t="s">
        <v>384</v>
      </c>
      <c r="D696" s="215" t="s">
        <v>387</v>
      </c>
      <c r="E696" s="215" t="s">
        <v>388</v>
      </c>
      <c r="F696" s="207">
        <f t="shared" si="373"/>
        <v>200</v>
      </c>
      <c r="G696" s="207">
        <f t="shared" si="374"/>
        <v>400</v>
      </c>
      <c r="H696" s="208">
        <f t="shared" si="375"/>
        <v>710</v>
      </c>
      <c r="I696" s="124"/>
      <c r="J696" s="131"/>
      <c r="K696" s="131">
        <v>312</v>
      </c>
      <c r="L696" s="131"/>
      <c r="M696" s="131"/>
      <c r="N696" s="132"/>
      <c r="O696" s="12" t="s">
        <v>41</v>
      </c>
      <c r="P696" s="127" t="s">
        <v>130</v>
      </c>
      <c r="Q696" s="133">
        <f>Q697</f>
        <v>100</v>
      </c>
      <c r="R696" s="133">
        <f t="shared" ref="R696:AD696" si="493">R697</f>
        <v>0</v>
      </c>
      <c r="S696" s="133">
        <f t="shared" si="493"/>
        <v>100</v>
      </c>
      <c r="T696" s="133">
        <f t="shared" si="493"/>
        <v>100</v>
      </c>
      <c r="U696" s="293">
        <f t="shared" si="493"/>
        <v>100</v>
      </c>
      <c r="V696" s="293">
        <f t="shared" si="493"/>
        <v>100</v>
      </c>
      <c r="W696" s="342">
        <f t="shared" si="493"/>
        <v>100</v>
      </c>
      <c r="X696" s="133"/>
      <c r="Y696" s="307"/>
      <c r="Z696" s="213">
        <f t="shared" si="493"/>
        <v>100</v>
      </c>
      <c r="AA696" s="213">
        <f t="shared" si="493"/>
        <v>100</v>
      </c>
      <c r="AB696" s="213">
        <f t="shared" si="493"/>
        <v>170</v>
      </c>
      <c r="AC696" s="213">
        <f t="shared" si="493"/>
        <v>170</v>
      </c>
      <c r="AD696" s="213">
        <f t="shared" si="493"/>
        <v>170</v>
      </c>
    </row>
    <row r="697" spans="1:30" s="114" customFormat="1" ht="20.25" customHeight="1" x14ac:dyDescent="0.25">
      <c r="A697" s="182" t="s">
        <v>338</v>
      </c>
      <c r="B697" s="182"/>
      <c r="C697" s="182"/>
      <c r="D697" s="198" t="s">
        <v>387</v>
      </c>
      <c r="E697" s="198" t="s">
        <v>388</v>
      </c>
      <c r="F697" s="200">
        <f t="shared" si="373"/>
        <v>200</v>
      </c>
      <c r="G697" s="200">
        <f t="shared" si="374"/>
        <v>400</v>
      </c>
      <c r="H697" s="201">
        <f t="shared" si="375"/>
        <v>710</v>
      </c>
      <c r="I697" s="124"/>
      <c r="J697" s="131"/>
      <c r="K697" s="131"/>
      <c r="L697" s="131">
        <v>3121</v>
      </c>
      <c r="M697" s="131"/>
      <c r="N697" s="132"/>
      <c r="O697" s="12" t="s">
        <v>41</v>
      </c>
      <c r="P697" s="127" t="s">
        <v>130</v>
      </c>
      <c r="Q697" s="133">
        <f>Q706+Q704+Q702+Q700+Q698</f>
        <v>100</v>
      </c>
      <c r="R697" s="133">
        <f t="shared" ref="R697:AD697" si="494">R706+R704+R702+R700+R698</f>
        <v>0</v>
      </c>
      <c r="S697" s="133">
        <f t="shared" si="494"/>
        <v>100</v>
      </c>
      <c r="T697" s="133">
        <v>100</v>
      </c>
      <c r="U697" s="293">
        <f t="shared" si="494"/>
        <v>100</v>
      </c>
      <c r="V697" s="293">
        <f t="shared" si="494"/>
        <v>100</v>
      </c>
      <c r="W697" s="342">
        <f t="shared" si="494"/>
        <v>100</v>
      </c>
      <c r="X697" s="133"/>
      <c r="Y697" s="307"/>
      <c r="Z697" s="133">
        <f t="shared" si="494"/>
        <v>100</v>
      </c>
      <c r="AA697" s="133">
        <f t="shared" si="494"/>
        <v>100</v>
      </c>
      <c r="AB697" s="133">
        <f t="shared" si="494"/>
        <v>170</v>
      </c>
      <c r="AC697" s="133">
        <f t="shared" si="494"/>
        <v>170</v>
      </c>
      <c r="AD697" s="133">
        <f t="shared" si="494"/>
        <v>170</v>
      </c>
    </row>
    <row r="698" spans="1:30" s="114" customFormat="1" ht="20.25" hidden="1" customHeight="1" x14ac:dyDescent="0.25">
      <c r="A698" s="183" t="s">
        <v>338</v>
      </c>
      <c r="B698" s="183"/>
      <c r="C698" s="183"/>
      <c r="D698" s="183"/>
      <c r="E698" s="198" t="s">
        <v>388</v>
      </c>
      <c r="F698" s="200">
        <f t="shared" si="373"/>
        <v>0</v>
      </c>
      <c r="G698" s="200">
        <f t="shared" si="374"/>
        <v>0</v>
      </c>
      <c r="H698" s="201">
        <f t="shared" si="375"/>
        <v>0</v>
      </c>
      <c r="I698" s="124"/>
      <c r="J698" s="131"/>
      <c r="K698" s="131"/>
      <c r="L698" s="131"/>
      <c r="M698" s="194">
        <v>31212</v>
      </c>
      <c r="N698" s="195"/>
      <c r="O698" s="196" t="s">
        <v>41</v>
      </c>
      <c r="P698" s="195" t="s">
        <v>131</v>
      </c>
      <c r="Q698" s="197">
        <f>+Q699</f>
        <v>0</v>
      </c>
      <c r="R698" s="197">
        <f t="shared" ref="R698:AD698" si="495">+R699</f>
        <v>0</v>
      </c>
      <c r="S698" s="197">
        <f t="shared" si="495"/>
        <v>0</v>
      </c>
      <c r="T698" s="197">
        <f t="shared" si="495"/>
        <v>0</v>
      </c>
      <c r="U698" s="294">
        <f t="shared" si="495"/>
        <v>0</v>
      </c>
      <c r="V698" s="294">
        <f t="shared" si="495"/>
        <v>0</v>
      </c>
      <c r="W698" s="343">
        <f t="shared" si="495"/>
        <v>0</v>
      </c>
      <c r="X698" s="197"/>
      <c r="Y698" s="308"/>
      <c r="Z698" s="197">
        <f t="shared" si="495"/>
        <v>0</v>
      </c>
      <c r="AA698" s="197">
        <f t="shared" si="495"/>
        <v>0</v>
      </c>
      <c r="AB698" s="197">
        <f t="shared" si="495"/>
        <v>0</v>
      </c>
      <c r="AC698" s="197">
        <f t="shared" si="495"/>
        <v>0</v>
      </c>
      <c r="AD698" s="197">
        <f t="shared" si="495"/>
        <v>0</v>
      </c>
    </row>
    <row r="699" spans="1:30" s="114" customFormat="1" ht="20.25" hidden="1" customHeight="1" x14ac:dyDescent="0.25">
      <c r="A699" s="182" t="s">
        <v>338</v>
      </c>
      <c r="B699" s="182"/>
      <c r="C699" s="182"/>
      <c r="D699" s="182"/>
      <c r="E699" s="182"/>
      <c r="F699" s="200">
        <f t="shared" si="373"/>
        <v>0</v>
      </c>
      <c r="G699" s="200">
        <f t="shared" si="374"/>
        <v>0</v>
      </c>
      <c r="H699" s="201">
        <f t="shared" si="375"/>
        <v>0</v>
      </c>
      <c r="I699" s="124"/>
      <c r="J699" s="131"/>
      <c r="K699" s="131"/>
      <c r="L699" s="131"/>
      <c r="M699" s="11"/>
      <c r="N699" s="171">
        <v>312120</v>
      </c>
      <c r="O699" s="172" t="s">
        <v>41</v>
      </c>
      <c r="P699" s="173" t="s">
        <v>131</v>
      </c>
      <c r="Q699" s="174"/>
      <c r="R699" s="174"/>
      <c r="S699" s="174"/>
      <c r="T699" s="174"/>
      <c r="U699" s="295">
        <v>0</v>
      </c>
      <c r="V699" s="295">
        <v>0</v>
      </c>
      <c r="W699" s="345">
        <v>0</v>
      </c>
      <c r="X699" s="174"/>
      <c r="Y699" s="309"/>
      <c r="Z699" s="174"/>
      <c r="AA699" s="174">
        <f>+Q699</f>
        <v>0</v>
      </c>
      <c r="AB699" s="174"/>
      <c r="AC699" s="174"/>
      <c r="AD699" s="174"/>
    </row>
    <row r="700" spans="1:30" s="114" customFormat="1" ht="20.25" hidden="1" customHeight="1" x14ac:dyDescent="0.25">
      <c r="A700" s="183" t="s">
        <v>338</v>
      </c>
      <c r="B700" s="183"/>
      <c r="C700" s="183"/>
      <c r="D700" s="183"/>
      <c r="E700" s="198" t="s">
        <v>388</v>
      </c>
      <c r="F700" s="200">
        <f t="shared" si="373"/>
        <v>0</v>
      </c>
      <c r="G700" s="200">
        <f t="shared" si="374"/>
        <v>0</v>
      </c>
      <c r="H700" s="201">
        <f t="shared" si="375"/>
        <v>0</v>
      </c>
      <c r="I700" s="124"/>
      <c r="J700" s="131"/>
      <c r="K700" s="131"/>
      <c r="L700" s="131"/>
      <c r="M700" s="194">
        <v>31213</v>
      </c>
      <c r="N700" s="195"/>
      <c r="O700" s="196" t="s">
        <v>41</v>
      </c>
      <c r="P700" s="195" t="s">
        <v>132</v>
      </c>
      <c r="Q700" s="197">
        <f>+Q701</f>
        <v>0</v>
      </c>
      <c r="R700" s="197">
        <f t="shared" ref="R700:AD700" si="496">+R701</f>
        <v>0</v>
      </c>
      <c r="S700" s="197">
        <f t="shared" si="496"/>
        <v>0</v>
      </c>
      <c r="T700" s="197">
        <f t="shared" si="496"/>
        <v>0</v>
      </c>
      <c r="U700" s="294">
        <f t="shared" si="496"/>
        <v>0</v>
      </c>
      <c r="V700" s="294">
        <f t="shared" si="496"/>
        <v>0</v>
      </c>
      <c r="W700" s="343">
        <f t="shared" si="496"/>
        <v>0</v>
      </c>
      <c r="X700" s="197"/>
      <c r="Y700" s="308"/>
      <c r="Z700" s="197">
        <f t="shared" si="496"/>
        <v>0</v>
      </c>
      <c r="AA700" s="197">
        <f t="shared" si="496"/>
        <v>0</v>
      </c>
      <c r="AB700" s="197">
        <f t="shared" si="496"/>
        <v>0</v>
      </c>
      <c r="AC700" s="197">
        <f t="shared" si="496"/>
        <v>0</v>
      </c>
      <c r="AD700" s="197">
        <f t="shared" si="496"/>
        <v>0</v>
      </c>
    </row>
    <row r="701" spans="1:30" s="114" customFormat="1" ht="20.25" hidden="1" customHeight="1" x14ac:dyDescent="0.25">
      <c r="A701" s="182" t="s">
        <v>338</v>
      </c>
      <c r="B701" s="182"/>
      <c r="C701" s="182"/>
      <c r="D701" s="182"/>
      <c r="E701" s="182"/>
      <c r="F701" s="200">
        <f t="shared" si="373"/>
        <v>0</v>
      </c>
      <c r="G701" s="200">
        <f t="shared" si="374"/>
        <v>0</v>
      </c>
      <c r="H701" s="201">
        <f t="shared" si="375"/>
        <v>0</v>
      </c>
      <c r="I701" s="124"/>
      <c r="J701" s="131"/>
      <c r="K701" s="131"/>
      <c r="L701" s="131"/>
      <c r="M701" s="11"/>
      <c r="N701" s="171">
        <v>312130</v>
      </c>
      <c r="O701" s="172" t="s">
        <v>41</v>
      </c>
      <c r="P701" s="173" t="s">
        <v>132</v>
      </c>
      <c r="Q701" s="174"/>
      <c r="R701" s="174"/>
      <c r="S701" s="174"/>
      <c r="T701" s="174"/>
      <c r="U701" s="295">
        <v>0</v>
      </c>
      <c r="V701" s="295">
        <v>0</v>
      </c>
      <c r="W701" s="345">
        <v>0</v>
      </c>
      <c r="X701" s="174"/>
      <c r="Y701" s="309"/>
      <c r="Z701" s="174"/>
      <c r="AA701" s="174">
        <f>+Q701</f>
        <v>0</v>
      </c>
      <c r="AB701" s="174"/>
      <c r="AC701" s="174"/>
      <c r="AD701" s="174"/>
    </row>
    <row r="702" spans="1:30" s="114" customFormat="1" ht="20.25" hidden="1" customHeight="1" x14ac:dyDescent="0.25">
      <c r="A702" s="183" t="s">
        <v>338</v>
      </c>
      <c r="B702" s="183"/>
      <c r="C702" s="183"/>
      <c r="D702" s="183"/>
      <c r="E702" s="198" t="s">
        <v>388</v>
      </c>
      <c r="F702" s="200">
        <f t="shared" si="373"/>
        <v>0</v>
      </c>
      <c r="G702" s="200">
        <f t="shared" si="374"/>
        <v>0</v>
      </c>
      <c r="H702" s="201">
        <f t="shared" si="375"/>
        <v>0</v>
      </c>
      <c r="I702" s="124"/>
      <c r="J702" s="131"/>
      <c r="K702" s="131"/>
      <c r="L702" s="131"/>
      <c r="M702" s="194">
        <v>31214</v>
      </c>
      <c r="N702" s="195"/>
      <c r="O702" s="196" t="s">
        <v>41</v>
      </c>
      <c r="P702" s="195" t="s">
        <v>133</v>
      </c>
      <c r="Q702" s="197">
        <f>+Q703</f>
        <v>0</v>
      </c>
      <c r="R702" s="197">
        <f t="shared" ref="R702:AD702" si="497">+R703</f>
        <v>0</v>
      </c>
      <c r="S702" s="197">
        <f t="shared" si="497"/>
        <v>0</v>
      </c>
      <c r="T702" s="197">
        <f t="shared" si="497"/>
        <v>0</v>
      </c>
      <c r="U702" s="294">
        <f t="shared" si="497"/>
        <v>0</v>
      </c>
      <c r="V702" s="294">
        <f t="shared" si="497"/>
        <v>0</v>
      </c>
      <c r="W702" s="343">
        <f t="shared" si="497"/>
        <v>0</v>
      </c>
      <c r="X702" s="197"/>
      <c r="Y702" s="308"/>
      <c r="Z702" s="197">
        <f t="shared" si="497"/>
        <v>0</v>
      </c>
      <c r="AA702" s="197">
        <f t="shared" si="497"/>
        <v>0</v>
      </c>
      <c r="AB702" s="197">
        <f t="shared" si="497"/>
        <v>0</v>
      </c>
      <c r="AC702" s="197">
        <f t="shared" si="497"/>
        <v>0</v>
      </c>
      <c r="AD702" s="197">
        <f t="shared" si="497"/>
        <v>0</v>
      </c>
    </row>
    <row r="703" spans="1:30" s="114" customFormat="1" ht="20.25" hidden="1" customHeight="1" x14ac:dyDescent="0.25">
      <c r="A703" s="182" t="s">
        <v>338</v>
      </c>
      <c r="B703" s="182"/>
      <c r="C703" s="182"/>
      <c r="D703" s="182"/>
      <c r="E703" s="182"/>
      <c r="F703" s="200">
        <f t="shared" si="373"/>
        <v>0</v>
      </c>
      <c r="G703" s="200">
        <f t="shared" si="374"/>
        <v>0</v>
      </c>
      <c r="H703" s="201">
        <f t="shared" si="375"/>
        <v>0</v>
      </c>
      <c r="I703" s="124"/>
      <c r="J703" s="131"/>
      <c r="K703" s="131"/>
      <c r="L703" s="131"/>
      <c r="M703" s="11"/>
      <c r="N703" s="171">
        <v>312140</v>
      </c>
      <c r="O703" s="172" t="s">
        <v>41</v>
      </c>
      <c r="P703" s="173" t="s">
        <v>133</v>
      </c>
      <c r="Q703" s="174"/>
      <c r="R703" s="174"/>
      <c r="S703" s="174"/>
      <c r="T703" s="174"/>
      <c r="U703" s="295">
        <v>0</v>
      </c>
      <c r="V703" s="295">
        <v>0</v>
      </c>
      <c r="W703" s="345">
        <v>0</v>
      </c>
      <c r="X703" s="174"/>
      <c r="Y703" s="309"/>
      <c r="Z703" s="174"/>
      <c r="AA703" s="174">
        <f>+Q703</f>
        <v>0</v>
      </c>
      <c r="AB703" s="174"/>
      <c r="AC703" s="174"/>
      <c r="AD703" s="174"/>
    </row>
    <row r="704" spans="1:30" s="114" customFormat="1" ht="20.25" hidden="1" customHeight="1" x14ac:dyDescent="0.25">
      <c r="A704" s="183" t="s">
        <v>338</v>
      </c>
      <c r="B704" s="183"/>
      <c r="C704" s="183"/>
      <c r="D704" s="183"/>
      <c r="E704" s="198" t="s">
        <v>388</v>
      </c>
      <c r="F704" s="200">
        <f t="shared" si="373"/>
        <v>0</v>
      </c>
      <c r="G704" s="200">
        <f t="shared" si="374"/>
        <v>0</v>
      </c>
      <c r="H704" s="201">
        <f t="shared" si="375"/>
        <v>0</v>
      </c>
      <c r="I704" s="124"/>
      <c r="J704" s="131"/>
      <c r="K704" s="131"/>
      <c r="L704" s="131"/>
      <c r="M704" s="194">
        <v>31215</v>
      </c>
      <c r="N704" s="195"/>
      <c r="O704" s="196" t="s">
        <v>41</v>
      </c>
      <c r="P704" s="195" t="s">
        <v>134</v>
      </c>
      <c r="Q704" s="197">
        <f>+Q705</f>
        <v>0</v>
      </c>
      <c r="R704" s="197">
        <f t="shared" ref="R704:AD704" si="498">+R705</f>
        <v>0</v>
      </c>
      <c r="S704" s="197">
        <f t="shared" si="498"/>
        <v>0</v>
      </c>
      <c r="T704" s="197">
        <f t="shared" si="498"/>
        <v>0</v>
      </c>
      <c r="U704" s="294">
        <f t="shared" si="498"/>
        <v>0</v>
      </c>
      <c r="V704" s="294">
        <f t="shared" si="498"/>
        <v>0</v>
      </c>
      <c r="W704" s="343">
        <f t="shared" si="498"/>
        <v>0</v>
      </c>
      <c r="X704" s="197"/>
      <c r="Y704" s="308"/>
      <c r="Z704" s="197">
        <f t="shared" si="498"/>
        <v>0</v>
      </c>
      <c r="AA704" s="197">
        <f t="shared" si="498"/>
        <v>0</v>
      </c>
      <c r="AB704" s="197">
        <f t="shared" si="498"/>
        <v>0</v>
      </c>
      <c r="AC704" s="197">
        <f t="shared" si="498"/>
        <v>0</v>
      </c>
      <c r="AD704" s="197">
        <f t="shared" si="498"/>
        <v>0</v>
      </c>
    </row>
    <row r="705" spans="1:30" s="114" customFormat="1" ht="20.25" hidden="1" customHeight="1" x14ac:dyDescent="0.25">
      <c r="A705" s="182" t="s">
        <v>338</v>
      </c>
      <c r="B705" s="182"/>
      <c r="C705" s="182"/>
      <c r="D705" s="182"/>
      <c r="E705" s="182"/>
      <c r="F705" s="200">
        <f t="shared" si="373"/>
        <v>0</v>
      </c>
      <c r="G705" s="200">
        <f t="shared" si="374"/>
        <v>0</v>
      </c>
      <c r="H705" s="201">
        <f t="shared" si="375"/>
        <v>0</v>
      </c>
      <c r="I705" s="124"/>
      <c r="J705" s="131"/>
      <c r="K705" s="131"/>
      <c r="L705" s="131"/>
      <c r="M705" s="11"/>
      <c r="N705" s="171">
        <v>312150</v>
      </c>
      <c r="O705" s="172" t="s">
        <v>41</v>
      </c>
      <c r="P705" s="173" t="s">
        <v>134</v>
      </c>
      <c r="Q705" s="174"/>
      <c r="R705" s="174"/>
      <c r="S705" s="174"/>
      <c r="T705" s="174"/>
      <c r="U705" s="295">
        <v>0</v>
      </c>
      <c r="V705" s="295">
        <v>0</v>
      </c>
      <c r="W705" s="345">
        <v>0</v>
      </c>
      <c r="X705" s="174"/>
      <c r="Y705" s="309"/>
      <c r="Z705" s="174"/>
      <c r="AA705" s="174">
        <f>+Q705</f>
        <v>0</v>
      </c>
      <c r="AB705" s="174"/>
      <c r="AC705" s="174"/>
      <c r="AD705" s="174"/>
    </row>
    <row r="706" spans="1:30" s="114" customFormat="1" ht="20.25" hidden="1" customHeight="1" x14ac:dyDescent="0.25">
      <c r="A706" s="183" t="s">
        <v>338</v>
      </c>
      <c r="B706" s="183"/>
      <c r="C706" s="183"/>
      <c r="D706" s="183"/>
      <c r="E706" s="198" t="s">
        <v>388</v>
      </c>
      <c r="F706" s="200">
        <f t="shared" si="373"/>
        <v>200</v>
      </c>
      <c r="G706" s="200">
        <f t="shared" si="374"/>
        <v>300</v>
      </c>
      <c r="H706" s="201">
        <f t="shared" si="375"/>
        <v>710</v>
      </c>
      <c r="I706" s="124"/>
      <c r="J706" s="131"/>
      <c r="K706" s="131"/>
      <c r="L706" s="131"/>
      <c r="M706" s="194">
        <v>31219</v>
      </c>
      <c r="N706" s="195"/>
      <c r="O706" s="196" t="s">
        <v>41</v>
      </c>
      <c r="P706" s="195" t="s">
        <v>136</v>
      </c>
      <c r="Q706" s="197">
        <f>Q707</f>
        <v>100</v>
      </c>
      <c r="R706" s="197">
        <f t="shared" ref="R706:AD706" si="499">R707</f>
        <v>0</v>
      </c>
      <c r="S706" s="197">
        <f t="shared" si="499"/>
        <v>100</v>
      </c>
      <c r="T706" s="197">
        <f t="shared" si="499"/>
        <v>0</v>
      </c>
      <c r="U706" s="294">
        <f t="shared" si="499"/>
        <v>100</v>
      </c>
      <c r="V706" s="294">
        <f t="shared" si="499"/>
        <v>100</v>
      </c>
      <c r="W706" s="343">
        <f t="shared" si="499"/>
        <v>100</v>
      </c>
      <c r="X706" s="197"/>
      <c r="Y706" s="308"/>
      <c r="Z706" s="197">
        <f t="shared" si="499"/>
        <v>100</v>
      </c>
      <c r="AA706" s="197">
        <f t="shared" si="499"/>
        <v>100</v>
      </c>
      <c r="AB706" s="197">
        <f t="shared" si="499"/>
        <v>170</v>
      </c>
      <c r="AC706" s="197">
        <f t="shared" si="499"/>
        <v>170</v>
      </c>
      <c r="AD706" s="197">
        <f t="shared" si="499"/>
        <v>170</v>
      </c>
    </row>
    <row r="707" spans="1:30" s="114" customFormat="1" ht="20.25" hidden="1" customHeight="1" x14ac:dyDescent="0.25">
      <c r="A707" s="182" t="s">
        <v>338</v>
      </c>
      <c r="B707" s="182"/>
      <c r="C707" s="182"/>
      <c r="D707" s="182"/>
      <c r="E707" s="182"/>
      <c r="F707" s="200">
        <f t="shared" si="373"/>
        <v>200</v>
      </c>
      <c r="G707" s="200">
        <f t="shared" si="374"/>
        <v>300</v>
      </c>
      <c r="H707" s="201">
        <f t="shared" si="375"/>
        <v>710</v>
      </c>
      <c r="I707" s="124"/>
      <c r="J707" s="131"/>
      <c r="K707" s="131"/>
      <c r="L707" s="131"/>
      <c r="M707" s="11"/>
      <c r="N707" s="171">
        <v>312190</v>
      </c>
      <c r="O707" s="172" t="s">
        <v>41</v>
      </c>
      <c r="P707" s="173" t="s">
        <v>136</v>
      </c>
      <c r="Q707" s="174">
        <v>100</v>
      </c>
      <c r="R707" s="174">
        <f>S707-Q707</f>
        <v>0</v>
      </c>
      <c r="S707" s="174">
        <v>100</v>
      </c>
      <c r="T707" s="174"/>
      <c r="U707" s="295">
        <v>100</v>
      </c>
      <c r="V707" s="295">
        <v>100</v>
      </c>
      <c r="W707" s="345">
        <v>100</v>
      </c>
      <c r="X707" s="174"/>
      <c r="Y707" s="309"/>
      <c r="Z707" s="174">
        <v>100</v>
      </c>
      <c r="AA707" s="174">
        <f>+Q707</f>
        <v>100</v>
      </c>
      <c r="AB707" s="174">
        <v>170</v>
      </c>
      <c r="AC707" s="174">
        <v>170</v>
      </c>
      <c r="AD707" s="174">
        <v>170</v>
      </c>
    </row>
    <row r="708" spans="1:30" s="214" customFormat="1" ht="20.25" customHeight="1" x14ac:dyDescent="0.25">
      <c r="A708" s="188" t="s">
        <v>338</v>
      </c>
      <c r="B708" s="188"/>
      <c r="C708" s="215" t="s">
        <v>384</v>
      </c>
      <c r="D708" s="215" t="s">
        <v>387</v>
      </c>
      <c r="E708" s="215" t="s">
        <v>388</v>
      </c>
      <c r="F708" s="207">
        <f t="shared" si="373"/>
        <v>3200</v>
      </c>
      <c r="G708" s="207">
        <f t="shared" si="374"/>
        <v>6350</v>
      </c>
      <c r="H708" s="208">
        <f t="shared" si="375"/>
        <v>8790</v>
      </c>
      <c r="I708" s="124"/>
      <c r="J708" s="131"/>
      <c r="K708" s="131">
        <v>313</v>
      </c>
      <c r="L708" s="131"/>
      <c r="M708" s="131"/>
      <c r="N708" s="132"/>
      <c r="O708" s="12" t="s">
        <v>41</v>
      </c>
      <c r="P708" s="127" t="s">
        <v>138</v>
      </c>
      <c r="Q708" s="133">
        <f>Q709+Q714</f>
        <v>1600</v>
      </c>
      <c r="R708" s="133">
        <f t="shared" ref="R708:AD708" si="500">R709+R714</f>
        <v>0</v>
      </c>
      <c r="S708" s="133">
        <f t="shared" si="500"/>
        <v>1600</v>
      </c>
      <c r="T708" s="133">
        <f t="shared" si="500"/>
        <v>1550</v>
      </c>
      <c r="U708" s="293">
        <f t="shared" si="500"/>
        <v>1600</v>
      </c>
      <c r="V708" s="293">
        <f t="shared" si="500"/>
        <v>1600</v>
      </c>
      <c r="W708" s="342">
        <f t="shared" si="500"/>
        <v>1600</v>
      </c>
      <c r="X708" s="133"/>
      <c r="Y708" s="307"/>
      <c r="Z708" s="213">
        <f t="shared" si="500"/>
        <v>1550</v>
      </c>
      <c r="AA708" s="213">
        <f t="shared" si="500"/>
        <v>1600</v>
      </c>
      <c r="AB708" s="213">
        <f t="shared" si="500"/>
        <v>1880</v>
      </c>
      <c r="AC708" s="213">
        <f t="shared" si="500"/>
        <v>1880</v>
      </c>
      <c r="AD708" s="213">
        <f t="shared" si="500"/>
        <v>1880</v>
      </c>
    </row>
    <row r="709" spans="1:30" s="114" customFormat="1" ht="20.25" customHeight="1" x14ac:dyDescent="0.25">
      <c r="A709" s="182" t="s">
        <v>338</v>
      </c>
      <c r="B709" s="182"/>
      <c r="C709" s="182"/>
      <c r="D709" s="198" t="s">
        <v>387</v>
      </c>
      <c r="E709" s="198" t="s">
        <v>388</v>
      </c>
      <c r="F709" s="200">
        <f t="shared" si="373"/>
        <v>3200</v>
      </c>
      <c r="G709" s="200">
        <f t="shared" si="374"/>
        <v>6350</v>
      </c>
      <c r="H709" s="201">
        <f t="shared" si="375"/>
        <v>8790</v>
      </c>
      <c r="I709" s="124"/>
      <c r="J709" s="131"/>
      <c r="K709" s="131"/>
      <c r="L709" s="131">
        <v>3132</v>
      </c>
      <c r="M709" s="131"/>
      <c r="N709" s="132"/>
      <c r="O709" s="12" t="s">
        <v>41</v>
      </c>
      <c r="P709" s="127" t="s">
        <v>139</v>
      </c>
      <c r="Q709" s="133">
        <f>Q710+Q712</f>
        <v>1600</v>
      </c>
      <c r="R709" s="133">
        <f t="shared" ref="R709:AD709" si="501">R710+R712</f>
        <v>0</v>
      </c>
      <c r="S709" s="133">
        <f t="shared" si="501"/>
        <v>1600</v>
      </c>
      <c r="T709" s="133">
        <v>1550</v>
      </c>
      <c r="U709" s="293">
        <f t="shared" si="501"/>
        <v>1600</v>
      </c>
      <c r="V709" s="293">
        <f t="shared" si="501"/>
        <v>1600</v>
      </c>
      <c r="W709" s="342">
        <f t="shared" si="501"/>
        <v>1600</v>
      </c>
      <c r="X709" s="133"/>
      <c r="Y709" s="307"/>
      <c r="Z709" s="133">
        <f t="shared" si="501"/>
        <v>1550</v>
      </c>
      <c r="AA709" s="133">
        <f t="shared" si="501"/>
        <v>1600</v>
      </c>
      <c r="AB709" s="133">
        <f t="shared" si="501"/>
        <v>1880</v>
      </c>
      <c r="AC709" s="133">
        <f t="shared" si="501"/>
        <v>1880</v>
      </c>
      <c r="AD709" s="133">
        <f t="shared" si="501"/>
        <v>1880</v>
      </c>
    </row>
    <row r="710" spans="1:30" s="114" customFormat="1" ht="20.25" hidden="1" customHeight="1" x14ac:dyDescent="0.25">
      <c r="A710" s="183" t="s">
        <v>338</v>
      </c>
      <c r="B710" s="183"/>
      <c r="C710" s="183"/>
      <c r="D710" s="183"/>
      <c r="E710" s="198" t="s">
        <v>388</v>
      </c>
      <c r="F710" s="200">
        <f t="shared" si="373"/>
        <v>3200</v>
      </c>
      <c r="G710" s="200">
        <f t="shared" si="374"/>
        <v>4800</v>
      </c>
      <c r="H710" s="201">
        <f t="shared" si="375"/>
        <v>8790</v>
      </c>
      <c r="I710" s="124"/>
      <c r="J710" s="131"/>
      <c r="K710" s="131"/>
      <c r="L710" s="131"/>
      <c r="M710" s="194">
        <v>31321</v>
      </c>
      <c r="N710" s="195"/>
      <c r="O710" s="196" t="s">
        <v>41</v>
      </c>
      <c r="P710" s="195" t="s">
        <v>139</v>
      </c>
      <c r="Q710" s="197">
        <f t="shared" ref="Q710:AD710" si="502">Q711</f>
        <v>1600</v>
      </c>
      <c r="R710" s="197">
        <f t="shared" si="502"/>
        <v>0</v>
      </c>
      <c r="S710" s="197">
        <f t="shared" si="502"/>
        <v>1600</v>
      </c>
      <c r="T710" s="197">
        <f t="shared" si="502"/>
        <v>0</v>
      </c>
      <c r="U710" s="294">
        <f t="shared" si="502"/>
        <v>1600</v>
      </c>
      <c r="V710" s="294">
        <f t="shared" si="502"/>
        <v>1600</v>
      </c>
      <c r="W710" s="343">
        <f t="shared" si="502"/>
        <v>1600</v>
      </c>
      <c r="X710" s="197"/>
      <c r="Y710" s="308"/>
      <c r="Z710" s="197">
        <f t="shared" si="502"/>
        <v>1550</v>
      </c>
      <c r="AA710" s="197">
        <f t="shared" si="502"/>
        <v>1600</v>
      </c>
      <c r="AB710" s="197">
        <f t="shared" si="502"/>
        <v>1880</v>
      </c>
      <c r="AC710" s="197">
        <f t="shared" si="502"/>
        <v>1880</v>
      </c>
      <c r="AD710" s="197">
        <f t="shared" si="502"/>
        <v>1880</v>
      </c>
    </row>
    <row r="711" spans="1:30" s="114" customFormat="1" ht="20.25" hidden="1" customHeight="1" x14ac:dyDescent="0.25">
      <c r="A711" s="182" t="s">
        <v>338</v>
      </c>
      <c r="B711" s="182"/>
      <c r="C711" s="182"/>
      <c r="D711" s="182"/>
      <c r="E711" s="182"/>
      <c r="F711" s="200">
        <f t="shared" ref="F711:F774" si="503">+Q711+R711+S711</f>
        <v>3200</v>
      </c>
      <c r="G711" s="200">
        <f t="shared" ref="G711:G774" si="504">+T711+U711+V711+W711+X711+Y711</f>
        <v>4800</v>
      </c>
      <c r="H711" s="201">
        <f t="shared" ref="H711:H774" si="505">+Z711+AA711+AB711+AC711+AD711</f>
        <v>8790</v>
      </c>
      <c r="I711" s="124"/>
      <c r="J711" s="131"/>
      <c r="K711" s="131"/>
      <c r="L711" s="131"/>
      <c r="M711" s="11"/>
      <c r="N711" s="171">
        <v>313210</v>
      </c>
      <c r="O711" s="172" t="s">
        <v>41</v>
      </c>
      <c r="P711" s="173" t="s">
        <v>139</v>
      </c>
      <c r="Q711" s="174">
        <v>1600</v>
      </c>
      <c r="R711" s="174">
        <f>S711-Q711</f>
        <v>0</v>
      </c>
      <c r="S711" s="174">
        <v>1600</v>
      </c>
      <c r="T711" s="174"/>
      <c r="U711" s="295">
        <v>1600</v>
      </c>
      <c r="V711" s="295">
        <v>1600</v>
      </c>
      <c r="W711" s="345">
        <v>1600</v>
      </c>
      <c r="X711" s="174"/>
      <c r="Y711" s="309"/>
      <c r="Z711" s="174">
        <v>1550</v>
      </c>
      <c r="AA711" s="174">
        <f>+Q711</f>
        <v>1600</v>
      </c>
      <c r="AB711" s="174">
        <v>1880</v>
      </c>
      <c r="AC711" s="174">
        <v>1880</v>
      </c>
      <c r="AD711" s="174">
        <v>1880</v>
      </c>
    </row>
    <row r="712" spans="1:30" s="114" customFormat="1" ht="20.25" hidden="1" customHeight="1" x14ac:dyDescent="0.25">
      <c r="A712" s="183" t="s">
        <v>338</v>
      </c>
      <c r="B712" s="183"/>
      <c r="C712" s="183"/>
      <c r="D712" s="183"/>
      <c r="E712" s="198" t="s">
        <v>388</v>
      </c>
      <c r="F712" s="200">
        <f t="shared" si="503"/>
        <v>0</v>
      </c>
      <c r="G712" s="200">
        <f t="shared" si="504"/>
        <v>0</v>
      </c>
      <c r="H712" s="201">
        <f t="shared" si="505"/>
        <v>0</v>
      </c>
      <c r="I712" s="124"/>
      <c r="J712" s="131"/>
      <c r="K712" s="131"/>
      <c r="L712" s="131"/>
      <c r="M712" s="194">
        <v>31322</v>
      </c>
      <c r="N712" s="195"/>
      <c r="O712" s="196" t="s">
        <v>41</v>
      </c>
      <c r="P712" s="195" t="s">
        <v>259</v>
      </c>
      <c r="Q712" s="197">
        <f>+Q713</f>
        <v>0</v>
      </c>
      <c r="R712" s="197">
        <f t="shared" ref="R712:AD712" si="506">+R713</f>
        <v>0</v>
      </c>
      <c r="S712" s="197">
        <f t="shared" si="506"/>
        <v>0</v>
      </c>
      <c r="T712" s="197">
        <f t="shared" si="506"/>
        <v>0</v>
      </c>
      <c r="U712" s="197">
        <f t="shared" si="506"/>
        <v>0</v>
      </c>
      <c r="V712" s="197">
        <f t="shared" si="506"/>
        <v>0</v>
      </c>
      <c r="W712" s="343">
        <f t="shared" si="506"/>
        <v>0</v>
      </c>
      <c r="X712" s="197"/>
      <c r="Y712" s="308"/>
      <c r="Z712" s="197">
        <f t="shared" si="506"/>
        <v>0</v>
      </c>
      <c r="AA712" s="197">
        <f t="shared" si="506"/>
        <v>0</v>
      </c>
      <c r="AB712" s="197">
        <f t="shared" si="506"/>
        <v>0</v>
      </c>
      <c r="AC712" s="197">
        <f t="shared" si="506"/>
        <v>0</v>
      </c>
      <c r="AD712" s="197">
        <f t="shared" si="506"/>
        <v>0</v>
      </c>
    </row>
    <row r="713" spans="1:30" s="114" customFormat="1" ht="25.5" hidden="1" customHeight="1" x14ac:dyDescent="0.25">
      <c r="A713" s="182" t="s">
        <v>338</v>
      </c>
      <c r="B713" s="182"/>
      <c r="C713" s="182"/>
      <c r="D713" s="182"/>
      <c r="E713" s="182"/>
      <c r="F713" s="200">
        <f t="shared" si="503"/>
        <v>0</v>
      </c>
      <c r="G713" s="200">
        <f t="shared" si="504"/>
        <v>0</v>
      </c>
      <c r="H713" s="201">
        <f t="shared" si="505"/>
        <v>0</v>
      </c>
      <c r="I713" s="124"/>
      <c r="J713" s="131"/>
      <c r="K713" s="131"/>
      <c r="L713" s="131"/>
      <c r="M713" s="11"/>
      <c r="N713" s="171">
        <v>313220</v>
      </c>
      <c r="O713" s="172" t="s">
        <v>41</v>
      </c>
      <c r="P713" s="173" t="s">
        <v>259</v>
      </c>
      <c r="Q713" s="174"/>
      <c r="R713" s="174"/>
      <c r="S713" s="174"/>
      <c r="T713" s="174"/>
      <c r="U713" s="240">
        <v>0</v>
      </c>
      <c r="V713" s="240">
        <v>0</v>
      </c>
      <c r="W713" s="345">
        <v>0</v>
      </c>
      <c r="X713" s="174"/>
      <c r="Y713" s="309"/>
      <c r="Z713" s="174"/>
      <c r="AA713" s="174">
        <f>+Q713</f>
        <v>0</v>
      </c>
      <c r="AB713" s="174"/>
      <c r="AC713" s="174"/>
      <c r="AD713" s="174"/>
    </row>
    <row r="714" spans="1:30" s="114" customFormat="1" ht="20.25" hidden="1" customHeight="1" x14ac:dyDescent="0.25">
      <c r="A714" s="182" t="s">
        <v>338</v>
      </c>
      <c r="B714" s="182"/>
      <c r="C714" s="182"/>
      <c r="D714" s="198" t="s">
        <v>387</v>
      </c>
      <c r="E714" s="198" t="s">
        <v>388</v>
      </c>
      <c r="F714" s="200">
        <f t="shared" si="503"/>
        <v>0</v>
      </c>
      <c r="G714" s="200">
        <f t="shared" si="504"/>
        <v>0</v>
      </c>
      <c r="H714" s="201">
        <f t="shared" si="505"/>
        <v>0</v>
      </c>
      <c r="I714" s="124"/>
      <c r="J714" s="131"/>
      <c r="K714" s="131"/>
      <c r="L714" s="131">
        <v>3133</v>
      </c>
      <c r="M714" s="131"/>
      <c r="N714" s="132"/>
      <c r="O714" s="12" t="s">
        <v>41</v>
      </c>
      <c r="P714" s="127" t="s">
        <v>260</v>
      </c>
      <c r="Q714" s="133">
        <f t="shared" ref="Q714:AD715" si="507">Q715</f>
        <v>0</v>
      </c>
      <c r="R714" s="133">
        <f t="shared" si="507"/>
        <v>0</v>
      </c>
      <c r="S714" s="133">
        <f t="shared" si="507"/>
        <v>0</v>
      </c>
      <c r="T714" s="133">
        <f t="shared" si="507"/>
        <v>0</v>
      </c>
      <c r="U714" s="133">
        <f t="shared" si="507"/>
        <v>0</v>
      </c>
      <c r="V714" s="133">
        <f t="shared" si="507"/>
        <v>0</v>
      </c>
      <c r="W714" s="342">
        <f t="shared" si="507"/>
        <v>0</v>
      </c>
      <c r="X714" s="133"/>
      <c r="Y714" s="307"/>
      <c r="Z714" s="133">
        <f t="shared" si="507"/>
        <v>0</v>
      </c>
      <c r="AA714" s="133">
        <f t="shared" si="507"/>
        <v>0</v>
      </c>
      <c r="AB714" s="133">
        <f t="shared" si="507"/>
        <v>0</v>
      </c>
      <c r="AC714" s="133">
        <f t="shared" si="507"/>
        <v>0</v>
      </c>
      <c r="AD714" s="133">
        <f t="shared" si="507"/>
        <v>0</v>
      </c>
    </row>
    <row r="715" spans="1:30" s="114" customFormat="1" ht="20.25" hidden="1" customHeight="1" x14ac:dyDescent="0.25">
      <c r="A715" s="183" t="s">
        <v>338</v>
      </c>
      <c r="B715" s="183"/>
      <c r="C715" s="183"/>
      <c r="D715" s="183"/>
      <c r="E715" s="198" t="s">
        <v>388</v>
      </c>
      <c r="F715" s="200">
        <f t="shared" si="503"/>
        <v>0</v>
      </c>
      <c r="G715" s="200">
        <f t="shared" si="504"/>
        <v>0</v>
      </c>
      <c r="H715" s="201">
        <f t="shared" si="505"/>
        <v>0</v>
      </c>
      <c r="I715" s="124"/>
      <c r="J715" s="131"/>
      <c r="K715" s="131"/>
      <c r="L715" s="131"/>
      <c r="M715" s="194">
        <v>31332</v>
      </c>
      <c r="N715" s="195"/>
      <c r="O715" s="196" t="s">
        <v>41</v>
      </c>
      <c r="P715" s="195" t="s">
        <v>260</v>
      </c>
      <c r="Q715" s="197">
        <f t="shared" si="507"/>
        <v>0</v>
      </c>
      <c r="R715" s="197">
        <f t="shared" si="507"/>
        <v>0</v>
      </c>
      <c r="S715" s="197">
        <f t="shared" si="507"/>
        <v>0</v>
      </c>
      <c r="T715" s="197">
        <f t="shared" si="507"/>
        <v>0</v>
      </c>
      <c r="U715" s="197">
        <f t="shared" si="507"/>
        <v>0</v>
      </c>
      <c r="V715" s="197">
        <f t="shared" si="507"/>
        <v>0</v>
      </c>
      <c r="W715" s="343">
        <f t="shared" si="507"/>
        <v>0</v>
      </c>
      <c r="X715" s="197"/>
      <c r="Y715" s="308"/>
      <c r="Z715" s="197">
        <f t="shared" si="507"/>
        <v>0</v>
      </c>
      <c r="AA715" s="197">
        <f t="shared" si="507"/>
        <v>0</v>
      </c>
      <c r="AB715" s="197">
        <f t="shared" si="507"/>
        <v>0</v>
      </c>
      <c r="AC715" s="197">
        <f t="shared" si="507"/>
        <v>0</v>
      </c>
      <c r="AD715" s="197">
        <f t="shared" si="507"/>
        <v>0</v>
      </c>
    </row>
    <row r="716" spans="1:30" s="114" customFormat="1" ht="20.25" hidden="1" customHeight="1" x14ac:dyDescent="0.25">
      <c r="A716" s="182" t="s">
        <v>338</v>
      </c>
      <c r="B716" s="182"/>
      <c r="C716" s="182"/>
      <c r="D716" s="182"/>
      <c r="E716" s="182"/>
      <c r="F716" s="200">
        <f t="shared" si="503"/>
        <v>0</v>
      </c>
      <c r="G716" s="200">
        <f t="shared" si="504"/>
        <v>0</v>
      </c>
      <c r="H716" s="201">
        <f t="shared" si="505"/>
        <v>0</v>
      </c>
      <c r="I716" s="124"/>
      <c r="J716" s="131"/>
      <c r="K716" s="131"/>
      <c r="L716" s="131"/>
      <c r="M716" s="11"/>
      <c r="N716" s="171">
        <v>313320</v>
      </c>
      <c r="O716" s="172" t="s">
        <v>41</v>
      </c>
      <c r="P716" s="173" t="s">
        <v>260</v>
      </c>
      <c r="Q716" s="174">
        <v>0</v>
      </c>
      <c r="R716" s="174">
        <f>S716-Q716</f>
        <v>0</v>
      </c>
      <c r="S716" s="174">
        <v>0</v>
      </c>
      <c r="T716" s="174"/>
      <c r="U716" s="240">
        <v>0</v>
      </c>
      <c r="V716" s="240">
        <v>0</v>
      </c>
      <c r="W716" s="345">
        <v>0</v>
      </c>
      <c r="X716" s="174"/>
      <c r="Y716" s="309"/>
      <c r="Z716" s="174"/>
      <c r="AA716" s="174">
        <f>+Q716</f>
        <v>0</v>
      </c>
      <c r="AB716" s="174"/>
      <c r="AC716" s="174"/>
      <c r="AD716" s="174"/>
    </row>
    <row r="717" spans="1:30" s="187" customFormat="1" ht="20.25" customHeight="1" x14ac:dyDescent="0.25">
      <c r="A717" s="183" t="s">
        <v>338</v>
      </c>
      <c r="B717" s="198" t="s">
        <v>352</v>
      </c>
      <c r="C717" s="198" t="s">
        <v>384</v>
      </c>
      <c r="D717" s="198" t="s">
        <v>387</v>
      </c>
      <c r="E717" s="198" t="s">
        <v>388</v>
      </c>
      <c r="F717" s="200">
        <f t="shared" si="503"/>
        <v>2300</v>
      </c>
      <c r="G717" s="200">
        <f t="shared" si="504"/>
        <v>4750</v>
      </c>
      <c r="H717" s="201">
        <f t="shared" si="505"/>
        <v>5250</v>
      </c>
      <c r="I717" s="263"/>
      <c r="J717" s="263">
        <v>32</v>
      </c>
      <c r="K717" s="263"/>
      <c r="L717" s="263"/>
      <c r="M717" s="263"/>
      <c r="N717" s="263"/>
      <c r="O717" s="303" t="s">
        <v>41</v>
      </c>
      <c r="P717" s="264" t="s">
        <v>7</v>
      </c>
      <c r="Q717" s="265">
        <f t="shared" ref="Q717:AD717" si="508">Q718+Q739+Q763</f>
        <v>1150</v>
      </c>
      <c r="R717" s="265">
        <f t="shared" si="508"/>
        <v>0</v>
      </c>
      <c r="S717" s="265">
        <f t="shared" si="508"/>
        <v>1150</v>
      </c>
      <c r="T717" s="265">
        <f t="shared" si="508"/>
        <v>1200</v>
      </c>
      <c r="U717" s="265">
        <f t="shared" si="508"/>
        <v>1150</v>
      </c>
      <c r="V717" s="265">
        <f t="shared" si="508"/>
        <v>1150</v>
      </c>
      <c r="W717" s="265">
        <f t="shared" si="508"/>
        <v>1150</v>
      </c>
      <c r="X717" s="265"/>
      <c r="Y717" s="260">
        <f>W717/V717*100</f>
        <v>100</v>
      </c>
      <c r="Z717" s="186">
        <f t="shared" si="508"/>
        <v>1200</v>
      </c>
      <c r="AA717" s="186">
        <f t="shared" si="508"/>
        <v>1150</v>
      </c>
      <c r="AB717" s="186">
        <f t="shared" si="508"/>
        <v>1150</v>
      </c>
      <c r="AC717" s="186">
        <f t="shared" si="508"/>
        <v>1000</v>
      </c>
      <c r="AD717" s="186">
        <f t="shared" si="508"/>
        <v>750</v>
      </c>
    </row>
    <row r="718" spans="1:30" s="214" customFormat="1" ht="20.25" hidden="1" customHeight="1" x14ac:dyDescent="0.25">
      <c r="A718" s="188" t="s">
        <v>338</v>
      </c>
      <c r="B718" s="188"/>
      <c r="C718" s="215" t="s">
        <v>384</v>
      </c>
      <c r="D718" s="215" t="s">
        <v>387</v>
      </c>
      <c r="E718" s="215" t="s">
        <v>388</v>
      </c>
      <c r="F718" s="207">
        <f t="shared" si="503"/>
        <v>0</v>
      </c>
      <c r="G718" s="207">
        <f t="shared" si="504"/>
        <v>0</v>
      </c>
      <c r="H718" s="208">
        <f t="shared" si="505"/>
        <v>0</v>
      </c>
      <c r="I718" s="124"/>
      <c r="J718" s="131"/>
      <c r="K718" s="131">
        <v>321</v>
      </c>
      <c r="L718" s="131"/>
      <c r="M718" s="131"/>
      <c r="N718" s="132"/>
      <c r="O718" s="12" t="s">
        <v>41</v>
      </c>
      <c r="P718" s="127" t="s">
        <v>140</v>
      </c>
      <c r="Q718" s="133">
        <f>Q728+Q719+Q733</f>
        <v>0</v>
      </c>
      <c r="R718" s="133">
        <f t="shared" ref="R718:AD718" si="509">R728+R719+R733</f>
        <v>0</v>
      </c>
      <c r="S718" s="133">
        <f t="shared" si="509"/>
        <v>0</v>
      </c>
      <c r="T718" s="133">
        <f t="shared" si="509"/>
        <v>0</v>
      </c>
      <c r="U718" s="133">
        <f t="shared" si="509"/>
        <v>0</v>
      </c>
      <c r="V718" s="133">
        <f t="shared" si="509"/>
        <v>0</v>
      </c>
      <c r="W718" s="342">
        <f t="shared" si="509"/>
        <v>0</v>
      </c>
      <c r="X718" s="133"/>
      <c r="Y718" s="307"/>
      <c r="Z718" s="213">
        <f t="shared" si="509"/>
        <v>0</v>
      </c>
      <c r="AA718" s="213">
        <f t="shared" si="509"/>
        <v>0</v>
      </c>
      <c r="AB718" s="213">
        <f t="shared" si="509"/>
        <v>0</v>
      </c>
      <c r="AC718" s="213">
        <f t="shared" si="509"/>
        <v>0</v>
      </c>
      <c r="AD718" s="213">
        <f t="shared" si="509"/>
        <v>0</v>
      </c>
    </row>
    <row r="719" spans="1:30" s="114" customFormat="1" ht="20.25" hidden="1" customHeight="1" x14ac:dyDescent="0.25">
      <c r="A719" s="182" t="s">
        <v>338</v>
      </c>
      <c r="B719" s="182"/>
      <c r="C719" s="182"/>
      <c r="D719" s="198" t="s">
        <v>387</v>
      </c>
      <c r="E719" s="198" t="s">
        <v>388</v>
      </c>
      <c r="F719" s="200">
        <f t="shared" si="503"/>
        <v>0</v>
      </c>
      <c r="G719" s="200">
        <f t="shared" si="504"/>
        <v>0</v>
      </c>
      <c r="H719" s="201">
        <f t="shared" si="505"/>
        <v>0</v>
      </c>
      <c r="I719" s="132"/>
      <c r="J719" s="131"/>
      <c r="K719" s="131"/>
      <c r="L719" s="131">
        <v>3211</v>
      </c>
      <c r="M719" s="131"/>
      <c r="N719" s="132"/>
      <c r="O719" s="12" t="s">
        <v>41</v>
      </c>
      <c r="P719" s="127" t="s">
        <v>141</v>
      </c>
      <c r="Q719" s="133">
        <f>+Q720+Q722+Q724+Q726</f>
        <v>0</v>
      </c>
      <c r="R719" s="133">
        <f t="shared" ref="R719:AD719" si="510">+R720+R722+R724+R726</f>
        <v>0</v>
      </c>
      <c r="S719" s="133">
        <f t="shared" si="510"/>
        <v>0</v>
      </c>
      <c r="T719" s="133">
        <f t="shared" si="510"/>
        <v>0</v>
      </c>
      <c r="U719" s="133">
        <f t="shared" si="510"/>
        <v>0</v>
      </c>
      <c r="V719" s="133">
        <f t="shared" si="510"/>
        <v>0</v>
      </c>
      <c r="W719" s="342">
        <f t="shared" si="510"/>
        <v>0</v>
      </c>
      <c r="X719" s="133"/>
      <c r="Y719" s="307"/>
      <c r="Z719" s="133">
        <f t="shared" si="510"/>
        <v>0</v>
      </c>
      <c r="AA719" s="133">
        <f t="shared" si="510"/>
        <v>0</v>
      </c>
      <c r="AB719" s="133">
        <f t="shared" si="510"/>
        <v>0</v>
      </c>
      <c r="AC719" s="133">
        <f t="shared" si="510"/>
        <v>0</v>
      </c>
      <c r="AD719" s="133">
        <f t="shared" si="510"/>
        <v>0</v>
      </c>
    </row>
    <row r="720" spans="1:30" s="114" customFormat="1" ht="20.25" hidden="1" customHeight="1" x14ac:dyDescent="0.25">
      <c r="A720" s="183" t="s">
        <v>338</v>
      </c>
      <c r="B720" s="183"/>
      <c r="C720" s="183"/>
      <c r="D720" s="183"/>
      <c r="E720" s="198" t="s">
        <v>388</v>
      </c>
      <c r="F720" s="200">
        <f t="shared" si="503"/>
        <v>0</v>
      </c>
      <c r="G720" s="200">
        <f t="shared" si="504"/>
        <v>0</v>
      </c>
      <c r="H720" s="201">
        <f t="shared" si="505"/>
        <v>0</v>
      </c>
      <c r="I720" s="124"/>
      <c r="J720" s="131"/>
      <c r="K720" s="131"/>
      <c r="L720" s="131"/>
      <c r="M720" s="194">
        <v>32111</v>
      </c>
      <c r="N720" s="195"/>
      <c r="O720" s="196" t="s">
        <v>41</v>
      </c>
      <c r="P720" s="195" t="s">
        <v>142</v>
      </c>
      <c r="Q720" s="197">
        <f>+Q721</f>
        <v>0</v>
      </c>
      <c r="R720" s="197">
        <f t="shared" ref="R720:AD720" si="511">+R721</f>
        <v>0</v>
      </c>
      <c r="S720" s="197">
        <f t="shared" si="511"/>
        <v>0</v>
      </c>
      <c r="T720" s="197">
        <f t="shared" si="511"/>
        <v>0</v>
      </c>
      <c r="U720" s="197">
        <f t="shared" si="511"/>
        <v>0</v>
      </c>
      <c r="V720" s="197">
        <f t="shared" si="511"/>
        <v>0</v>
      </c>
      <c r="W720" s="343">
        <f t="shared" si="511"/>
        <v>0</v>
      </c>
      <c r="X720" s="197"/>
      <c r="Y720" s="308"/>
      <c r="Z720" s="197">
        <f t="shared" si="511"/>
        <v>0</v>
      </c>
      <c r="AA720" s="197">
        <f t="shared" si="511"/>
        <v>0</v>
      </c>
      <c r="AB720" s="197">
        <f t="shared" si="511"/>
        <v>0</v>
      </c>
      <c r="AC720" s="197">
        <f t="shared" si="511"/>
        <v>0</v>
      </c>
      <c r="AD720" s="197">
        <f t="shared" si="511"/>
        <v>0</v>
      </c>
    </row>
    <row r="721" spans="1:30" s="114" customFormat="1" ht="20.25" hidden="1" customHeight="1" x14ac:dyDescent="0.25">
      <c r="A721" s="182" t="s">
        <v>338</v>
      </c>
      <c r="B721" s="182"/>
      <c r="C721" s="182"/>
      <c r="D721" s="182"/>
      <c r="E721" s="182"/>
      <c r="F721" s="200">
        <f t="shared" si="503"/>
        <v>0</v>
      </c>
      <c r="G721" s="200">
        <f t="shared" si="504"/>
        <v>0</v>
      </c>
      <c r="H721" s="201">
        <f t="shared" si="505"/>
        <v>0</v>
      </c>
      <c r="I721" s="132"/>
      <c r="J721" s="131"/>
      <c r="K721" s="131"/>
      <c r="L721" s="131"/>
      <c r="M721" s="11"/>
      <c r="N721" s="171">
        <v>321110</v>
      </c>
      <c r="O721" s="172" t="s">
        <v>41</v>
      </c>
      <c r="P721" s="173" t="s">
        <v>142</v>
      </c>
      <c r="Q721" s="174"/>
      <c r="R721" s="174"/>
      <c r="S721" s="174"/>
      <c r="T721" s="174"/>
      <c r="U721" s="174"/>
      <c r="V721" s="174"/>
      <c r="W721" s="345">
        <v>0</v>
      </c>
      <c r="X721" s="174"/>
      <c r="Y721" s="309"/>
      <c r="Z721" s="174"/>
      <c r="AA721" s="174">
        <f>+Q721</f>
        <v>0</v>
      </c>
      <c r="AB721" s="174"/>
      <c r="AC721" s="174"/>
      <c r="AD721" s="174"/>
    </row>
    <row r="722" spans="1:30" s="114" customFormat="1" ht="20.25" hidden="1" customHeight="1" x14ac:dyDescent="0.25">
      <c r="A722" s="183" t="s">
        <v>338</v>
      </c>
      <c r="B722" s="183"/>
      <c r="C722" s="183"/>
      <c r="D722" s="183"/>
      <c r="E722" s="198" t="s">
        <v>388</v>
      </c>
      <c r="F722" s="200">
        <f t="shared" si="503"/>
        <v>0</v>
      </c>
      <c r="G722" s="200">
        <f t="shared" si="504"/>
        <v>0</v>
      </c>
      <c r="H722" s="201">
        <f t="shared" si="505"/>
        <v>0</v>
      </c>
      <c r="I722" s="124"/>
      <c r="J722" s="131"/>
      <c r="K722" s="131"/>
      <c r="L722" s="131"/>
      <c r="M722" s="194">
        <v>32113</v>
      </c>
      <c r="N722" s="195"/>
      <c r="O722" s="196" t="s">
        <v>41</v>
      </c>
      <c r="P722" s="195" t="s">
        <v>143</v>
      </c>
      <c r="Q722" s="197">
        <f>+Q723</f>
        <v>0</v>
      </c>
      <c r="R722" s="197">
        <f t="shared" ref="R722:AD722" si="512">+R723</f>
        <v>0</v>
      </c>
      <c r="S722" s="197">
        <f t="shared" si="512"/>
        <v>0</v>
      </c>
      <c r="T722" s="197">
        <f t="shared" si="512"/>
        <v>0</v>
      </c>
      <c r="U722" s="197">
        <f t="shared" si="512"/>
        <v>0</v>
      </c>
      <c r="V722" s="197">
        <f t="shared" si="512"/>
        <v>0</v>
      </c>
      <c r="W722" s="343">
        <f t="shared" si="512"/>
        <v>0</v>
      </c>
      <c r="X722" s="197"/>
      <c r="Y722" s="308"/>
      <c r="Z722" s="197">
        <f t="shared" si="512"/>
        <v>0</v>
      </c>
      <c r="AA722" s="197">
        <f t="shared" si="512"/>
        <v>0</v>
      </c>
      <c r="AB722" s="197">
        <f t="shared" si="512"/>
        <v>0</v>
      </c>
      <c r="AC722" s="197">
        <f t="shared" si="512"/>
        <v>0</v>
      </c>
      <c r="AD722" s="197">
        <f t="shared" si="512"/>
        <v>0</v>
      </c>
    </row>
    <row r="723" spans="1:30" s="114" customFormat="1" ht="20.25" hidden="1" customHeight="1" x14ac:dyDescent="0.25">
      <c r="A723" s="182" t="s">
        <v>338</v>
      </c>
      <c r="B723" s="182"/>
      <c r="C723" s="182"/>
      <c r="D723" s="182"/>
      <c r="E723" s="182"/>
      <c r="F723" s="200">
        <f t="shared" si="503"/>
        <v>0</v>
      </c>
      <c r="G723" s="200">
        <f t="shared" si="504"/>
        <v>0</v>
      </c>
      <c r="H723" s="201">
        <f t="shared" si="505"/>
        <v>0</v>
      </c>
      <c r="I723" s="132"/>
      <c r="J723" s="131"/>
      <c r="K723" s="131"/>
      <c r="L723" s="131"/>
      <c r="M723" s="11"/>
      <c r="N723" s="171">
        <v>321130</v>
      </c>
      <c r="O723" s="172" t="s">
        <v>41</v>
      </c>
      <c r="P723" s="173" t="s">
        <v>143</v>
      </c>
      <c r="Q723" s="174"/>
      <c r="R723" s="174"/>
      <c r="S723" s="174"/>
      <c r="T723" s="174"/>
      <c r="U723" s="174"/>
      <c r="V723" s="174"/>
      <c r="W723" s="345">
        <v>0</v>
      </c>
      <c r="X723" s="174"/>
      <c r="Y723" s="309"/>
      <c r="Z723" s="174"/>
      <c r="AA723" s="174">
        <f>+Q723</f>
        <v>0</v>
      </c>
      <c r="AB723" s="174"/>
      <c r="AC723" s="174"/>
      <c r="AD723" s="174"/>
    </row>
    <row r="724" spans="1:30" s="114" customFormat="1" ht="20.25" hidden="1" customHeight="1" x14ac:dyDescent="0.25">
      <c r="A724" s="183" t="s">
        <v>338</v>
      </c>
      <c r="B724" s="183"/>
      <c r="C724" s="183"/>
      <c r="D724" s="183"/>
      <c r="E724" s="198" t="s">
        <v>388</v>
      </c>
      <c r="F724" s="200">
        <f t="shared" si="503"/>
        <v>0</v>
      </c>
      <c r="G724" s="200">
        <f t="shared" si="504"/>
        <v>0</v>
      </c>
      <c r="H724" s="201">
        <f t="shared" si="505"/>
        <v>0</v>
      </c>
      <c r="I724" s="124"/>
      <c r="J724" s="131"/>
      <c r="K724" s="131"/>
      <c r="L724" s="131"/>
      <c r="M724" s="194">
        <v>32115</v>
      </c>
      <c r="N724" s="195"/>
      <c r="O724" s="196" t="s">
        <v>41</v>
      </c>
      <c r="P724" s="195" t="s">
        <v>295</v>
      </c>
      <c r="Q724" s="197">
        <f>+Q725</f>
        <v>0</v>
      </c>
      <c r="R724" s="197">
        <f t="shared" ref="R724:AD724" si="513">+R725</f>
        <v>0</v>
      </c>
      <c r="S724" s="197">
        <f t="shared" si="513"/>
        <v>0</v>
      </c>
      <c r="T724" s="197">
        <f t="shared" si="513"/>
        <v>0</v>
      </c>
      <c r="U724" s="197">
        <f t="shared" si="513"/>
        <v>0</v>
      </c>
      <c r="V724" s="197">
        <f t="shared" si="513"/>
        <v>0</v>
      </c>
      <c r="W724" s="343">
        <f t="shared" si="513"/>
        <v>0</v>
      </c>
      <c r="X724" s="197"/>
      <c r="Y724" s="308"/>
      <c r="Z724" s="197">
        <f t="shared" si="513"/>
        <v>0</v>
      </c>
      <c r="AA724" s="197">
        <f t="shared" si="513"/>
        <v>0</v>
      </c>
      <c r="AB724" s="197">
        <f t="shared" si="513"/>
        <v>0</v>
      </c>
      <c r="AC724" s="197">
        <f t="shared" si="513"/>
        <v>0</v>
      </c>
      <c r="AD724" s="197">
        <f t="shared" si="513"/>
        <v>0</v>
      </c>
    </row>
    <row r="725" spans="1:30" s="114" customFormat="1" ht="20.25" hidden="1" customHeight="1" x14ac:dyDescent="0.25">
      <c r="A725" s="182" t="s">
        <v>338</v>
      </c>
      <c r="B725" s="182"/>
      <c r="C725" s="182"/>
      <c r="D725" s="182"/>
      <c r="E725" s="182"/>
      <c r="F725" s="200">
        <f t="shared" si="503"/>
        <v>0</v>
      </c>
      <c r="G725" s="200">
        <f t="shared" si="504"/>
        <v>0</v>
      </c>
      <c r="H725" s="201">
        <f t="shared" si="505"/>
        <v>0</v>
      </c>
      <c r="I725" s="132"/>
      <c r="J725" s="131"/>
      <c r="K725" s="131"/>
      <c r="L725" s="131"/>
      <c r="M725" s="11"/>
      <c r="N725" s="171">
        <v>321150</v>
      </c>
      <c r="O725" s="172" t="s">
        <v>41</v>
      </c>
      <c r="P725" s="173" t="s">
        <v>295</v>
      </c>
      <c r="Q725" s="174"/>
      <c r="R725" s="174"/>
      <c r="S725" s="174"/>
      <c r="T725" s="174"/>
      <c r="U725" s="174"/>
      <c r="V725" s="174"/>
      <c r="W725" s="345">
        <v>0</v>
      </c>
      <c r="X725" s="174"/>
      <c r="Y725" s="309"/>
      <c r="Z725" s="174"/>
      <c r="AA725" s="174">
        <f>+Q725</f>
        <v>0</v>
      </c>
      <c r="AB725" s="174"/>
      <c r="AC725" s="174"/>
      <c r="AD725" s="174"/>
    </row>
    <row r="726" spans="1:30" s="114" customFormat="1" ht="20.25" hidden="1" customHeight="1" x14ac:dyDescent="0.25">
      <c r="A726" s="183" t="s">
        <v>338</v>
      </c>
      <c r="B726" s="183"/>
      <c r="C726" s="183"/>
      <c r="D726" s="183"/>
      <c r="E726" s="198" t="s">
        <v>388</v>
      </c>
      <c r="F726" s="200">
        <f t="shared" si="503"/>
        <v>0</v>
      </c>
      <c r="G726" s="200">
        <f t="shared" si="504"/>
        <v>0</v>
      </c>
      <c r="H726" s="201">
        <f t="shared" si="505"/>
        <v>0</v>
      </c>
      <c r="I726" s="124"/>
      <c r="J726" s="131"/>
      <c r="K726" s="131"/>
      <c r="L726" s="131"/>
      <c r="M726" s="194">
        <v>32119</v>
      </c>
      <c r="N726" s="195"/>
      <c r="O726" s="196" t="s">
        <v>41</v>
      </c>
      <c r="P726" s="195" t="s">
        <v>145</v>
      </c>
      <c r="Q726" s="197">
        <f>+Q727</f>
        <v>0</v>
      </c>
      <c r="R726" s="197">
        <f t="shared" ref="R726:AD726" si="514">+R727</f>
        <v>0</v>
      </c>
      <c r="S726" s="197">
        <f t="shared" si="514"/>
        <v>0</v>
      </c>
      <c r="T726" s="197">
        <f t="shared" si="514"/>
        <v>0</v>
      </c>
      <c r="U726" s="197">
        <f t="shared" si="514"/>
        <v>0</v>
      </c>
      <c r="V726" s="197">
        <f t="shared" si="514"/>
        <v>0</v>
      </c>
      <c r="W726" s="343">
        <f t="shared" si="514"/>
        <v>0</v>
      </c>
      <c r="X726" s="197"/>
      <c r="Y726" s="308"/>
      <c r="Z726" s="197">
        <f t="shared" si="514"/>
        <v>0</v>
      </c>
      <c r="AA726" s="197">
        <f t="shared" si="514"/>
        <v>0</v>
      </c>
      <c r="AB726" s="197">
        <f t="shared" si="514"/>
        <v>0</v>
      </c>
      <c r="AC726" s="197">
        <f t="shared" si="514"/>
        <v>0</v>
      </c>
      <c r="AD726" s="197">
        <f t="shared" si="514"/>
        <v>0</v>
      </c>
    </row>
    <row r="727" spans="1:30" s="114" customFormat="1" ht="20.25" hidden="1" customHeight="1" x14ac:dyDescent="0.25">
      <c r="A727" s="182" t="s">
        <v>338</v>
      </c>
      <c r="B727" s="182"/>
      <c r="C727" s="182"/>
      <c r="D727" s="182"/>
      <c r="E727" s="182"/>
      <c r="F727" s="200">
        <f t="shared" si="503"/>
        <v>0</v>
      </c>
      <c r="G727" s="200">
        <f t="shared" si="504"/>
        <v>0</v>
      </c>
      <c r="H727" s="201">
        <f t="shared" si="505"/>
        <v>0</v>
      </c>
      <c r="I727" s="132"/>
      <c r="J727" s="131"/>
      <c r="K727" s="131"/>
      <c r="L727" s="131"/>
      <c r="M727" s="11"/>
      <c r="N727" s="171">
        <v>321190</v>
      </c>
      <c r="O727" s="172" t="s">
        <v>41</v>
      </c>
      <c r="P727" s="173" t="s">
        <v>145</v>
      </c>
      <c r="Q727" s="174"/>
      <c r="R727" s="174"/>
      <c r="S727" s="174"/>
      <c r="T727" s="174"/>
      <c r="U727" s="174"/>
      <c r="V727" s="174"/>
      <c r="W727" s="345">
        <v>0</v>
      </c>
      <c r="X727" s="174"/>
      <c r="Y727" s="309"/>
      <c r="Z727" s="174"/>
      <c r="AA727" s="174">
        <f>+Q727</f>
        <v>0</v>
      </c>
      <c r="AB727" s="174"/>
      <c r="AC727" s="174"/>
      <c r="AD727" s="174"/>
    </row>
    <row r="728" spans="1:30" s="114" customFormat="1" ht="20.25" hidden="1" customHeight="1" x14ac:dyDescent="0.25">
      <c r="A728" s="182" t="s">
        <v>338</v>
      </c>
      <c r="B728" s="182"/>
      <c r="C728" s="182"/>
      <c r="D728" s="198" t="s">
        <v>387</v>
      </c>
      <c r="E728" s="198" t="s">
        <v>388</v>
      </c>
      <c r="F728" s="200">
        <f t="shared" si="503"/>
        <v>0</v>
      </c>
      <c r="G728" s="200">
        <f t="shared" si="504"/>
        <v>0</v>
      </c>
      <c r="H728" s="201">
        <f t="shared" si="505"/>
        <v>0</v>
      </c>
      <c r="I728" s="132"/>
      <c r="J728" s="131"/>
      <c r="K728" s="131"/>
      <c r="L728" s="131">
        <v>3212</v>
      </c>
      <c r="M728" s="131"/>
      <c r="N728" s="132"/>
      <c r="O728" s="12" t="s">
        <v>41</v>
      </c>
      <c r="P728" s="127" t="s">
        <v>146</v>
      </c>
      <c r="Q728" s="133">
        <f>Q729+Q731</f>
        <v>0</v>
      </c>
      <c r="R728" s="133">
        <f t="shared" ref="R728:AD728" si="515">R729+R731</f>
        <v>0</v>
      </c>
      <c r="S728" s="133">
        <f t="shared" si="515"/>
        <v>0</v>
      </c>
      <c r="T728" s="133">
        <f t="shared" si="515"/>
        <v>0</v>
      </c>
      <c r="U728" s="133">
        <f t="shared" si="515"/>
        <v>0</v>
      </c>
      <c r="V728" s="133">
        <f t="shared" si="515"/>
        <v>0</v>
      </c>
      <c r="W728" s="342">
        <f t="shared" si="515"/>
        <v>0</v>
      </c>
      <c r="X728" s="133"/>
      <c r="Y728" s="307"/>
      <c r="Z728" s="133">
        <f t="shared" si="515"/>
        <v>0</v>
      </c>
      <c r="AA728" s="133">
        <f t="shared" si="515"/>
        <v>0</v>
      </c>
      <c r="AB728" s="133">
        <f t="shared" si="515"/>
        <v>0</v>
      </c>
      <c r="AC728" s="133">
        <f t="shared" si="515"/>
        <v>0</v>
      </c>
      <c r="AD728" s="133">
        <f t="shared" si="515"/>
        <v>0</v>
      </c>
    </row>
    <row r="729" spans="1:30" s="114" customFormat="1" ht="20.25" hidden="1" customHeight="1" x14ac:dyDescent="0.25">
      <c r="A729" s="183" t="s">
        <v>338</v>
      </c>
      <c r="B729" s="183"/>
      <c r="C729" s="183"/>
      <c r="D729" s="183"/>
      <c r="E729" s="198" t="s">
        <v>388</v>
      </c>
      <c r="F729" s="200">
        <f t="shared" si="503"/>
        <v>0</v>
      </c>
      <c r="G729" s="200">
        <f t="shared" si="504"/>
        <v>0</v>
      </c>
      <c r="H729" s="201">
        <f t="shared" si="505"/>
        <v>0</v>
      </c>
      <c r="I729" s="124"/>
      <c r="J729" s="131"/>
      <c r="K729" s="131"/>
      <c r="L729" s="131"/>
      <c r="M729" s="194">
        <v>32121</v>
      </c>
      <c r="N729" s="195"/>
      <c r="O729" s="196" t="s">
        <v>41</v>
      </c>
      <c r="P729" s="195" t="s">
        <v>147</v>
      </c>
      <c r="Q729" s="197">
        <f t="shared" ref="Q729:AD729" si="516">Q730</f>
        <v>0</v>
      </c>
      <c r="R729" s="197">
        <f t="shared" si="516"/>
        <v>0</v>
      </c>
      <c r="S729" s="197">
        <f t="shared" si="516"/>
        <v>0</v>
      </c>
      <c r="T729" s="197">
        <f t="shared" si="516"/>
        <v>0</v>
      </c>
      <c r="U729" s="197">
        <f t="shared" si="516"/>
        <v>0</v>
      </c>
      <c r="V729" s="197">
        <f t="shared" si="516"/>
        <v>0</v>
      </c>
      <c r="W729" s="343">
        <f t="shared" si="516"/>
        <v>0</v>
      </c>
      <c r="X729" s="197"/>
      <c r="Y729" s="308"/>
      <c r="Z729" s="197">
        <f t="shared" si="516"/>
        <v>0</v>
      </c>
      <c r="AA729" s="197">
        <f t="shared" si="516"/>
        <v>0</v>
      </c>
      <c r="AB729" s="197">
        <f t="shared" si="516"/>
        <v>0</v>
      </c>
      <c r="AC729" s="197">
        <f t="shared" si="516"/>
        <v>0</v>
      </c>
      <c r="AD729" s="197">
        <f t="shared" si="516"/>
        <v>0</v>
      </c>
    </row>
    <row r="730" spans="1:30" s="114" customFormat="1" ht="20.25" hidden="1" customHeight="1" x14ac:dyDescent="0.25">
      <c r="A730" s="182" t="s">
        <v>338</v>
      </c>
      <c r="B730" s="182"/>
      <c r="C730" s="182"/>
      <c r="D730" s="182"/>
      <c r="E730" s="182"/>
      <c r="F730" s="200">
        <f t="shared" si="503"/>
        <v>0</v>
      </c>
      <c r="G730" s="200">
        <f t="shared" si="504"/>
        <v>0</v>
      </c>
      <c r="H730" s="201">
        <f t="shared" si="505"/>
        <v>0</v>
      </c>
      <c r="I730" s="132"/>
      <c r="J730" s="131"/>
      <c r="K730" s="131"/>
      <c r="L730" s="131"/>
      <c r="M730" s="11"/>
      <c r="N730" s="171">
        <v>321210</v>
      </c>
      <c r="O730" s="172" t="s">
        <v>41</v>
      </c>
      <c r="P730" s="173" t="s">
        <v>147</v>
      </c>
      <c r="Q730" s="174">
        <v>0</v>
      </c>
      <c r="R730" s="174">
        <v>0</v>
      </c>
      <c r="S730" s="174">
        <f>Q730+R730</f>
        <v>0</v>
      </c>
      <c r="T730" s="174"/>
      <c r="U730" s="174"/>
      <c r="V730" s="174"/>
      <c r="W730" s="345">
        <v>0</v>
      </c>
      <c r="X730" s="174"/>
      <c r="Y730" s="309"/>
      <c r="Z730" s="174"/>
      <c r="AA730" s="174">
        <f>+Q730</f>
        <v>0</v>
      </c>
      <c r="AB730" s="174"/>
      <c r="AC730" s="174"/>
      <c r="AD730" s="174"/>
    </row>
    <row r="731" spans="1:30" s="114" customFormat="1" ht="20.25" hidden="1" customHeight="1" x14ac:dyDescent="0.25">
      <c r="A731" s="183" t="s">
        <v>338</v>
      </c>
      <c r="B731" s="183"/>
      <c r="C731" s="183"/>
      <c r="D731" s="183"/>
      <c r="E731" s="198" t="s">
        <v>388</v>
      </c>
      <c r="F731" s="200">
        <f t="shared" si="503"/>
        <v>0</v>
      </c>
      <c r="G731" s="200">
        <f t="shared" si="504"/>
        <v>0</v>
      </c>
      <c r="H731" s="201">
        <f t="shared" si="505"/>
        <v>0</v>
      </c>
      <c r="I731" s="124"/>
      <c r="J731" s="131"/>
      <c r="K731" s="131"/>
      <c r="L731" s="131"/>
      <c r="M731" s="194">
        <v>32123</v>
      </c>
      <c r="N731" s="195"/>
      <c r="O731" s="196" t="s">
        <v>41</v>
      </c>
      <c r="P731" s="195" t="s">
        <v>148</v>
      </c>
      <c r="Q731" s="197">
        <f>+Q732</f>
        <v>0</v>
      </c>
      <c r="R731" s="197">
        <f t="shared" ref="R731:AD731" si="517">+R732</f>
        <v>0</v>
      </c>
      <c r="S731" s="197">
        <f t="shared" si="517"/>
        <v>0</v>
      </c>
      <c r="T731" s="197">
        <f t="shared" si="517"/>
        <v>0</v>
      </c>
      <c r="U731" s="197">
        <f t="shared" si="517"/>
        <v>0</v>
      </c>
      <c r="V731" s="197">
        <f t="shared" si="517"/>
        <v>0</v>
      </c>
      <c r="W731" s="343">
        <f t="shared" si="517"/>
        <v>0</v>
      </c>
      <c r="X731" s="197"/>
      <c r="Y731" s="308"/>
      <c r="Z731" s="197">
        <f t="shared" si="517"/>
        <v>0</v>
      </c>
      <c r="AA731" s="197">
        <f t="shared" si="517"/>
        <v>0</v>
      </c>
      <c r="AB731" s="197">
        <f t="shared" si="517"/>
        <v>0</v>
      </c>
      <c r="AC731" s="197">
        <f t="shared" si="517"/>
        <v>0</v>
      </c>
      <c r="AD731" s="197">
        <f t="shared" si="517"/>
        <v>0</v>
      </c>
    </row>
    <row r="732" spans="1:30" s="114" customFormat="1" ht="20.25" hidden="1" customHeight="1" x14ac:dyDescent="0.25">
      <c r="A732" s="182" t="s">
        <v>338</v>
      </c>
      <c r="B732" s="182"/>
      <c r="C732" s="182"/>
      <c r="D732" s="182"/>
      <c r="E732" s="182"/>
      <c r="F732" s="200">
        <f t="shared" si="503"/>
        <v>0</v>
      </c>
      <c r="G732" s="200">
        <f t="shared" si="504"/>
        <v>0</v>
      </c>
      <c r="H732" s="201">
        <f t="shared" si="505"/>
        <v>0</v>
      </c>
      <c r="I732" s="132"/>
      <c r="J732" s="131"/>
      <c r="K732" s="131"/>
      <c r="L732" s="131"/>
      <c r="M732" s="11"/>
      <c r="N732" s="171">
        <v>321230</v>
      </c>
      <c r="O732" s="172" t="s">
        <v>41</v>
      </c>
      <c r="P732" s="173" t="s">
        <v>148</v>
      </c>
      <c r="Q732" s="174"/>
      <c r="R732" s="174"/>
      <c r="S732" s="174"/>
      <c r="T732" s="174"/>
      <c r="U732" s="174"/>
      <c r="V732" s="174"/>
      <c r="W732" s="345">
        <v>0</v>
      </c>
      <c r="X732" s="174"/>
      <c r="Y732" s="309"/>
      <c r="Z732" s="174"/>
      <c r="AA732" s="174">
        <f>+Q732</f>
        <v>0</v>
      </c>
      <c r="AB732" s="174"/>
      <c r="AC732" s="174"/>
      <c r="AD732" s="174"/>
    </row>
    <row r="733" spans="1:30" s="114" customFormat="1" ht="20.25" hidden="1" customHeight="1" x14ac:dyDescent="0.25">
      <c r="A733" s="182" t="s">
        <v>338</v>
      </c>
      <c r="B733" s="182"/>
      <c r="C733" s="182"/>
      <c r="D733" s="198" t="s">
        <v>387</v>
      </c>
      <c r="E733" s="198" t="s">
        <v>388</v>
      </c>
      <c r="F733" s="200">
        <f t="shared" si="503"/>
        <v>0</v>
      </c>
      <c r="G733" s="200">
        <f t="shared" si="504"/>
        <v>0</v>
      </c>
      <c r="H733" s="201">
        <f t="shared" si="505"/>
        <v>0</v>
      </c>
      <c r="I733" s="132"/>
      <c r="J733" s="131"/>
      <c r="K733" s="131"/>
      <c r="L733" s="131">
        <v>3213</v>
      </c>
      <c r="M733" s="131"/>
      <c r="N733" s="132"/>
      <c r="O733" s="12" t="s">
        <v>41</v>
      </c>
      <c r="P733" s="127" t="s">
        <v>149</v>
      </c>
      <c r="Q733" s="133">
        <f>+Q734+Q737</f>
        <v>0</v>
      </c>
      <c r="R733" s="133">
        <f t="shared" ref="R733:AD733" si="518">+R734+R737</f>
        <v>0</v>
      </c>
      <c r="S733" s="133">
        <f t="shared" si="518"/>
        <v>0</v>
      </c>
      <c r="T733" s="133">
        <f t="shared" si="518"/>
        <v>0</v>
      </c>
      <c r="U733" s="133">
        <f t="shared" si="518"/>
        <v>0</v>
      </c>
      <c r="V733" s="133">
        <f t="shared" si="518"/>
        <v>0</v>
      </c>
      <c r="W733" s="342">
        <f t="shared" si="518"/>
        <v>0</v>
      </c>
      <c r="X733" s="133"/>
      <c r="Y733" s="307"/>
      <c r="Z733" s="133">
        <f t="shared" si="518"/>
        <v>0</v>
      </c>
      <c r="AA733" s="133">
        <f t="shared" si="518"/>
        <v>0</v>
      </c>
      <c r="AB733" s="133">
        <f t="shared" si="518"/>
        <v>0</v>
      </c>
      <c r="AC733" s="133">
        <f t="shared" si="518"/>
        <v>0</v>
      </c>
      <c r="AD733" s="133">
        <f t="shared" si="518"/>
        <v>0</v>
      </c>
    </row>
    <row r="734" spans="1:30" s="114" customFormat="1" ht="20.25" hidden="1" customHeight="1" x14ac:dyDescent="0.25">
      <c r="A734" s="183" t="s">
        <v>338</v>
      </c>
      <c r="B734" s="183"/>
      <c r="C734" s="183"/>
      <c r="D734" s="183"/>
      <c r="E734" s="198" t="s">
        <v>388</v>
      </c>
      <c r="F734" s="200">
        <f t="shared" si="503"/>
        <v>0</v>
      </c>
      <c r="G734" s="200">
        <f t="shared" si="504"/>
        <v>0</v>
      </c>
      <c r="H734" s="201">
        <f t="shared" si="505"/>
        <v>0</v>
      </c>
      <c r="I734" s="124"/>
      <c r="J734" s="131"/>
      <c r="K734" s="131"/>
      <c r="L734" s="131"/>
      <c r="M734" s="194">
        <v>32131</v>
      </c>
      <c r="N734" s="195"/>
      <c r="O734" s="196" t="s">
        <v>41</v>
      </c>
      <c r="P734" s="195" t="s">
        <v>150</v>
      </c>
      <c r="Q734" s="197">
        <f>+Q735+Q736</f>
        <v>0</v>
      </c>
      <c r="R734" s="197">
        <f t="shared" ref="R734:AD734" si="519">+R735+R736</f>
        <v>0</v>
      </c>
      <c r="S734" s="197">
        <f t="shared" si="519"/>
        <v>0</v>
      </c>
      <c r="T734" s="197">
        <f t="shared" si="519"/>
        <v>0</v>
      </c>
      <c r="U734" s="197">
        <f t="shared" si="519"/>
        <v>0</v>
      </c>
      <c r="V734" s="197">
        <f t="shared" si="519"/>
        <v>0</v>
      </c>
      <c r="W734" s="343">
        <f t="shared" si="519"/>
        <v>0</v>
      </c>
      <c r="X734" s="197"/>
      <c r="Y734" s="308"/>
      <c r="Z734" s="197">
        <f t="shared" si="519"/>
        <v>0</v>
      </c>
      <c r="AA734" s="197">
        <f t="shared" si="519"/>
        <v>0</v>
      </c>
      <c r="AB734" s="197">
        <f t="shared" si="519"/>
        <v>0</v>
      </c>
      <c r="AC734" s="197">
        <f t="shared" si="519"/>
        <v>0</v>
      </c>
      <c r="AD734" s="197">
        <f t="shared" si="519"/>
        <v>0</v>
      </c>
    </row>
    <row r="735" spans="1:30" s="114" customFormat="1" ht="20.25" hidden="1" customHeight="1" x14ac:dyDescent="0.25">
      <c r="A735" s="182" t="s">
        <v>338</v>
      </c>
      <c r="B735" s="182"/>
      <c r="C735" s="182"/>
      <c r="D735" s="182"/>
      <c r="E735" s="182"/>
      <c r="F735" s="200">
        <f t="shared" si="503"/>
        <v>0</v>
      </c>
      <c r="G735" s="200">
        <f t="shared" si="504"/>
        <v>0</v>
      </c>
      <c r="H735" s="201">
        <f t="shared" si="505"/>
        <v>0</v>
      </c>
      <c r="I735" s="132"/>
      <c r="J735" s="131"/>
      <c r="K735" s="131"/>
      <c r="L735" s="131"/>
      <c r="M735" s="11"/>
      <c r="N735" s="171">
        <v>321310</v>
      </c>
      <c r="O735" s="172" t="s">
        <v>41</v>
      </c>
      <c r="P735" s="173" t="s">
        <v>151</v>
      </c>
      <c r="Q735" s="174"/>
      <c r="R735" s="174"/>
      <c r="S735" s="174"/>
      <c r="T735" s="174"/>
      <c r="U735" s="174"/>
      <c r="V735" s="174"/>
      <c r="W735" s="345">
        <v>0</v>
      </c>
      <c r="X735" s="174"/>
      <c r="Y735" s="309"/>
      <c r="Z735" s="174"/>
      <c r="AA735" s="174">
        <f t="shared" ref="AA735:AA736" si="520">+Q735</f>
        <v>0</v>
      </c>
      <c r="AB735" s="174"/>
      <c r="AC735" s="174"/>
      <c r="AD735" s="174"/>
    </row>
    <row r="736" spans="1:30" s="114" customFormat="1" ht="20.25" hidden="1" customHeight="1" x14ac:dyDescent="0.25">
      <c r="A736" s="182" t="s">
        <v>338</v>
      </c>
      <c r="B736" s="182"/>
      <c r="C736" s="182"/>
      <c r="D736" s="182"/>
      <c r="E736" s="182"/>
      <c r="F736" s="200">
        <f t="shared" si="503"/>
        <v>0</v>
      </c>
      <c r="G736" s="200">
        <f t="shared" si="504"/>
        <v>0</v>
      </c>
      <c r="H736" s="201">
        <f t="shared" si="505"/>
        <v>0</v>
      </c>
      <c r="I736" s="132"/>
      <c r="J736" s="131"/>
      <c r="K736" s="131"/>
      <c r="L736" s="131"/>
      <c r="M736" s="11"/>
      <c r="N736" s="171">
        <v>321311</v>
      </c>
      <c r="O736" s="172" t="s">
        <v>41</v>
      </c>
      <c r="P736" s="173" t="s">
        <v>152</v>
      </c>
      <c r="Q736" s="174"/>
      <c r="R736" s="174"/>
      <c r="S736" s="174"/>
      <c r="T736" s="174"/>
      <c r="U736" s="174"/>
      <c r="V736" s="174"/>
      <c r="W736" s="345">
        <v>0</v>
      </c>
      <c r="X736" s="174"/>
      <c r="Y736" s="309"/>
      <c r="Z736" s="174"/>
      <c r="AA736" s="174">
        <f t="shared" si="520"/>
        <v>0</v>
      </c>
      <c r="AB736" s="174"/>
      <c r="AC736" s="174"/>
      <c r="AD736" s="174"/>
    </row>
    <row r="737" spans="1:30" s="114" customFormat="1" ht="20.25" hidden="1" customHeight="1" x14ac:dyDescent="0.25">
      <c r="A737" s="183" t="s">
        <v>338</v>
      </c>
      <c r="B737" s="183"/>
      <c r="C737" s="183"/>
      <c r="D737" s="183"/>
      <c r="E737" s="198" t="s">
        <v>388</v>
      </c>
      <c r="F737" s="200">
        <f t="shared" si="503"/>
        <v>0</v>
      </c>
      <c r="G737" s="200">
        <f t="shared" si="504"/>
        <v>0</v>
      </c>
      <c r="H737" s="201">
        <f t="shared" si="505"/>
        <v>0</v>
      </c>
      <c r="I737" s="124"/>
      <c r="J737" s="131"/>
      <c r="K737" s="131"/>
      <c r="L737" s="131"/>
      <c r="M737" s="194">
        <v>32132</v>
      </c>
      <c r="N737" s="195"/>
      <c r="O737" s="196" t="s">
        <v>41</v>
      </c>
      <c r="P737" s="195" t="s">
        <v>153</v>
      </c>
      <c r="Q737" s="197">
        <f>+Q738</f>
        <v>0</v>
      </c>
      <c r="R737" s="197">
        <f t="shared" ref="R737:AD737" si="521">+R738</f>
        <v>0</v>
      </c>
      <c r="S737" s="197">
        <f t="shared" si="521"/>
        <v>0</v>
      </c>
      <c r="T737" s="197">
        <f t="shared" si="521"/>
        <v>0</v>
      </c>
      <c r="U737" s="197">
        <f t="shared" si="521"/>
        <v>0</v>
      </c>
      <c r="V737" s="197">
        <f t="shared" si="521"/>
        <v>0</v>
      </c>
      <c r="W737" s="343">
        <f t="shared" si="521"/>
        <v>0</v>
      </c>
      <c r="X737" s="197"/>
      <c r="Y737" s="308"/>
      <c r="Z737" s="197">
        <f t="shared" si="521"/>
        <v>0</v>
      </c>
      <c r="AA737" s="197">
        <f t="shared" si="521"/>
        <v>0</v>
      </c>
      <c r="AB737" s="197">
        <f t="shared" si="521"/>
        <v>0</v>
      </c>
      <c r="AC737" s="197">
        <f t="shared" si="521"/>
        <v>0</v>
      </c>
      <c r="AD737" s="197">
        <f t="shared" si="521"/>
        <v>0</v>
      </c>
    </row>
    <row r="738" spans="1:30" s="114" customFormat="1" ht="20.25" hidden="1" customHeight="1" x14ac:dyDescent="0.25">
      <c r="A738" s="182" t="s">
        <v>338</v>
      </c>
      <c r="B738" s="182"/>
      <c r="C738" s="182"/>
      <c r="D738" s="182"/>
      <c r="E738" s="182"/>
      <c r="F738" s="200">
        <f t="shared" si="503"/>
        <v>0</v>
      </c>
      <c r="G738" s="200">
        <f t="shared" si="504"/>
        <v>0</v>
      </c>
      <c r="H738" s="201">
        <f t="shared" si="505"/>
        <v>0</v>
      </c>
      <c r="I738" s="132"/>
      <c r="J738" s="131"/>
      <c r="K738" s="131"/>
      <c r="L738" s="131"/>
      <c r="M738" s="11"/>
      <c r="N738" s="171">
        <v>321320</v>
      </c>
      <c r="O738" s="172" t="s">
        <v>41</v>
      </c>
      <c r="P738" s="173" t="s">
        <v>153</v>
      </c>
      <c r="Q738" s="174"/>
      <c r="R738" s="174"/>
      <c r="S738" s="174"/>
      <c r="T738" s="174"/>
      <c r="U738" s="174"/>
      <c r="V738" s="174"/>
      <c r="W738" s="345">
        <v>0</v>
      </c>
      <c r="X738" s="174"/>
      <c r="Y738" s="309"/>
      <c r="Z738" s="174"/>
      <c r="AA738" s="174">
        <f>+Q738</f>
        <v>0</v>
      </c>
      <c r="AB738" s="174"/>
      <c r="AC738" s="174"/>
      <c r="AD738" s="174"/>
    </row>
    <row r="739" spans="1:30" s="214" customFormat="1" ht="20.25" customHeight="1" x14ac:dyDescent="0.25">
      <c r="A739" s="188" t="s">
        <v>338</v>
      </c>
      <c r="B739" s="188"/>
      <c r="C739" s="215" t="s">
        <v>384</v>
      </c>
      <c r="D739" s="215" t="s">
        <v>387</v>
      </c>
      <c r="E739" s="215" t="s">
        <v>388</v>
      </c>
      <c r="F739" s="207">
        <f t="shared" si="503"/>
        <v>1500</v>
      </c>
      <c r="G739" s="207">
        <f t="shared" si="504"/>
        <v>3050</v>
      </c>
      <c r="H739" s="208">
        <f t="shared" si="505"/>
        <v>3530</v>
      </c>
      <c r="I739" s="124"/>
      <c r="J739" s="131"/>
      <c r="K739" s="131">
        <v>322</v>
      </c>
      <c r="L739" s="131"/>
      <c r="M739" s="131"/>
      <c r="N739" s="132"/>
      <c r="O739" s="12" t="s">
        <v>41</v>
      </c>
      <c r="P739" s="127" t="s">
        <v>154</v>
      </c>
      <c r="Q739" s="133">
        <f t="shared" ref="Q739:AD739" si="522">Q740+Q750+Q755</f>
        <v>750</v>
      </c>
      <c r="R739" s="133">
        <f t="shared" si="522"/>
        <v>0</v>
      </c>
      <c r="S739" s="133">
        <f t="shared" si="522"/>
        <v>750</v>
      </c>
      <c r="T739" s="133">
        <f t="shared" si="522"/>
        <v>800</v>
      </c>
      <c r="U739" s="293">
        <f t="shared" si="522"/>
        <v>750</v>
      </c>
      <c r="V739" s="293">
        <f t="shared" si="522"/>
        <v>750</v>
      </c>
      <c r="W739" s="342">
        <f t="shared" si="522"/>
        <v>750</v>
      </c>
      <c r="X739" s="133"/>
      <c r="Y739" s="307"/>
      <c r="Z739" s="213">
        <f t="shared" si="522"/>
        <v>800</v>
      </c>
      <c r="AA739" s="213">
        <f t="shared" si="522"/>
        <v>750</v>
      </c>
      <c r="AB739" s="213">
        <f t="shared" si="522"/>
        <v>750</v>
      </c>
      <c r="AC739" s="213">
        <f t="shared" si="522"/>
        <v>720</v>
      </c>
      <c r="AD739" s="213">
        <f t="shared" si="522"/>
        <v>510</v>
      </c>
    </row>
    <row r="740" spans="1:30" s="114" customFormat="1" ht="20.25" customHeight="1" x14ac:dyDescent="0.25">
      <c r="A740" s="182" t="s">
        <v>338</v>
      </c>
      <c r="B740" s="182"/>
      <c r="C740" s="182"/>
      <c r="D740" s="198" t="s">
        <v>387</v>
      </c>
      <c r="E740" s="198" t="s">
        <v>388</v>
      </c>
      <c r="F740" s="200">
        <f t="shared" si="503"/>
        <v>220</v>
      </c>
      <c r="G740" s="200">
        <f t="shared" si="504"/>
        <v>440</v>
      </c>
      <c r="H740" s="201">
        <f t="shared" si="505"/>
        <v>550</v>
      </c>
      <c r="I740" s="132"/>
      <c r="J740" s="131"/>
      <c r="K740" s="131"/>
      <c r="L740" s="131">
        <v>3221</v>
      </c>
      <c r="M740" s="131"/>
      <c r="N740" s="132"/>
      <c r="O740" s="12" t="s">
        <v>41</v>
      </c>
      <c r="P740" s="127" t="s">
        <v>155</v>
      </c>
      <c r="Q740" s="133">
        <f>Q748+Q741+Q744+Q746</f>
        <v>110</v>
      </c>
      <c r="R740" s="133">
        <f t="shared" ref="R740:AD740" si="523">R748+R741+R744+R746</f>
        <v>0</v>
      </c>
      <c r="S740" s="133">
        <f t="shared" si="523"/>
        <v>110</v>
      </c>
      <c r="T740" s="133">
        <v>110</v>
      </c>
      <c r="U740" s="293">
        <f t="shared" si="523"/>
        <v>110</v>
      </c>
      <c r="V740" s="293">
        <f t="shared" si="523"/>
        <v>110</v>
      </c>
      <c r="W740" s="342">
        <f t="shared" si="523"/>
        <v>110</v>
      </c>
      <c r="X740" s="133"/>
      <c r="Y740" s="307"/>
      <c r="Z740" s="133">
        <f t="shared" si="523"/>
        <v>110</v>
      </c>
      <c r="AA740" s="133">
        <f t="shared" si="523"/>
        <v>110</v>
      </c>
      <c r="AB740" s="133">
        <f t="shared" si="523"/>
        <v>110</v>
      </c>
      <c r="AC740" s="133">
        <f t="shared" si="523"/>
        <v>110</v>
      </c>
      <c r="AD740" s="133">
        <f t="shared" si="523"/>
        <v>110</v>
      </c>
    </row>
    <row r="741" spans="1:30" s="114" customFormat="1" ht="20.25" hidden="1" customHeight="1" x14ac:dyDescent="0.25">
      <c r="A741" s="183" t="s">
        <v>338</v>
      </c>
      <c r="B741" s="183"/>
      <c r="C741" s="183"/>
      <c r="D741" s="183"/>
      <c r="E741" s="198" t="s">
        <v>388</v>
      </c>
      <c r="F741" s="200">
        <f t="shared" si="503"/>
        <v>140</v>
      </c>
      <c r="G741" s="200">
        <f t="shared" si="504"/>
        <v>210</v>
      </c>
      <c r="H741" s="201">
        <f t="shared" si="505"/>
        <v>350</v>
      </c>
      <c r="I741" s="124"/>
      <c r="J741" s="131"/>
      <c r="K741" s="131"/>
      <c r="L741" s="131"/>
      <c r="M741" s="194">
        <v>32211</v>
      </c>
      <c r="N741" s="195"/>
      <c r="O741" s="196" t="s">
        <v>41</v>
      </c>
      <c r="P741" s="195" t="s">
        <v>296</v>
      </c>
      <c r="Q741" s="197">
        <f>+Q742+Q743</f>
        <v>70</v>
      </c>
      <c r="R741" s="197">
        <f t="shared" ref="R741:AD741" si="524">+R742+R743</f>
        <v>0</v>
      </c>
      <c r="S741" s="197">
        <f t="shared" si="524"/>
        <v>70</v>
      </c>
      <c r="T741" s="197">
        <f t="shared" si="524"/>
        <v>0</v>
      </c>
      <c r="U741" s="294">
        <f t="shared" si="524"/>
        <v>70</v>
      </c>
      <c r="V741" s="294">
        <f t="shared" si="524"/>
        <v>70</v>
      </c>
      <c r="W741" s="343">
        <f t="shared" si="524"/>
        <v>70</v>
      </c>
      <c r="X741" s="197"/>
      <c r="Y741" s="308"/>
      <c r="Z741" s="197">
        <f t="shared" si="524"/>
        <v>70</v>
      </c>
      <c r="AA741" s="197">
        <f t="shared" si="524"/>
        <v>70</v>
      </c>
      <c r="AB741" s="197">
        <f t="shared" si="524"/>
        <v>70</v>
      </c>
      <c r="AC741" s="197">
        <f t="shared" si="524"/>
        <v>70</v>
      </c>
      <c r="AD741" s="197">
        <f t="shared" si="524"/>
        <v>70</v>
      </c>
    </row>
    <row r="742" spans="1:30" s="114" customFormat="1" ht="20.25" hidden="1" customHeight="1" x14ac:dyDescent="0.25">
      <c r="A742" s="182" t="s">
        <v>338</v>
      </c>
      <c r="B742" s="182"/>
      <c r="C742" s="182"/>
      <c r="D742" s="182"/>
      <c r="E742" s="182"/>
      <c r="F742" s="200">
        <f t="shared" si="503"/>
        <v>80</v>
      </c>
      <c r="G742" s="200">
        <f t="shared" si="504"/>
        <v>120</v>
      </c>
      <c r="H742" s="201">
        <f t="shared" si="505"/>
        <v>200</v>
      </c>
      <c r="I742" s="132"/>
      <c r="J742" s="131"/>
      <c r="K742" s="131"/>
      <c r="L742" s="131"/>
      <c r="M742" s="11"/>
      <c r="N742" s="171">
        <v>322110</v>
      </c>
      <c r="O742" s="172" t="s">
        <v>41</v>
      </c>
      <c r="P742" s="173" t="s">
        <v>296</v>
      </c>
      <c r="Q742" s="174">
        <v>40</v>
      </c>
      <c r="R742" s="174">
        <f>S742-Q742</f>
        <v>0</v>
      </c>
      <c r="S742" s="174">
        <v>40</v>
      </c>
      <c r="T742" s="174"/>
      <c r="U742" s="295">
        <v>40</v>
      </c>
      <c r="V742" s="295">
        <v>40</v>
      </c>
      <c r="W742" s="345">
        <v>40</v>
      </c>
      <c r="X742" s="174"/>
      <c r="Y742" s="309"/>
      <c r="Z742" s="174">
        <v>40</v>
      </c>
      <c r="AA742" s="174">
        <f t="shared" ref="AA742:AA743" si="525">+Q742</f>
        <v>40</v>
      </c>
      <c r="AB742" s="174">
        <v>40</v>
      </c>
      <c r="AC742" s="174">
        <v>40</v>
      </c>
      <c r="AD742" s="174">
        <v>40</v>
      </c>
    </row>
    <row r="743" spans="1:30" s="114" customFormat="1" ht="20.25" hidden="1" customHeight="1" x14ac:dyDescent="0.25">
      <c r="A743" s="182" t="s">
        <v>338</v>
      </c>
      <c r="B743" s="182"/>
      <c r="C743" s="182"/>
      <c r="D743" s="182"/>
      <c r="E743" s="182"/>
      <c r="F743" s="200">
        <f t="shared" si="503"/>
        <v>60</v>
      </c>
      <c r="G743" s="200">
        <f t="shared" si="504"/>
        <v>90</v>
      </c>
      <c r="H743" s="201">
        <f t="shared" si="505"/>
        <v>150</v>
      </c>
      <c r="I743" s="132"/>
      <c r="J743" s="131"/>
      <c r="K743" s="131"/>
      <c r="L743" s="131"/>
      <c r="M743" s="11"/>
      <c r="N743" s="171">
        <v>322111</v>
      </c>
      <c r="O743" s="172" t="s">
        <v>41</v>
      </c>
      <c r="P743" s="173" t="s">
        <v>158</v>
      </c>
      <c r="Q743" s="174">
        <v>30</v>
      </c>
      <c r="R743" s="174">
        <f>S743-Q743</f>
        <v>0</v>
      </c>
      <c r="S743" s="174">
        <v>30</v>
      </c>
      <c r="T743" s="174"/>
      <c r="U743" s="295">
        <v>30</v>
      </c>
      <c r="V743" s="295">
        <v>30</v>
      </c>
      <c r="W743" s="345">
        <v>30</v>
      </c>
      <c r="X743" s="174"/>
      <c r="Y743" s="309"/>
      <c r="Z743" s="174">
        <v>30</v>
      </c>
      <c r="AA743" s="174">
        <f t="shared" si="525"/>
        <v>30</v>
      </c>
      <c r="AB743" s="174">
        <v>30</v>
      </c>
      <c r="AC743" s="174">
        <v>30</v>
      </c>
      <c r="AD743" s="174">
        <v>30</v>
      </c>
    </row>
    <row r="744" spans="1:30" s="114" customFormat="1" ht="20.25" hidden="1" customHeight="1" x14ac:dyDescent="0.25">
      <c r="A744" s="183" t="s">
        <v>338</v>
      </c>
      <c r="B744" s="183"/>
      <c r="C744" s="183"/>
      <c r="D744" s="183"/>
      <c r="E744" s="198" t="s">
        <v>388</v>
      </c>
      <c r="F744" s="200">
        <f t="shared" si="503"/>
        <v>0</v>
      </c>
      <c r="G744" s="200">
        <f t="shared" si="504"/>
        <v>0</v>
      </c>
      <c r="H744" s="201">
        <f t="shared" si="505"/>
        <v>0</v>
      </c>
      <c r="I744" s="124"/>
      <c r="J744" s="131"/>
      <c r="K744" s="131"/>
      <c r="L744" s="131"/>
      <c r="M744" s="194">
        <v>32212</v>
      </c>
      <c r="N744" s="195"/>
      <c r="O744" s="196" t="s">
        <v>41</v>
      </c>
      <c r="P744" s="195" t="s">
        <v>155</v>
      </c>
      <c r="Q744" s="197">
        <f>+Q745</f>
        <v>0</v>
      </c>
      <c r="R744" s="197">
        <f t="shared" ref="R744:AD744" si="526">+R745</f>
        <v>0</v>
      </c>
      <c r="S744" s="197">
        <f t="shared" si="526"/>
        <v>0</v>
      </c>
      <c r="T744" s="197">
        <f t="shared" si="526"/>
        <v>0</v>
      </c>
      <c r="U744" s="294">
        <f t="shared" si="526"/>
        <v>0</v>
      </c>
      <c r="V744" s="294">
        <f t="shared" si="526"/>
        <v>0</v>
      </c>
      <c r="W744" s="343">
        <f t="shared" si="526"/>
        <v>0</v>
      </c>
      <c r="X744" s="197"/>
      <c r="Y744" s="308"/>
      <c r="Z744" s="197">
        <f t="shared" si="526"/>
        <v>0</v>
      </c>
      <c r="AA744" s="197">
        <f t="shared" si="526"/>
        <v>0</v>
      </c>
      <c r="AB744" s="197">
        <f t="shared" si="526"/>
        <v>0</v>
      </c>
      <c r="AC744" s="197">
        <f t="shared" si="526"/>
        <v>0</v>
      </c>
      <c r="AD744" s="197">
        <f t="shared" si="526"/>
        <v>0</v>
      </c>
    </row>
    <row r="745" spans="1:30" s="114" customFormat="1" ht="20.25" hidden="1" customHeight="1" x14ac:dyDescent="0.25">
      <c r="A745" s="182" t="s">
        <v>338</v>
      </c>
      <c r="B745" s="182"/>
      <c r="C745" s="182"/>
      <c r="D745" s="182"/>
      <c r="E745" s="182"/>
      <c r="F745" s="200">
        <f t="shared" si="503"/>
        <v>0</v>
      </c>
      <c r="G745" s="200">
        <f t="shared" si="504"/>
        <v>0</v>
      </c>
      <c r="H745" s="201">
        <f t="shared" si="505"/>
        <v>0</v>
      </c>
      <c r="I745" s="132"/>
      <c r="J745" s="131"/>
      <c r="K745" s="131"/>
      <c r="L745" s="131"/>
      <c r="M745" s="11"/>
      <c r="N745" s="171">
        <v>322120</v>
      </c>
      <c r="O745" s="172" t="s">
        <v>41</v>
      </c>
      <c r="P745" s="173" t="s">
        <v>155</v>
      </c>
      <c r="Q745" s="174"/>
      <c r="R745" s="174"/>
      <c r="S745" s="174"/>
      <c r="T745" s="174"/>
      <c r="U745" s="295"/>
      <c r="V745" s="295"/>
      <c r="W745" s="345">
        <v>0</v>
      </c>
      <c r="X745" s="174"/>
      <c r="Y745" s="309"/>
      <c r="Z745" s="174"/>
      <c r="AA745" s="174">
        <f>+Q745</f>
        <v>0</v>
      </c>
      <c r="AB745" s="174"/>
      <c r="AC745" s="174"/>
      <c r="AD745" s="174"/>
    </row>
    <row r="746" spans="1:30" s="114" customFormat="1" ht="20.25" hidden="1" customHeight="1" x14ac:dyDescent="0.25">
      <c r="A746" s="183" t="s">
        <v>338</v>
      </c>
      <c r="B746" s="183"/>
      <c r="C746" s="183"/>
      <c r="D746" s="183"/>
      <c r="E746" s="198" t="s">
        <v>388</v>
      </c>
      <c r="F746" s="200">
        <f t="shared" si="503"/>
        <v>0</v>
      </c>
      <c r="G746" s="200">
        <f t="shared" si="504"/>
        <v>0</v>
      </c>
      <c r="H746" s="201">
        <f t="shared" si="505"/>
        <v>0</v>
      </c>
      <c r="I746" s="124"/>
      <c r="J746" s="131"/>
      <c r="K746" s="131"/>
      <c r="L746" s="131"/>
      <c r="M746" s="194">
        <v>32214</v>
      </c>
      <c r="N746" s="195"/>
      <c r="O746" s="196" t="s">
        <v>41</v>
      </c>
      <c r="P746" s="195" t="s">
        <v>155</v>
      </c>
      <c r="Q746" s="197">
        <f>+Q747</f>
        <v>0</v>
      </c>
      <c r="R746" s="197">
        <f t="shared" ref="R746:AD746" si="527">+R747</f>
        <v>0</v>
      </c>
      <c r="S746" s="197">
        <f t="shared" si="527"/>
        <v>0</v>
      </c>
      <c r="T746" s="197">
        <f t="shared" si="527"/>
        <v>0</v>
      </c>
      <c r="U746" s="294">
        <f t="shared" si="527"/>
        <v>0</v>
      </c>
      <c r="V746" s="294">
        <f t="shared" si="527"/>
        <v>0</v>
      </c>
      <c r="W746" s="343">
        <f t="shared" si="527"/>
        <v>0</v>
      </c>
      <c r="X746" s="197"/>
      <c r="Y746" s="308"/>
      <c r="Z746" s="197">
        <f t="shared" si="527"/>
        <v>0</v>
      </c>
      <c r="AA746" s="197">
        <f t="shared" si="527"/>
        <v>0</v>
      </c>
      <c r="AB746" s="197">
        <f t="shared" si="527"/>
        <v>0</v>
      </c>
      <c r="AC746" s="197">
        <f t="shared" si="527"/>
        <v>0</v>
      </c>
      <c r="AD746" s="197">
        <f t="shared" si="527"/>
        <v>0</v>
      </c>
    </row>
    <row r="747" spans="1:30" s="114" customFormat="1" ht="20.25" hidden="1" customHeight="1" x14ac:dyDescent="0.25">
      <c r="A747" s="182" t="s">
        <v>338</v>
      </c>
      <c r="B747" s="182"/>
      <c r="C747" s="182"/>
      <c r="D747" s="182"/>
      <c r="E747" s="182"/>
      <c r="F747" s="200">
        <f t="shared" si="503"/>
        <v>0</v>
      </c>
      <c r="G747" s="200">
        <f t="shared" si="504"/>
        <v>0</v>
      </c>
      <c r="H747" s="201">
        <f t="shared" si="505"/>
        <v>0</v>
      </c>
      <c r="I747" s="132"/>
      <c r="J747" s="131"/>
      <c r="K747" s="131"/>
      <c r="L747" s="131"/>
      <c r="M747" s="11"/>
      <c r="N747" s="171">
        <v>322140</v>
      </c>
      <c r="O747" s="172" t="s">
        <v>41</v>
      </c>
      <c r="P747" s="173" t="s">
        <v>155</v>
      </c>
      <c r="Q747" s="174"/>
      <c r="R747" s="174"/>
      <c r="S747" s="174"/>
      <c r="T747" s="174"/>
      <c r="U747" s="295"/>
      <c r="V747" s="295"/>
      <c r="W747" s="345">
        <v>0</v>
      </c>
      <c r="X747" s="174"/>
      <c r="Y747" s="309"/>
      <c r="Z747" s="174"/>
      <c r="AA747" s="174">
        <f>+Q747</f>
        <v>0</v>
      </c>
      <c r="AB747" s="174"/>
      <c r="AC747" s="174"/>
      <c r="AD747" s="174"/>
    </row>
    <row r="748" spans="1:30" s="114" customFormat="1" ht="20.25" hidden="1" customHeight="1" x14ac:dyDescent="0.25">
      <c r="A748" s="183" t="s">
        <v>338</v>
      </c>
      <c r="B748" s="183"/>
      <c r="C748" s="183"/>
      <c r="D748" s="183"/>
      <c r="E748" s="198" t="s">
        <v>388</v>
      </c>
      <c r="F748" s="200">
        <f t="shared" si="503"/>
        <v>80</v>
      </c>
      <c r="G748" s="200">
        <f t="shared" si="504"/>
        <v>120</v>
      </c>
      <c r="H748" s="201">
        <f t="shared" si="505"/>
        <v>200</v>
      </c>
      <c r="I748" s="124"/>
      <c r="J748" s="131"/>
      <c r="K748" s="131"/>
      <c r="L748" s="131"/>
      <c r="M748" s="194">
        <v>32216</v>
      </c>
      <c r="N748" s="195"/>
      <c r="O748" s="196" t="s">
        <v>41</v>
      </c>
      <c r="P748" s="195" t="s">
        <v>165</v>
      </c>
      <c r="Q748" s="197">
        <f>Q749</f>
        <v>40</v>
      </c>
      <c r="R748" s="197">
        <f>R749</f>
        <v>0</v>
      </c>
      <c r="S748" s="197">
        <f>S749</f>
        <v>40</v>
      </c>
      <c r="T748" s="197">
        <f t="shared" ref="T748:AD748" si="528">T749</f>
        <v>0</v>
      </c>
      <c r="U748" s="294">
        <f t="shared" si="528"/>
        <v>40</v>
      </c>
      <c r="V748" s="294">
        <f t="shared" si="528"/>
        <v>40</v>
      </c>
      <c r="W748" s="343">
        <f t="shared" si="528"/>
        <v>40</v>
      </c>
      <c r="X748" s="197"/>
      <c r="Y748" s="308"/>
      <c r="Z748" s="197">
        <f t="shared" si="528"/>
        <v>40</v>
      </c>
      <c r="AA748" s="197">
        <f t="shared" si="528"/>
        <v>40</v>
      </c>
      <c r="AB748" s="197">
        <f t="shared" si="528"/>
        <v>40</v>
      </c>
      <c r="AC748" s="197">
        <f t="shared" si="528"/>
        <v>40</v>
      </c>
      <c r="AD748" s="197">
        <f t="shared" si="528"/>
        <v>40</v>
      </c>
    </row>
    <row r="749" spans="1:30" s="114" customFormat="1" ht="20.25" hidden="1" customHeight="1" x14ac:dyDescent="0.25">
      <c r="A749" s="182" t="s">
        <v>338</v>
      </c>
      <c r="B749" s="182"/>
      <c r="C749" s="182"/>
      <c r="D749" s="182"/>
      <c r="E749" s="182"/>
      <c r="F749" s="200">
        <f t="shared" si="503"/>
        <v>80</v>
      </c>
      <c r="G749" s="200">
        <f t="shared" si="504"/>
        <v>120</v>
      </c>
      <c r="H749" s="201">
        <f t="shared" si="505"/>
        <v>200</v>
      </c>
      <c r="I749" s="132"/>
      <c r="J749" s="131"/>
      <c r="K749" s="131"/>
      <c r="L749" s="131"/>
      <c r="M749" s="11"/>
      <c r="N749" s="171">
        <v>322160</v>
      </c>
      <c r="O749" s="172" t="s">
        <v>41</v>
      </c>
      <c r="P749" s="173" t="s">
        <v>165</v>
      </c>
      <c r="Q749" s="174">
        <v>40</v>
      </c>
      <c r="R749" s="174">
        <f>S749-Q749</f>
        <v>0</v>
      </c>
      <c r="S749" s="174">
        <v>40</v>
      </c>
      <c r="T749" s="174"/>
      <c r="U749" s="295">
        <v>40</v>
      </c>
      <c r="V749" s="295">
        <v>40</v>
      </c>
      <c r="W749" s="345">
        <v>40</v>
      </c>
      <c r="X749" s="174"/>
      <c r="Y749" s="309"/>
      <c r="Z749" s="174">
        <v>40</v>
      </c>
      <c r="AA749" s="174">
        <f>+Q749</f>
        <v>40</v>
      </c>
      <c r="AB749" s="174">
        <v>40</v>
      </c>
      <c r="AC749" s="174">
        <v>40</v>
      </c>
      <c r="AD749" s="174">
        <v>40</v>
      </c>
    </row>
    <row r="750" spans="1:30" s="114" customFormat="1" ht="20.25" customHeight="1" x14ac:dyDescent="0.25">
      <c r="A750" s="182" t="s">
        <v>338</v>
      </c>
      <c r="B750" s="182"/>
      <c r="C750" s="182"/>
      <c r="D750" s="198" t="s">
        <v>387</v>
      </c>
      <c r="E750" s="198" t="s">
        <v>388</v>
      </c>
      <c r="F750" s="200">
        <f t="shared" si="503"/>
        <v>320</v>
      </c>
      <c r="G750" s="200">
        <f t="shared" si="504"/>
        <v>690</v>
      </c>
      <c r="H750" s="201">
        <f t="shared" si="505"/>
        <v>800</v>
      </c>
      <c r="I750" s="132"/>
      <c r="J750" s="131"/>
      <c r="K750" s="131"/>
      <c r="L750" s="131">
        <v>3222</v>
      </c>
      <c r="M750" s="131"/>
      <c r="N750" s="131"/>
      <c r="O750" s="12" t="s">
        <v>41</v>
      </c>
      <c r="P750" s="127" t="s">
        <v>167</v>
      </c>
      <c r="Q750" s="133">
        <f>Q751+Q753</f>
        <v>160</v>
      </c>
      <c r="R750" s="133">
        <f>R751+R753</f>
        <v>0</v>
      </c>
      <c r="S750" s="133">
        <f>S751+S753</f>
        <v>160</v>
      </c>
      <c r="T750" s="133">
        <v>210</v>
      </c>
      <c r="U750" s="293">
        <f t="shared" ref="U750:AD750" si="529">U751+U753</f>
        <v>160</v>
      </c>
      <c r="V750" s="293">
        <f t="shared" si="529"/>
        <v>160</v>
      </c>
      <c r="W750" s="342">
        <f t="shared" si="529"/>
        <v>160</v>
      </c>
      <c r="X750" s="133"/>
      <c r="Y750" s="307"/>
      <c r="Z750" s="133">
        <f t="shared" si="529"/>
        <v>210</v>
      </c>
      <c r="AA750" s="133">
        <f t="shared" si="529"/>
        <v>160</v>
      </c>
      <c r="AB750" s="133">
        <f t="shared" si="529"/>
        <v>160</v>
      </c>
      <c r="AC750" s="133">
        <f t="shared" si="529"/>
        <v>160</v>
      </c>
      <c r="AD750" s="133">
        <f t="shared" si="529"/>
        <v>110</v>
      </c>
    </row>
    <row r="751" spans="1:30" s="114" customFormat="1" ht="20.25" hidden="1" customHeight="1" x14ac:dyDescent="0.25">
      <c r="A751" s="183" t="s">
        <v>338</v>
      </c>
      <c r="B751" s="183"/>
      <c r="C751" s="183"/>
      <c r="D751" s="183"/>
      <c r="E751" s="198" t="s">
        <v>388</v>
      </c>
      <c r="F751" s="200">
        <f t="shared" si="503"/>
        <v>180</v>
      </c>
      <c r="G751" s="200">
        <f t="shared" si="504"/>
        <v>270</v>
      </c>
      <c r="H751" s="201">
        <f t="shared" si="505"/>
        <v>420</v>
      </c>
      <c r="I751" s="124"/>
      <c r="J751" s="131"/>
      <c r="K751" s="131"/>
      <c r="L751" s="131"/>
      <c r="M751" s="194">
        <v>32221</v>
      </c>
      <c r="N751" s="195"/>
      <c r="O751" s="196" t="s">
        <v>41</v>
      </c>
      <c r="P751" s="195" t="s">
        <v>168</v>
      </c>
      <c r="Q751" s="197">
        <f>Q752</f>
        <v>90</v>
      </c>
      <c r="R751" s="197">
        <f>R752</f>
        <v>0</v>
      </c>
      <c r="S751" s="197">
        <f>S752</f>
        <v>90</v>
      </c>
      <c r="T751" s="197">
        <f t="shared" ref="T751:AD751" si="530">T752</f>
        <v>0</v>
      </c>
      <c r="U751" s="294">
        <f t="shared" si="530"/>
        <v>90</v>
      </c>
      <c r="V751" s="294">
        <f t="shared" si="530"/>
        <v>90</v>
      </c>
      <c r="W751" s="343">
        <f t="shared" si="530"/>
        <v>90</v>
      </c>
      <c r="X751" s="197"/>
      <c r="Y751" s="308"/>
      <c r="Z751" s="197">
        <f t="shared" si="530"/>
        <v>90</v>
      </c>
      <c r="AA751" s="197">
        <f t="shared" si="530"/>
        <v>90</v>
      </c>
      <c r="AB751" s="197">
        <f t="shared" si="530"/>
        <v>90</v>
      </c>
      <c r="AC751" s="197">
        <f t="shared" si="530"/>
        <v>90</v>
      </c>
      <c r="AD751" s="197">
        <f t="shared" si="530"/>
        <v>60</v>
      </c>
    </row>
    <row r="752" spans="1:30" s="114" customFormat="1" ht="20.25" hidden="1" customHeight="1" x14ac:dyDescent="0.25">
      <c r="A752" s="182" t="s">
        <v>338</v>
      </c>
      <c r="B752" s="182"/>
      <c r="C752" s="182"/>
      <c r="D752" s="182"/>
      <c r="E752" s="182"/>
      <c r="F752" s="200">
        <f t="shared" si="503"/>
        <v>180</v>
      </c>
      <c r="G752" s="200">
        <f t="shared" si="504"/>
        <v>270</v>
      </c>
      <c r="H752" s="201">
        <f t="shared" si="505"/>
        <v>420</v>
      </c>
      <c r="I752" s="132"/>
      <c r="J752" s="131"/>
      <c r="K752" s="131"/>
      <c r="L752" s="131"/>
      <c r="M752" s="11"/>
      <c r="N752" s="171">
        <v>322210</v>
      </c>
      <c r="O752" s="172" t="s">
        <v>41</v>
      </c>
      <c r="P752" s="173" t="s">
        <v>168</v>
      </c>
      <c r="Q752" s="174">
        <v>90</v>
      </c>
      <c r="R752" s="174">
        <f>S752-Q752</f>
        <v>0</v>
      </c>
      <c r="S752" s="174">
        <v>90</v>
      </c>
      <c r="T752" s="174"/>
      <c r="U752" s="295">
        <v>90</v>
      </c>
      <c r="V752" s="295">
        <v>90</v>
      </c>
      <c r="W752" s="345">
        <v>90</v>
      </c>
      <c r="X752" s="174"/>
      <c r="Y752" s="309"/>
      <c r="Z752" s="174">
        <v>90</v>
      </c>
      <c r="AA752" s="174">
        <f>+Q752</f>
        <v>90</v>
      </c>
      <c r="AB752" s="174">
        <v>90</v>
      </c>
      <c r="AC752" s="174">
        <v>90</v>
      </c>
      <c r="AD752" s="174">
        <v>60</v>
      </c>
    </row>
    <row r="753" spans="1:30" s="114" customFormat="1" ht="20.25" hidden="1" customHeight="1" x14ac:dyDescent="0.25">
      <c r="A753" s="183" t="s">
        <v>338</v>
      </c>
      <c r="B753" s="183"/>
      <c r="C753" s="183"/>
      <c r="D753" s="183"/>
      <c r="E753" s="198" t="s">
        <v>388</v>
      </c>
      <c r="F753" s="200">
        <f t="shared" si="503"/>
        <v>140</v>
      </c>
      <c r="G753" s="200">
        <f t="shared" si="504"/>
        <v>210</v>
      </c>
      <c r="H753" s="201">
        <f t="shared" si="505"/>
        <v>380</v>
      </c>
      <c r="I753" s="124"/>
      <c r="J753" s="131"/>
      <c r="K753" s="131"/>
      <c r="L753" s="131"/>
      <c r="M753" s="194">
        <v>32222</v>
      </c>
      <c r="N753" s="195"/>
      <c r="O753" s="196" t="s">
        <v>41</v>
      </c>
      <c r="P753" s="195" t="s">
        <v>170</v>
      </c>
      <c r="Q753" s="197">
        <f>Q754</f>
        <v>70</v>
      </c>
      <c r="R753" s="197">
        <f>R754</f>
        <v>0</v>
      </c>
      <c r="S753" s="197">
        <f>S754</f>
        <v>70</v>
      </c>
      <c r="T753" s="197">
        <f t="shared" ref="T753:AD753" si="531">T754</f>
        <v>0</v>
      </c>
      <c r="U753" s="294">
        <f t="shared" si="531"/>
        <v>70</v>
      </c>
      <c r="V753" s="294">
        <f t="shared" si="531"/>
        <v>70</v>
      </c>
      <c r="W753" s="343">
        <f t="shared" si="531"/>
        <v>70</v>
      </c>
      <c r="X753" s="197"/>
      <c r="Y753" s="308"/>
      <c r="Z753" s="197">
        <f t="shared" si="531"/>
        <v>120</v>
      </c>
      <c r="AA753" s="197">
        <f t="shared" si="531"/>
        <v>70</v>
      </c>
      <c r="AB753" s="197">
        <f t="shared" si="531"/>
        <v>70</v>
      </c>
      <c r="AC753" s="197">
        <f t="shared" si="531"/>
        <v>70</v>
      </c>
      <c r="AD753" s="197">
        <f t="shared" si="531"/>
        <v>50</v>
      </c>
    </row>
    <row r="754" spans="1:30" s="114" customFormat="1" ht="20.25" hidden="1" customHeight="1" x14ac:dyDescent="0.25">
      <c r="A754" s="182" t="s">
        <v>338</v>
      </c>
      <c r="B754" s="182"/>
      <c r="C754" s="182"/>
      <c r="D754" s="182"/>
      <c r="E754" s="182"/>
      <c r="F754" s="200">
        <f t="shared" si="503"/>
        <v>140</v>
      </c>
      <c r="G754" s="200">
        <f t="shared" si="504"/>
        <v>210</v>
      </c>
      <c r="H754" s="201">
        <f t="shared" si="505"/>
        <v>380</v>
      </c>
      <c r="I754" s="132"/>
      <c r="J754" s="131"/>
      <c r="K754" s="131"/>
      <c r="L754" s="131"/>
      <c r="M754" s="11"/>
      <c r="N754" s="171">
        <v>322220</v>
      </c>
      <c r="O754" s="172" t="s">
        <v>41</v>
      </c>
      <c r="P754" s="173" t="s">
        <v>170</v>
      </c>
      <c r="Q754" s="174">
        <v>70</v>
      </c>
      <c r="R754" s="174">
        <f>S754-Q754</f>
        <v>0</v>
      </c>
      <c r="S754" s="174">
        <v>70</v>
      </c>
      <c r="T754" s="174"/>
      <c r="U754" s="295">
        <v>70</v>
      </c>
      <c r="V754" s="295">
        <v>70</v>
      </c>
      <c r="W754" s="345">
        <v>70</v>
      </c>
      <c r="X754" s="174"/>
      <c r="Y754" s="309"/>
      <c r="Z754" s="174">
        <v>120</v>
      </c>
      <c r="AA754" s="174">
        <f>+Q754</f>
        <v>70</v>
      </c>
      <c r="AB754" s="174">
        <v>70</v>
      </c>
      <c r="AC754" s="174">
        <v>70</v>
      </c>
      <c r="AD754" s="174">
        <v>50</v>
      </c>
    </row>
    <row r="755" spans="1:30" s="114" customFormat="1" ht="20.25" customHeight="1" x14ac:dyDescent="0.25">
      <c r="A755" s="182" t="s">
        <v>338</v>
      </c>
      <c r="B755" s="182"/>
      <c r="C755" s="182"/>
      <c r="D755" s="198" t="s">
        <v>387</v>
      </c>
      <c r="E755" s="198" t="s">
        <v>388</v>
      </c>
      <c r="F755" s="200">
        <f t="shared" si="503"/>
        <v>960</v>
      </c>
      <c r="G755" s="200">
        <f t="shared" si="504"/>
        <v>1920</v>
      </c>
      <c r="H755" s="201">
        <f t="shared" si="505"/>
        <v>2180</v>
      </c>
      <c r="I755" s="132"/>
      <c r="J755" s="131"/>
      <c r="K755" s="131"/>
      <c r="L755" s="131">
        <v>3223</v>
      </c>
      <c r="M755" s="131"/>
      <c r="N755" s="132"/>
      <c r="O755" s="12" t="s">
        <v>41</v>
      </c>
      <c r="P755" s="127" t="s">
        <v>173</v>
      </c>
      <c r="Q755" s="133">
        <f>Q756+Q759+Q761</f>
        <v>480</v>
      </c>
      <c r="R755" s="133">
        <f t="shared" ref="R755:AD755" si="532">R756+R759+R761</f>
        <v>0</v>
      </c>
      <c r="S755" s="133">
        <f t="shared" si="532"/>
        <v>480</v>
      </c>
      <c r="T755" s="133">
        <v>480</v>
      </c>
      <c r="U755" s="293">
        <f t="shared" si="532"/>
        <v>480</v>
      </c>
      <c r="V755" s="293">
        <f t="shared" si="532"/>
        <v>480</v>
      </c>
      <c r="W755" s="342">
        <f t="shared" si="532"/>
        <v>480</v>
      </c>
      <c r="X755" s="133"/>
      <c r="Y755" s="307"/>
      <c r="Z755" s="133">
        <f t="shared" si="532"/>
        <v>480</v>
      </c>
      <c r="AA755" s="133">
        <f t="shared" si="532"/>
        <v>480</v>
      </c>
      <c r="AB755" s="133">
        <f t="shared" si="532"/>
        <v>480</v>
      </c>
      <c r="AC755" s="133">
        <f t="shared" si="532"/>
        <v>450</v>
      </c>
      <c r="AD755" s="133">
        <f t="shared" si="532"/>
        <v>290</v>
      </c>
    </row>
    <row r="756" spans="1:30" s="114" customFormat="1" ht="20.25" hidden="1" customHeight="1" x14ac:dyDescent="0.25">
      <c r="A756" s="183" t="s">
        <v>338</v>
      </c>
      <c r="B756" s="183"/>
      <c r="C756" s="183"/>
      <c r="D756" s="183"/>
      <c r="E756" s="198" t="s">
        <v>388</v>
      </c>
      <c r="F756" s="200">
        <f t="shared" si="503"/>
        <v>640</v>
      </c>
      <c r="G756" s="200">
        <f t="shared" si="504"/>
        <v>960</v>
      </c>
      <c r="H756" s="201">
        <f t="shared" si="505"/>
        <v>1470</v>
      </c>
      <c r="I756" s="124"/>
      <c r="J756" s="131"/>
      <c r="K756" s="131"/>
      <c r="L756" s="131"/>
      <c r="M756" s="194">
        <v>32231</v>
      </c>
      <c r="N756" s="195"/>
      <c r="O756" s="196" t="s">
        <v>41</v>
      </c>
      <c r="P756" s="195" t="s">
        <v>174</v>
      </c>
      <c r="Q756" s="197">
        <f>Q757+Q758</f>
        <v>320</v>
      </c>
      <c r="R756" s="197">
        <f>R757+R758</f>
        <v>0</v>
      </c>
      <c r="S756" s="197">
        <f>S757+S758</f>
        <v>320</v>
      </c>
      <c r="T756" s="197">
        <f t="shared" ref="T756:AD756" si="533">T757+T758</f>
        <v>0</v>
      </c>
      <c r="U756" s="294">
        <f t="shared" si="533"/>
        <v>320</v>
      </c>
      <c r="V756" s="294">
        <f t="shared" si="533"/>
        <v>320</v>
      </c>
      <c r="W756" s="343">
        <f t="shared" si="533"/>
        <v>320</v>
      </c>
      <c r="X756" s="197"/>
      <c r="Y756" s="308"/>
      <c r="Z756" s="197">
        <f t="shared" si="533"/>
        <v>320</v>
      </c>
      <c r="AA756" s="197">
        <f t="shared" si="533"/>
        <v>320</v>
      </c>
      <c r="AB756" s="197">
        <f t="shared" si="533"/>
        <v>320</v>
      </c>
      <c r="AC756" s="197">
        <f t="shared" si="533"/>
        <v>320</v>
      </c>
      <c r="AD756" s="197">
        <f t="shared" si="533"/>
        <v>190</v>
      </c>
    </row>
    <row r="757" spans="1:30" s="114" customFormat="1" ht="20.25" hidden="1" customHeight="1" x14ac:dyDescent="0.25">
      <c r="A757" s="182" t="s">
        <v>338</v>
      </c>
      <c r="B757" s="182"/>
      <c r="C757" s="182"/>
      <c r="D757" s="182"/>
      <c r="E757" s="182"/>
      <c r="F757" s="200">
        <f t="shared" si="503"/>
        <v>320</v>
      </c>
      <c r="G757" s="200">
        <f t="shared" si="504"/>
        <v>480</v>
      </c>
      <c r="H757" s="201">
        <f t="shared" si="505"/>
        <v>740</v>
      </c>
      <c r="I757" s="132"/>
      <c r="J757" s="131"/>
      <c r="K757" s="131"/>
      <c r="L757" s="131"/>
      <c r="M757" s="11"/>
      <c r="N757" s="171">
        <v>322310</v>
      </c>
      <c r="O757" s="172" t="s">
        <v>41</v>
      </c>
      <c r="P757" s="173" t="s">
        <v>174</v>
      </c>
      <c r="Q757" s="174">
        <v>160</v>
      </c>
      <c r="R757" s="174">
        <f>S757-Q757</f>
        <v>0</v>
      </c>
      <c r="S757" s="174">
        <v>160</v>
      </c>
      <c r="T757" s="174"/>
      <c r="U757" s="295">
        <v>160</v>
      </c>
      <c r="V757" s="295">
        <v>160</v>
      </c>
      <c r="W757" s="345">
        <v>160</v>
      </c>
      <c r="X757" s="174"/>
      <c r="Y757" s="309"/>
      <c r="Z757" s="174">
        <v>160</v>
      </c>
      <c r="AA757" s="174">
        <f t="shared" ref="AA757:AA758" si="534">+Q757</f>
        <v>160</v>
      </c>
      <c r="AB757" s="174">
        <v>160</v>
      </c>
      <c r="AC757" s="174">
        <v>160</v>
      </c>
      <c r="AD757" s="174">
        <v>100</v>
      </c>
    </row>
    <row r="758" spans="1:30" s="114" customFormat="1" ht="20.25" hidden="1" customHeight="1" x14ac:dyDescent="0.25">
      <c r="A758" s="182" t="s">
        <v>338</v>
      </c>
      <c r="B758" s="182"/>
      <c r="C758" s="182"/>
      <c r="D758" s="182"/>
      <c r="E758" s="182"/>
      <c r="F758" s="200">
        <f t="shared" si="503"/>
        <v>320</v>
      </c>
      <c r="G758" s="200">
        <f t="shared" si="504"/>
        <v>480</v>
      </c>
      <c r="H758" s="201">
        <f t="shared" si="505"/>
        <v>730</v>
      </c>
      <c r="I758" s="132"/>
      <c r="J758" s="131"/>
      <c r="K758" s="131"/>
      <c r="L758" s="131"/>
      <c r="M758" s="11"/>
      <c r="N758" s="171">
        <v>322311</v>
      </c>
      <c r="O758" s="172" t="s">
        <v>41</v>
      </c>
      <c r="P758" s="173" t="s">
        <v>175</v>
      </c>
      <c r="Q758" s="174">
        <v>160</v>
      </c>
      <c r="R758" s="174">
        <f>S758-Q758</f>
        <v>0</v>
      </c>
      <c r="S758" s="174">
        <v>160</v>
      </c>
      <c r="T758" s="174"/>
      <c r="U758" s="295">
        <v>160</v>
      </c>
      <c r="V758" s="295">
        <v>160</v>
      </c>
      <c r="W758" s="345">
        <v>160</v>
      </c>
      <c r="X758" s="174"/>
      <c r="Y758" s="309"/>
      <c r="Z758" s="174">
        <v>160</v>
      </c>
      <c r="AA758" s="174">
        <f t="shared" si="534"/>
        <v>160</v>
      </c>
      <c r="AB758" s="174">
        <v>160</v>
      </c>
      <c r="AC758" s="174">
        <v>160</v>
      </c>
      <c r="AD758" s="174">
        <v>90</v>
      </c>
    </row>
    <row r="759" spans="1:30" s="114" customFormat="1" ht="20.25" hidden="1" customHeight="1" x14ac:dyDescent="0.25">
      <c r="A759" s="183" t="s">
        <v>338</v>
      </c>
      <c r="B759" s="183"/>
      <c r="C759" s="183"/>
      <c r="D759" s="183"/>
      <c r="E759" s="198" t="s">
        <v>388</v>
      </c>
      <c r="F759" s="200">
        <f t="shared" si="503"/>
        <v>320</v>
      </c>
      <c r="G759" s="200">
        <f t="shared" si="504"/>
        <v>480</v>
      </c>
      <c r="H759" s="201">
        <f t="shared" si="505"/>
        <v>710</v>
      </c>
      <c r="I759" s="124"/>
      <c r="J759" s="131"/>
      <c r="K759" s="131"/>
      <c r="L759" s="131"/>
      <c r="M759" s="194">
        <v>32233</v>
      </c>
      <c r="N759" s="195"/>
      <c r="O759" s="196" t="s">
        <v>41</v>
      </c>
      <c r="P759" s="195" t="s">
        <v>176</v>
      </c>
      <c r="Q759" s="197">
        <f>Q760</f>
        <v>160</v>
      </c>
      <c r="R759" s="197">
        <f>R760</f>
        <v>0</v>
      </c>
      <c r="S759" s="197">
        <f>S760</f>
        <v>160</v>
      </c>
      <c r="T759" s="197">
        <f t="shared" ref="T759:AD759" si="535">T760</f>
        <v>0</v>
      </c>
      <c r="U759" s="294">
        <f t="shared" si="535"/>
        <v>160</v>
      </c>
      <c r="V759" s="294">
        <f t="shared" si="535"/>
        <v>160</v>
      </c>
      <c r="W759" s="343">
        <f t="shared" si="535"/>
        <v>160</v>
      </c>
      <c r="X759" s="197"/>
      <c r="Y759" s="308"/>
      <c r="Z759" s="197">
        <f t="shared" si="535"/>
        <v>160</v>
      </c>
      <c r="AA759" s="197">
        <f t="shared" si="535"/>
        <v>160</v>
      </c>
      <c r="AB759" s="197">
        <f t="shared" si="535"/>
        <v>160</v>
      </c>
      <c r="AC759" s="197">
        <f t="shared" si="535"/>
        <v>130</v>
      </c>
      <c r="AD759" s="197">
        <f t="shared" si="535"/>
        <v>100</v>
      </c>
    </row>
    <row r="760" spans="1:30" s="114" customFormat="1" ht="20.25" hidden="1" customHeight="1" x14ac:dyDescent="0.25">
      <c r="A760" s="182" t="s">
        <v>338</v>
      </c>
      <c r="B760" s="182"/>
      <c r="C760" s="182"/>
      <c r="D760" s="182"/>
      <c r="E760" s="182"/>
      <c r="F760" s="200">
        <f t="shared" si="503"/>
        <v>320</v>
      </c>
      <c r="G760" s="200">
        <f t="shared" si="504"/>
        <v>480</v>
      </c>
      <c r="H760" s="201">
        <f t="shared" si="505"/>
        <v>710</v>
      </c>
      <c r="I760" s="132"/>
      <c r="J760" s="131"/>
      <c r="K760" s="131"/>
      <c r="L760" s="131"/>
      <c r="M760" s="11"/>
      <c r="N760" s="171">
        <v>322330</v>
      </c>
      <c r="O760" s="172" t="s">
        <v>41</v>
      </c>
      <c r="P760" s="173" t="s">
        <v>176</v>
      </c>
      <c r="Q760" s="174">
        <v>160</v>
      </c>
      <c r="R760" s="174">
        <f>S760-Q760</f>
        <v>0</v>
      </c>
      <c r="S760" s="174">
        <v>160</v>
      </c>
      <c r="T760" s="174"/>
      <c r="U760" s="295">
        <v>160</v>
      </c>
      <c r="V760" s="295">
        <v>160</v>
      </c>
      <c r="W760" s="345">
        <v>160</v>
      </c>
      <c r="X760" s="174"/>
      <c r="Y760" s="309"/>
      <c r="Z760" s="174">
        <v>160</v>
      </c>
      <c r="AA760" s="174">
        <f>+Q760</f>
        <v>160</v>
      </c>
      <c r="AB760" s="174">
        <v>160</v>
      </c>
      <c r="AC760" s="174">
        <v>130</v>
      </c>
      <c r="AD760" s="174">
        <v>100</v>
      </c>
    </row>
    <row r="761" spans="1:30" s="114" customFormat="1" ht="20.25" hidden="1" customHeight="1" x14ac:dyDescent="0.25">
      <c r="A761" s="183" t="s">
        <v>338</v>
      </c>
      <c r="B761" s="183"/>
      <c r="C761" s="183"/>
      <c r="D761" s="183"/>
      <c r="E761" s="198" t="s">
        <v>388</v>
      </c>
      <c r="F761" s="200">
        <f t="shared" si="503"/>
        <v>0</v>
      </c>
      <c r="G761" s="200">
        <f t="shared" si="504"/>
        <v>0</v>
      </c>
      <c r="H761" s="201">
        <f t="shared" si="505"/>
        <v>0</v>
      </c>
      <c r="I761" s="124"/>
      <c r="J761" s="131"/>
      <c r="K761" s="131"/>
      <c r="L761" s="131"/>
      <c r="M761" s="194">
        <v>32234</v>
      </c>
      <c r="N761" s="195"/>
      <c r="O761" s="196" t="s">
        <v>41</v>
      </c>
      <c r="P761" s="195" t="s">
        <v>177</v>
      </c>
      <c r="Q761" s="197">
        <f>+Q762</f>
        <v>0</v>
      </c>
      <c r="R761" s="197">
        <f t="shared" ref="R761:AD761" si="536">+R762</f>
        <v>0</v>
      </c>
      <c r="S761" s="197">
        <f t="shared" si="536"/>
        <v>0</v>
      </c>
      <c r="T761" s="197">
        <f t="shared" si="536"/>
        <v>0</v>
      </c>
      <c r="U761" s="294">
        <f t="shared" si="536"/>
        <v>0</v>
      </c>
      <c r="V761" s="294">
        <f t="shared" si="536"/>
        <v>0</v>
      </c>
      <c r="W761" s="343">
        <f t="shared" si="536"/>
        <v>0</v>
      </c>
      <c r="X761" s="197"/>
      <c r="Y761" s="308"/>
      <c r="Z761" s="197">
        <f t="shared" si="536"/>
        <v>0</v>
      </c>
      <c r="AA761" s="197">
        <f t="shared" si="536"/>
        <v>0</v>
      </c>
      <c r="AB761" s="197">
        <f t="shared" si="536"/>
        <v>0</v>
      </c>
      <c r="AC761" s="197">
        <f t="shared" si="536"/>
        <v>0</v>
      </c>
      <c r="AD761" s="197">
        <f t="shared" si="536"/>
        <v>0</v>
      </c>
    </row>
    <row r="762" spans="1:30" s="114" customFormat="1" ht="20.25" hidden="1" customHeight="1" x14ac:dyDescent="0.25">
      <c r="A762" s="182" t="s">
        <v>338</v>
      </c>
      <c r="B762" s="182"/>
      <c r="C762" s="182"/>
      <c r="D762" s="182"/>
      <c r="E762" s="182"/>
      <c r="F762" s="200">
        <f t="shared" si="503"/>
        <v>0</v>
      </c>
      <c r="G762" s="200">
        <f t="shared" si="504"/>
        <v>0</v>
      </c>
      <c r="H762" s="201">
        <f t="shared" si="505"/>
        <v>0</v>
      </c>
      <c r="I762" s="132"/>
      <c r="J762" s="131"/>
      <c r="K762" s="131"/>
      <c r="L762" s="131"/>
      <c r="M762" s="11"/>
      <c r="N762" s="171">
        <v>322340</v>
      </c>
      <c r="O762" s="172" t="s">
        <v>41</v>
      </c>
      <c r="P762" s="173" t="s">
        <v>177</v>
      </c>
      <c r="Q762" s="174"/>
      <c r="R762" s="174"/>
      <c r="S762" s="174"/>
      <c r="T762" s="174"/>
      <c r="U762" s="295">
        <v>0</v>
      </c>
      <c r="V762" s="295">
        <v>0</v>
      </c>
      <c r="W762" s="345">
        <v>0</v>
      </c>
      <c r="X762" s="174"/>
      <c r="Y762" s="309"/>
      <c r="Z762" s="174"/>
      <c r="AA762" s="174">
        <f>+Q762</f>
        <v>0</v>
      </c>
      <c r="AB762" s="174"/>
      <c r="AC762" s="174"/>
      <c r="AD762" s="174"/>
    </row>
    <row r="763" spans="1:30" s="214" customFormat="1" ht="20.25" customHeight="1" x14ac:dyDescent="0.25">
      <c r="A763" s="188" t="s">
        <v>338</v>
      </c>
      <c r="B763" s="188"/>
      <c r="C763" s="215" t="s">
        <v>384</v>
      </c>
      <c r="D763" s="215" t="s">
        <v>387</v>
      </c>
      <c r="E763" s="215" t="s">
        <v>388</v>
      </c>
      <c r="F763" s="207">
        <f t="shared" si="503"/>
        <v>800</v>
      </c>
      <c r="G763" s="207">
        <f t="shared" si="504"/>
        <v>1600</v>
      </c>
      <c r="H763" s="208">
        <f t="shared" si="505"/>
        <v>1720</v>
      </c>
      <c r="I763" s="124"/>
      <c r="J763" s="131"/>
      <c r="K763" s="131">
        <v>323</v>
      </c>
      <c r="L763" s="131"/>
      <c r="M763" s="131"/>
      <c r="N763" s="132"/>
      <c r="O763" s="12" t="s">
        <v>41</v>
      </c>
      <c r="P763" s="127" t="s">
        <v>185</v>
      </c>
      <c r="Q763" s="133">
        <f>Q767+Q775+Q778+Q764+Q770</f>
        <v>400</v>
      </c>
      <c r="R763" s="133">
        <f t="shared" ref="R763:AD763" si="537">R767+R775+R778+R764+R770</f>
        <v>0</v>
      </c>
      <c r="S763" s="133">
        <f t="shared" si="537"/>
        <v>400</v>
      </c>
      <c r="T763" s="133">
        <f t="shared" si="537"/>
        <v>400</v>
      </c>
      <c r="U763" s="293">
        <f t="shared" si="537"/>
        <v>400</v>
      </c>
      <c r="V763" s="293">
        <f t="shared" si="537"/>
        <v>400</v>
      </c>
      <c r="W763" s="342">
        <f t="shared" si="537"/>
        <v>400</v>
      </c>
      <c r="X763" s="133"/>
      <c r="Y763" s="307"/>
      <c r="Z763" s="213">
        <f t="shared" si="537"/>
        <v>400</v>
      </c>
      <c r="AA763" s="213">
        <f t="shared" si="537"/>
        <v>400</v>
      </c>
      <c r="AB763" s="213">
        <f t="shared" si="537"/>
        <v>400</v>
      </c>
      <c r="AC763" s="213">
        <f t="shared" si="537"/>
        <v>280</v>
      </c>
      <c r="AD763" s="213">
        <f t="shared" si="537"/>
        <v>240</v>
      </c>
    </row>
    <row r="764" spans="1:30" s="114" customFormat="1" ht="20.25" customHeight="1" x14ac:dyDescent="0.25">
      <c r="A764" s="182" t="s">
        <v>338</v>
      </c>
      <c r="B764" s="182"/>
      <c r="C764" s="182"/>
      <c r="D764" s="198" t="s">
        <v>387</v>
      </c>
      <c r="E764" s="198" t="s">
        <v>388</v>
      </c>
      <c r="F764" s="200">
        <f t="shared" si="503"/>
        <v>80</v>
      </c>
      <c r="G764" s="200">
        <f t="shared" si="504"/>
        <v>160</v>
      </c>
      <c r="H764" s="201">
        <f t="shared" si="505"/>
        <v>200</v>
      </c>
      <c r="I764" s="132"/>
      <c r="J764" s="131"/>
      <c r="K764" s="131"/>
      <c r="L764" s="131">
        <v>3232</v>
      </c>
      <c r="M764" s="131"/>
      <c r="N764" s="132"/>
      <c r="O764" s="12" t="s">
        <v>41</v>
      </c>
      <c r="P764" s="127" t="s">
        <v>192</v>
      </c>
      <c r="Q764" s="133">
        <f t="shared" ref="Q764:AD765" si="538">Q765</f>
        <v>40</v>
      </c>
      <c r="R764" s="133">
        <f t="shared" si="538"/>
        <v>0</v>
      </c>
      <c r="S764" s="133">
        <f t="shared" si="538"/>
        <v>40</v>
      </c>
      <c r="T764" s="133">
        <v>40</v>
      </c>
      <c r="U764" s="293">
        <f t="shared" si="538"/>
        <v>40</v>
      </c>
      <c r="V764" s="293">
        <f t="shared" si="538"/>
        <v>40</v>
      </c>
      <c r="W764" s="342">
        <f t="shared" si="538"/>
        <v>40</v>
      </c>
      <c r="X764" s="133"/>
      <c r="Y764" s="307"/>
      <c r="Z764" s="133">
        <f t="shared" si="538"/>
        <v>40</v>
      </c>
      <c r="AA764" s="133">
        <f t="shared" si="538"/>
        <v>40</v>
      </c>
      <c r="AB764" s="133">
        <f t="shared" si="538"/>
        <v>40</v>
      </c>
      <c r="AC764" s="133">
        <f t="shared" si="538"/>
        <v>40</v>
      </c>
      <c r="AD764" s="133">
        <f t="shared" si="538"/>
        <v>40</v>
      </c>
    </row>
    <row r="765" spans="1:30" s="114" customFormat="1" ht="20.25" hidden="1" customHeight="1" x14ac:dyDescent="0.25">
      <c r="A765" s="183" t="s">
        <v>338</v>
      </c>
      <c r="B765" s="183"/>
      <c r="C765" s="183"/>
      <c r="D765" s="183"/>
      <c r="E765" s="198" t="s">
        <v>388</v>
      </c>
      <c r="F765" s="200">
        <f t="shared" si="503"/>
        <v>80</v>
      </c>
      <c r="G765" s="200">
        <f t="shared" si="504"/>
        <v>120</v>
      </c>
      <c r="H765" s="201">
        <f t="shared" si="505"/>
        <v>200</v>
      </c>
      <c r="I765" s="124"/>
      <c r="J765" s="131"/>
      <c r="K765" s="131"/>
      <c r="L765" s="131"/>
      <c r="M765" s="194">
        <v>32322</v>
      </c>
      <c r="N765" s="195"/>
      <c r="O765" s="196" t="s">
        <v>41</v>
      </c>
      <c r="P765" s="195" t="s">
        <v>297</v>
      </c>
      <c r="Q765" s="197">
        <f t="shared" si="538"/>
        <v>40</v>
      </c>
      <c r="R765" s="197">
        <f t="shared" si="538"/>
        <v>0</v>
      </c>
      <c r="S765" s="197">
        <f t="shared" si="538"/>
        <v>40</v>
      </c>
      <c r="T765" s="197">
        <f t="shared" si="538"/>
        <v>0</v>
      </c>
      <c r="U765" s="294">
        <f t="shared" si="538"/>
        <v>40</v>
      </c>
      <c r="V765" s="294">
        <f t="shared" si="538"/>
        <v>40</v>
      </c>
      <c r="W765" s="343">
        <f t="shared" si="538"/>
        <v>40</v>
      </c>
      <c r="X765" s="197"/>
      <c r="Y765" s="308"/>
      <c r="Z765" s="197">
        <f t="shared" si="538"/>
        <v>40</v>
      </c>
      <c r="AA765" s="197">
        <f t="shared" si="538"/>
        <v>40</v>
      </c>
      <c r="AB765" s="197">
        <f t="shared" si="538"/>
        <v>40</v>
      </c>
      <c r="AC765" s="197">
        <f t="shared" si="538"/>
        <v>40</v>
      </c>
      <c r="AD765" s="197">
        <f t="shared" si="538"/>
        <v>40</v>
      </c>
    </row>
    <row r="766" spans="1:30" s="114" customFormat="1" ht="20.25" hidden="1" customHeight="1" x14ac:dyDescent="0.25">
      <c r="A766" s="182" t="s">
        <v>338</v>
      </c>
      <c r="B766" s="182"/>
      <c r="C766" s="182"/>
      <c r="D766" s="182"/>
      <c r="E766" s="182"/>
      <c r="F766" s="200">
        <f t="shared" si="503"/>
        <v>80</v>
      </c>
      <c r="G766" s="200">
        <f t="shared" si="504"/>
        <v>120</v>
      </c>
      <c r="H766" s="201">
        <f t="shared" si="505"/>
        <v>200</v>
      </c>
      <c r="I766" s="132"/>
      <c r="J766" s="131"/>
      <c r="K766" s="131"/>
      <c r="L766" s="131"/>
      <c r="M766" s="131"/>
      <c r="N766" s="171">
        <v>323220</v>
      </c>
      <c r="O766" s="172" t="s">
        <v>41</v>
      </c>
      <c r="P766" s="173" t="s">
        <v>297</v>
      </c>
      <c r="Q766" s="174">
        <v>40</v>
      </c>
      <c r="R766" s="174">
        <f>S766-Q766</f>
        <v>0</v>
      </c>
      <c r="S766" s="174">
        <v>40</v>
      </c>
      <c r="T766" s="174"/>
      <c r="U766" s="295">
        <v>40</v>
      </c>
      <c r="V766" s="295">
        <v>40</v>
      </c>
      <c r="W766" s="345">
        <v>40</v>
      </c>
      <c r="X766" s="174"/>
      <c r="Y766" s="309"/>
      <c r="Z766" s="174">
        <v>40</v>
      </c>
      <c r="AA766" s="174">
        <f>+Q766</f>
        <v>40</v>
      </c>
      <c r="AB766" s="174">
        <v>40</v>
      </c>
      <c r="AC766" s="174">
        <v>40</v>
      </c>
      <c r="AD766" s="174">
        <v>40</v>
      </c>
    </row>
    <row r="767" spans="1:30" s="114" customFormat="1" ht="20.25" hidden="1" customHeight="1" x14ac:dyDescent="0.25">
      <c r="A767" s="182" t="s">
        <v>338</v>
      </c>
      <c r="B767" s="182"/>
      <c r="C767" s="182"/>
      <c r="D767" s="198" t="s">
        <v>387</v>
      </c>
      <c r="E767" s="198" t="s">
        <v>388</v>
      </c>
      <c r="F767" s="200">
        <f t="shared" si="503"/>
        <v>80</v>
      </c>
      <c r="G767" s="200">
        <f t="shared" si="504"/>
        <v>120</v>
      </c>
      <c r="H767" s="201">
        <f t="shared" si="505"/>
        <v>200</v>
      </c>
      <c r="I767" s="132"/>
      <c r="J767" s="131"/>
      <c r="K767" s="131"/>
      <c r="L767" s="131">
        <v>3233</v>
      </c>
      <c r="M767" s="131"/>
      <c r="N767" s="132"/>
      <c r="O767" s="12" t="s">
        <v>41</v>
      </c>
      <c r="P767" s="127" t="s">
        <v>195</v>
      </c>
      <c r="Q767" s="133">
        <f t="shared" ref="Q767:AD768" si="539">Q768</f>
        <v>40</v>
      </c>
      <c r="R767" s="133">
        <f t="shared" si="539"/>
        <v>0</v>
      </c>
      <c r="S767" s="133">
        <f t="shared" si="539"/>
        <v>40</v>
      </c>
      <c r="T767" s="133">
        <v>40</v>
      </c>
      <c r="U767" s="293">
        <f t="shared" si="539"/>
        <v>40</v>
      </c>
      <c r="V767" s="293">
        <f t="shared" si="539"/>
        <v>40</v>
      </c>
      <c r="W767" s="342">
        <f t="shared" si="539"/>
        <v>0</v>
      </c>
      <c r="X767" s="133"/>
      <c r="Y767" s="307"/>
      <c r="Z767" s="133">
        <f t="shared" si="539"/>
        <v>40</v>
      </c>
      <c r="AA767" s="133">
        <f t="shared" si="539"/>
        <v>40</v>
      </c>
      <c r="AB767" s="133">
        <f t="shared" si="539"/>
        <v>40</v>
      </c>
      <c r="AC767" s="133">
        <f t="shared" si="539"/>
        <v>40</v>
      </c>
      <c r="AD767" s="133">
        <f t="shared" si="539"/>
        <v>40</v>
      </c>
    </row>
    <row r="768" spans="1:30" s="114" customFormat="1" ht="20.25" hidden="1" customHeight="1" x14ac:dyDescent="0.25">
      <c r="A768" s="183" t="s">
        <v>338</v>
      </c>
      <c r="B768" s="183"/>
      <c r="C768" s="183"/>
      <c r="D768" s="183"/>
      <c r="E768" s="198" t="s">
        <v>388</v>
      </c>
      <c r="F768" s="200">
        <f t="shared" si="503"/>
        <v>80</v>
      </c>
      <c r="G768" s="200">
        <f t="shared" si="504"/>
        <v>80</v>
      </c>
      <c r="H768" s="201">
        <f t="shared" si="505"/>
        <v>200</v>
      </c>
      <c r="I768" s="124"/>
      <c r="J768" s="131"/>
      <c r="K768" s="131"/>
      <c r="L768" s="131"/>
      <c r="M768" s="194">
        <v>32339</v>
      </c>
      <c r="N768" s="195"/>
      <c r="O768" s="196" t="s">
        <v>41</v>
      </c>
      <c r="P768" s="195" t="s">
        <v>195</v>
      </c>
      <c r="Q768" s="197">
        <f t="shared" si="539"/>
        <v>40</v>
      </c>
      <c r="R768" s="197">
        <f t="shared" si="539"/>
        <v>0</v>
      </c>
      <c r="S768" s="197">
        <f t="shared" si="539"/>
        <v>40</v>
      </c>
      <c r="T768" s="197">
        <f t="shared" si="539"/>
        <v>0</v>
      </c>
      <c r="U768" s="294">
        <f t="shared" si="539"/>
        <v>40</v>
      </c>
      <c r="V768" s="294">
        <f t="shared" si="539"/>
        <v>40</v>
      </c>
      <c r="W768" s="343">
        <f t="shared" si="539"/>
        <v>0</v>
      </c>
      <c r="X768" s="197"/>
      <c r="Y768" s="308"/>
      <c r="Z768" s="197">
        <f t="shared" si="539"/>
        <v>40</v>
      </c>
      <c r="AA768" s="197">
        <f t="shared" si="539"/>
        <v>40</v>
      </c>
      <c r="AB768" s="197">
        <f t="shared" si="539"/>
        <v>40</v>
      </c>
      <c r="AC768" s="197">
        <f t="shared" si="539"/>
        <v>40</v>
      </c>
      <c r="AD768" s="197">
        <f t="shared" si="539"/>
        <v>40</v>
      </c>
    </row>
    <row r="769" spans="1:30" s="114" customFormat="1" ht="20.25" hidden="1" customHeight="1" x14ac:dyDescent="0.25">
      <c r="A769" s="182" t="s">
        <v>338</v>
      </c>
      <c r="B769" s="182"/>
      <c r="C769" s="182"/>
      <c r="D769" s="182"/>
      <c r="E769" s="182"/>
      <c r="F769" s="200">
        <f t="shared" si="503"/>
        <v>80</v>
      </c>
      <c r="G769" s="200">
        <f t="shared" si="504"/>
        <v>80</v>
      </c>
      <c r="H769" s="201">
        <f t="shared" si="505"/>
        <v>200</v>
      </c>
      <c r="I769" s="132"/>
      <c r="J769" s="131"/>
      <c r="K769" s="131"/>
      <c r="L769" s="131"/>
      <c r="M769" s="11"/>
      <c r="N769" s="171">
        <v>323390</v>
      </c>
      <c r="O769" s="172" t="s">
        <v>41</v>
      </c>
      <c r="P769" s="173" t="s">
        <v>196</v>
      </c>
      <c r="Q769" s="174">
        <v>40</v>
      </c>
      <c r="R769" s="174">
        <f>S769-Q769</f>
        <v>0</v>
      </c>
      <c r="S769" s="174">
        <v>40</v>
      </c>
      <c r="T769" s="174"/>
      <c r="U769" s="295">
        <v>40</v>
      </c>
      <c r="V769" s="295">
        <v>40</v>
      </c>
      <c r="W769" s="345">
        <v>0</v>
      </c>
      <c r="X769" s="174"/>
      <c r="Y769" s="309"/>
      <c r="Z769" s="174">
        <v>40</v>
      </c>
      <c r="AA769" s="174">
        <f>+Q769</f>
        <v>40</v>
      </c>
      <c r="AB769" s="174">
        <v>40</v>
      </c>
      <c r="AC769" s="174">
        <v>40</v>
      </c>
      <c r="AD769" s="174">
        <v>40</v>
      </c>
    </row>
    <row r="770" spans="1:30" s="114" customFormat="1" ht="20.25" hidden="1" customHeight="1" x14ac:dyDescent="0.25">
      <c r="A770" s="182" t="s">
        <v>338</v>
      </c>
      <c r="B770" s="182"/>
      <c r="C770" s="182"/>
      <c r="D770" s="198" t="s">
        <v>387</v>
      </c>
      <c r="E770" s="198" t="s">
        <v>388</v>
      </c>
      <c r="F770" s="200">
        <f t="shared" si="503"/>
        <v>0</v>
      </c>
      <c r="G770" s="200">
        <f t="shared" si="504"/>
        <v>0</v>
      </c>
      <c r="H770" s="201">
        <f t="shared" si="505"/>
        <v>0</v>
      </c>
      <c r="I770" s="132"/>
      <c r="J770" s="131"/>
      <c r="K770" s="131"/>
      <c r="L770" s="131">
        <v>3236</v>
      </c>
      <c r="M770" s="131"/>
      <c r="N770" s="132"/>
      <c r="O770" s="12" t="s">
        <v>41</v>
      </c>
      <c r="P770" s="127" t="s">
        <v>206</v>
      </c>
      <c r="Q770" s="133">
        <f>+Q771+Q773</f>
        <v>0</v>
      </c>
      <c r="R770" s="133">
        <f t="shared" ref="R770:AD770" si="540">+R771+R773</f>
        <v>0</v>
      </c>
      <c r="S770" s="133">
        <f t="shared" si="540"/>
        <v>0</v>
      </c>
      <c r="T770" s="133">
        <f t="shared" si="540"/>
        <v>0</v>
      </c>
      <c r="U770" s="293">
        <f t="shared" si="540"/>
        <v>0</v>
      </c>
      <c r="V770" s="293">
        <f t="shared" si="540"/>
        <v>0</v>
      </c>
      <c r="W770" s="342">
        <f t="shared" si="540"/>
        <v>0</v>
      </c>
      <c r="X770" s="133"/>
      <c r="Y770" s="307"/>
      <c r="Z770" s="133">
        <f t="shared" si="540"/>
        <v>0</v>
      </c>
      <c r="AA770" s="133">
        <f t="shared" si="540"/>
        <v>0</v>
      </c>
      <c r="AB770" s="133">
        <f t="shared" si="540"/>
        <v>0</v>
      </c>
      <c r="AC770" s="133">
        <f t="shared" si="540"/>
        <v>0</v>
      </c>
      <c r="AD770" s="133">
        <f t="shared" si="540"/>
        <v>0</v>
      </c>
    </row>
    <row r="771" spans="1:30" s="114" customFormat="1" ht="20.25" hidden="1" customHeight="1" x14ac:dyDescent="0.25">
      <c r="A771" s="183" t="s">
        <v>338</v>
      </c>
      <c r="B771" s="183"/>
      <c r="C771" s="183"/>
      <c r="D771" s="183"/>
      <c r="E771" s="198" t="s">
        <v>388</v>
      </c>
      <c r="F771" s="200">
        <f t="shared" si="503"/>
        <v>0</v>
      </c>
      <c r="G771" s="200">
        <f t="shared" si="504"/>
        <v>0</v>
      </c>
      <c r="H771" s="201">
        <f t="shared" si="505"/>
        <v>0</v>
      </c>
      <c r="I771" s="124"/>
      <c r="J771" s="131"/>
      <c r="K771" s="131"/>
      <c r="L771" s="131"/>
      <c r="M771" s="194">
        <v>32363</v>
      </c>
      <c r="N771" s="195"/>
      <c r="O771" s="196" t="s">
        <v>41</v>
      </c>
      <c r="P771" s="195" t="s">
        <v>207</v>
      </c>
      <c r="Q771" s="197">
        <f>+Q772</f>
        <v>0</v>
      </c>
      <c r="R771" s="197">
        <f t="shared" ref="R771:AD771" si="541">+R772</f>
        <v>0</v>
      </c>
      <c r="S771" s="197">
        <f t="shared" si="541"/>
        <v>0</v>
      </c>
      <c r="T771" s="197">
        <f t="shared" si="541"/>
        <v>0</v>
      </c>
      <c r="U771" s="294">
        <f t="shared" si="541"/>
        <v>0</v>
      </c>
      <c r="V771" s="294">
        <f t="shared" si="541"/>
        <v>0</v>
      </c>
      <c r="W771" s="343">
        <f t="shared" si="541"/>
        <v>0</v>
      </c>
      <c r="X771" s="197"/>
      <c r="Y771" s="308"/>
      <c r="Z771" s="197">
        <f t="shared" si="541"/>
        <v>0</v>
      </c>
      <c r="AA771" s="197">
        <f t="shared" si="541"/>
        <v>0</v>
      </c>
      <c r="AB771" s="197">
        <f t="shared" si="541"/>
        <v>0</v>
      </c>
      <c r="AC771" s="197">
        <f t="shared" si="541"/>
        <v>0</v>
      </c>
      <c r="AD771" s="197">
        <f t="shared" si="541"/>
        <v>0</v>
      </c>
    </row>
    <row r="772" spans="1:30" s="114" customFormat="1" ht="20.25" hidden="1" customHeight="1" x14ac:dyDescent="0.25">
      <c r="A772" s="182" t="s">
        <v>338</v>
      </c>
      <c r="B772" s="182"/>
      <c r="C772" s="182"/>
      <c r="D772" s="182"/>
      <c r="E772" s="182"/>
      <c r="F772" s="200">
        <f t="shared" si="503"/>
        <v>0</v>
      </c>
      <c r="G772" s="200">
        <f t="shared" si="504"/>
        <v>0</v>
      </c>
      <c r="H772" s="201">
        <f t="shared" si="505"/>
        <v>0</v>
      </c>
      <c r="I772" s="132"/>
      <c r="J772" s="131"/>
      <c r="K772" s="131"/>
      <c r="L772" s="131"/>
      <c r="M772" s="11"/>
      <c r="N772" s="171">
        <v>323630</v>
      </c>
      <c r="O772" s="172" t="s">
        <v>41</v>
      </c>
      <c r="P772" s="173" t="s">
        <v>207</v>
      </c>
      <c r="Q772" s="174"/>
      <c r="R772" s="174"/>
      <c r="S772" s="174"/>
      <c r="T772" s="174"/>
      <c r="U772" s="295">
        <v>0</v>
      </c>
      <c r="V772" s="295">
        <v>0</v>
      </c>
      <c r="W772" s="345">
        <v>0</v>
      </c>
      <c r="X772" s="174"/>
      <c r="Y772" s="309"/>
      <c r="Z772" s="174"/>
      <c r="AA772" s="174">
        <f>+Q772</f>
        <v>0</v>
      </c>
      <c r="AB772" s="174"/>
      <c r="AC772" s="174"/>
      <c r="AD772" s="174"/>
    </row>
    <row r="773" spans="1:30" s="114" customFormat="1" ht="20.25" hidden="1" customHeight="1" x14ac:dyDescent="0.25">
      <c r="A773" s="183" t="s">
        <v>338</v>
      </c>
      <c r="B773" s="183"/>
      <c r="C773" s="183"/>
      <c r="D773" s="183"/>
      <c r="E773" s="198" t="s">
        <v>388</v>
      </c>
      <c r="F773" s="200">
        <f t="shared" si="503"/>
        <v>0</v>
      </c>
      <c r="G773" s="200">
        <f t="shared" si="504"/>
        <v>0</v>
      </c>
      <c r="H773" s="201">
        <f t="shared" si="505"/>
        <v>0</v>
      </c>
      <c r="I773" s="124"/>
      <c r="J773" s="131"/>
      <c r="K773" s="131"/>
      <c r="L773" s="131"/>
      <c r="M773" s="194">
        <v>32369</v>
      </c>
      <c r="N773" s="195"/>
      <c r="O773" s="196" t="s">
        <v>41</v>
      </c>
      <c r="P773" s="195" t="s">
        <v>208</v>
      </c>
      <c r="Q773" s="197">
        <f>+Q774</f>
        <v>0</v>
      </c>
      <c r="R773" s="197">
        <f t="shared" ref="R773:AD773" si="542">+R774</f>
        <v>0</v>
      </c>
      <c r="S773" s="197">
        <f t="shared" si="542"/>
        <v>0</v>
      </c>
      <c r="T773" s="197">
        <f t="shared" si="542"/>
        <v>0</v>
      </c>
      <c r="U773" s="294">
        <f t="shared" si="542"/>
        <v>0</v>
      </c>
      <c r="V773" s="294">
        <f t="shared" si="542"/>
        <v>0</v>
      </c>
      <c r="W773" s="343">
        <f t="shared" si="542"/>
        <v>0</v>
      </c>
      <c r="X773" s="197"/>
      <c r="Y773" s="308"/>
      <c r="Z773" s="197">
        <f t="shared" si="542"/>
        <v>0</v>
      </c>
      <c r="AA773" s="197">
        <f t="shared" si="542"/>
        <v>0</v>
      </c>
      <c r="AB773" s="197">
        <f t="shared" si="542"/>
        <v>0</v>
      </c>
      <c r="AC773" s="197">
        <f t="shared" si="542"/>
        <v>0</v>
      </c>
      <c r="AD773" s="197">
        <f t="shared" si="542"/>
        <v>0</v>
      </c>
    </row>
    <row r="774" spans="1:30" s="114" customFormat="1" ht="20.25" hidden="1" customHeight="1" x14ac:dyDescent="0.25">
      <c r="A774" s="182" t="s">
        <v>338</v>
      </c>
      <c r="B774" s="182"/>
      <c r="C774" s="182"/>
      <c r="D774" s="182"/>
      <c r="E774" s="182"/>
      <c r="F774" s="200">
        <f t="shared" si="503"/>
        <v>0</v>
      </c>
      <c r="G774" s="200">
        <f t="shared" si="504"/>
        <v>0</v>
      </c>
      <c r="H774" s="201">
        <f t="shared" si="505"/>
        <v>0</v>
      </c>
      <c r="I774" s="132"/>
      <c r="J774" s="131"/>
      <c r="K774" s="131"/>
      <c r="L774" s="131"/>
      <c r="M774" s="11"/>
      <c r="N774" s="171">
        <v>323690</v>
      </c>
      <c r="O774" s="172" t="s">
        <v>41</v>
      </c>
      <c r="P774" s="173" t="s">
        <v>208</v>
      </c>
      <c r="Q774" s="174"/>
      <c r="R774" s="174"/>
      <c r="S774" s="174"/>
      <c r="T774" s="174"/>
      <c r="U774" s="295">
        <v>0</v>
      </c>
      <c r="V774" s="295">
        <v>0</v>
      </c>
      <c r="W774" s="345">
        <v>0</v>
      </c>
      <c r="X774" s="174"/>
      <c r="Y774" s="309"/>
      <c r="Z774" s="174"/>
      <c r="AA774" s="174">
        <f>+Q774</f>
        <v>0</v>
      </c>
      <c r="AB774" s="174"/>
      <c r="AC774" s="174"/>
      <c r="AD774" s="174"/>
    </row>
    <row r="775" spans="1:30" s="114" customFormat="1" ht="20.25" customHeight="1" x14ac:dyDescent="0.25">
      <c r="A775" s="182" t="s">
        <v>338</v>
      </c>
      <c r="B775" s="182"/>
      <c r="C775" s="182"/>
      <c r="D775" s="198" t="s">
        <v>387</v>
      </c>
      <c r="E775" s="198" t="s">
        <v>388</v>
      </c>
      <c r="F775" s="200">
        <f t="shared" ref="F775:F838" si="543">+Q775+R775+S775</f>
        <v>320</v>
      </c>
      <c r="G775" s="200">
        <f t="shared" ref="G775:G838" si="544">+T775+U775+V775+W775+X775+Y775</f>
        <v>660</v>
      </c>
      <c r="H775" s="201">
        <f t="shared" ref="H775:H838" si="545">+Z775+AA775+AB775+AC775+AD775</f>
        <v>660</v>
      </c>
      <c r="I775" s="132"/>
      <c r="J775" s="131"/>
      <c r="K775" s="131"/>
      <c r="L775" s="131">
        <v>3238</v>
      </c>
      <c r="M775" s="131"/>
      <c r="N775" s="132"/>
      <c r="O775" s="12" t="s">
        <v>41</v>
      </c>
      <c r="P775" s="127" t="s">
        <v>213</v>
      </c>
      <c r="Q775" s="133">
        <f t="shared" ref="Q775:AD776" si="546">Q776</f>
        <v>160</v>
      </c>
      <c r="R775" s="133">
        <f t="shared" si="546"/>
        <v>0</v>
      </c>
      <c r="S775" s="133">
        <f t="shared" si="546"/>
        <v>160</v>
      </c>
      <c r="T775" s="133">
        <v>160</v>
      </c>
      <c r="U775" s="293">
        <f t="shared" si="546"/>
        <v>160</v>
      </c>
      <c r="V775" s="293">
        <f t="shared" si="546"/>
        <v>160</v>
      </c>
      <c r="W775" s="342">
        <f t="shared" si="546"/>
        <v>180</v>
      </c>
      <c r="X775" s="133"/>
      <c r="Y775" s="307"/>
      <c r="Z775" s="133">
        <f t="shared" si="546"/>
        <v>160</v>
      </c>
      <c r="AA775" s="133">
        <f t="shared" si="546"/>
        <v>160</v>
      </c>
      <c r="AB775" s="133">
        <f t="shared" si="546"/>
        <v>160</v>
      </c>
      <c r="AC775" s="133">
        <f t="shared" si="546"/>
        <v>100</v>
      </c>
      <c r="AD775" s="133">
        <f t="shared" si="546"/>
        <v>80</v>
      </c>
    </row>
    <row r="776" spans="1:30" s="114" customFormat="1" ht="20.25" hidden="1" customHeight="1" x14ac:dyDescent="0.25">
      <c r="A776" s="183" t="s">
        <v>338</v>
      </c>
      <c r="B776" s="183"/>
      <c r="C776" s="183"/>
      <c r="D776" s="183"/>
      <c r="E776" s="198" t="s">
        <v>388</v>
      </c>
      <c r="F776" s="200">
        <f t="shared" si="543"/>
        <v>320</v>
      </c>
      <c r="G776" s="200">
        <f t="shared" si="544"/>
        <v>500</v>
      </c>
      <c r="H776" s="201">
        <f t="shared" si="545"/>
        <v>660</v>
      </c>
      <c r="I776" s="124"/>
      <c r="J776" s="131"/>
      <c r="K776" s="131"/>
      <c r="L776" s="131"/>
      <c r="M776" s="194">
        <v>32389</v>
      </c>
      <c r="N776" s="195"/>
      <c r="O776" s="196" t="s">
        <v>41</v>
      </c>
      <c r="P776" s="195" t="s">
        <v>214</v>
      </c>
      <c r="Q776" s="197">
        <f t="shared" si="546"/>
        <v>160</v>
      </c>
      <c r="R776" s="197">
        <f t="shared" si="546"/>
        <v>0</v>
      </c>
      <c r="S776" s="197">
        <f t="shared" si="546"/>
        <v>160</v>
      </c>
      <c r="T776" s="197">
        <f t="shared" si="546"/>
        <v>0</v>
      </c>
      <c r="U776" s="294">
        <f t="shared" si="546"/>
        <v>160</v>
      </c>
      <c r="V776" s="294">
        <f t="shared" si="546"/>
        <v>160</v>
      </c>
      <c r="W776" s="343">
        <f t="shared" si="546"/>
        <v>180</v>
      </c>
      <c r="X776" s="197"/>
      <c r="Y776" s="308"/>
      <c r="Z776" s="197">
        <f t="shared" si="546"/>
        <v>160</v>
      </c>
      <c r="AA776" s="197">
        <f t="shared" si="546"/>
        <v>160</v>
      </c>
      <c r="AB776" s="197">
        <f t="shared" si="546"/>
        <v>160</v>
      </c>
      <c r="AC776" s="197">
        <f t="shared" si="546"/>
        <v>100</v>
      </c>
      <c r="AD776" s="197">
        <f t="shared" si="546"/>
        <v>80</v>
      </c>
    </row>
    <row r="777" spans="1:30" s="114" customFormat="1" ht="20.25" hidden="1" customHeight="1" x14ac:dyDescent="0.25">
      <c r="A777" s="182" t="s">
        <v>338</v>
      </c>
      <c r="B777" s="182"/>
      <c r="C777" s="182"/>
      <c r="D777" s="182"/>
      <c r="E777" s="182"/>
      <c r="F777" s="200">
        <f t="shared" si="543"/>
        <v>320</v>
      </c>
      <c r="G777" s="200">
        <f t="shared" si="544"/>
        <v>500</v>
      </c>
      <c r="H777" s="201">
        <f t="shared" si="545"/>
        <v>660</v>
      </c>
      <c r="I777" s="132"/>
      <c r="J777" s="131"/>
      <c r="K777" s="131"/>
      <c r="L777" s="131"/>
      <c r="M777" s="11"/>
      <c r="N777" s="171">
        <v>323890</v>
      </c>
      <c r="O777" s="172" t="s">
        <v>41</v>
      </c>
      <c r="P777" s="173" t="s">
        <v>214</v>
      </c>
      <c r="Q777" s="174">
        <v>160</v>
      </c>
      <c r="R777" s="174">
        <f>S777-Q777</f>
        <v>0</v>
      </c>
      <c r="S777" s="174">
        <v>160</v>
      </c>
      <c r="T777" s="174"/>
      <c r="U777" s="295">
        <v>160</v>
      </c>
      <c r="V777" s="295">
        <v>160</v>
      </c>
      <c r="W777" s="345">
        <v>180</v>
      </c>
      <c r="X777" s="174"/>
      <c r="Y777" s="309"/>
      <c r="Z777" s="174">
        <v>160</v>
      </c>
      <c r="AA777" s="174">
        <f>+Q777</f>
        <v>160</v>
      </c>
      <c r="AB777" s="174">
        <v>160</v>
      </c>
      <c r="AC777" s="174">
        <v>100</v>
      </c>
      <c r="AD777" s="174">
        <v>80</v>
      </c>
    </row>
    <row r="778" spans="1:30" s="114" customFormat="1" ht="20.25" customHeight="1" x14ac:dyDescent="0.25">
      <c r="A778" s="182" t="s">
        <v>338</v>
      </c>
      <c r="B778" s="182"/>
      <c r="C778" s="182"/>
      <c r="D778" s="198" t="s">
        <v>387</v>
      </c>
      <c r="E778" s="198" t="s">
        <v>388</v>
      </c>
      <c r="F778" s="200">
        <f t="shared" si="543"/>
        <v>320</v>
      </c>
      <c r="G778" s="200">
        <f t="shared" si="544"/>
        <v>660</v>
      </c>
      <c r="H778" s="201">
        <f t="shared" si="545"/>
        <v>660</v>
      </c>
      <c r="I778" s="132"/>
      <c r="J778" s="131"/>
      <c r="K778" s="131"/>
      <c r="L778" s="131">
        <v>3239</v>
      </c>
      <c r="M778" s="131"/>
      <c r="N778" s="132"/>
      <c r="O778" s="12" t="s">
        <v>41</v>
      </c>
      <c r="P778" s="127" t="s">
        <v>215</v>
      </c>
      <c r="Q778" s="133">
        <f>Q783+Q779+Q781+Q785</f>
        <v>160</v>
      </c>
      <c r="R778" s="133">
        <f t="shared" ref="R778:AD778" si="547">R783+R779+R781+R785</f>
        <v>0</v>
      </c>
      <c r="S778" s="133">
        <f t="shared" si="547"/>
        <v>160</v>
      </c>
      <c r="T778" s="133">
        <v>160</v>
      </c>
      <c r="U778" s="293">
        <f t="shared" si="547"/>
        <v>160</v>
      </c>
      <c r="V778" s="293">
        <f t="shared" si="547"/>
        <v>160</v>
      </c>
      <c r="W778" s="342">
        <f t="shared" si="547"/>
        <v>180</v>
      </c>
      <c r="X778" s="133"/>
      <c r="Y778" s="307"/>
      <c r="Z778" s="133">
        <f t="shared" si="547"/>
        <v>160</v>
      </c>
      <c r="AA778" s="133">
        <f t="shared" si="547"/>
        <v>160</v>
      </c>
      <c r="AB778" s="133">
        <f t="shared" si="547"/>
        <v>160</v>
      </c>
      <c r="AC778" s="133">
        <f t="shared" si="547"/>
        <v>100</v>
      </c>
      <c r="AD778" s="133">
        <f t="shared" si="547"/>
        <v>80</v>
      </c>
    </row>
    <row r="779" spans="1:30" s="114" customFormat="1" ht="20.25" hidden="1" customHeight="1" x14ac:dyDescent="0.25">
      <c r="A779" s="183" t="s">
        <v>338</v>
      </c>
      <c r="B779" s="183"/>
      <c r="C779" s="183"/>
      <c r="D779" s="183"/>
      <c r="E779" s="198" t="s">
        <v>388</v>
      </c>
      <c r="F779" s="200">
        <f t="shared" si="543"/>
        <v>0</v>
      </c>
      <c r="G779" s="200">
        <f t="shared" si="544"/>
        <v>0</v>
      </c>
      <c r="H779" s="201">
        <f t="shared" si="545"/>
        <v>0</v>
      </c>
      <c r="I779" s="124"/>
      <c r="J779" s="131"/>
      <c r="K779" s="131"/>
      <c r="L779" s="131"/>
      <c r="M779" s="194">
        <v>32391</v>
      </c>
      <c r="N779" s="195"/>
      <c r="O779" s="196" t="s">
        <v>41</v>
      </c>
      <c r="P779" s="195" t="s">
        <v>216</v>
      </c>
      <c r="Q779" s="197">
        <f>+Q780</f>
        <v>0</v>
      </c>
      <c r="R779" s="197">
        <f t="shared" ref="R779:AD779" si="548">+R780</f>
        <v>0</v>
      </c>
      <c r="S779" s="197">
        <f t="shared" si="548"/>
        <v>0</v>
      </c>
      <c r="T779" s="197">
        <f t="shared" si="548"/>
        <v>0</v>
      </c>
      <c r="U779" s="294">
        <f t="shared" si="548"/>
        <v>0</v>
      </c>
      <c r="V779" s="294">
        <f t="shared" si="548"/>
        <v>0</v>
      </c>
      <c r="W779" s="343">
        <f t="shared" si="548"/>
        <v>0</v>
      </c>
      <c r="X779" s="197"/>
      <c r="Y779" s="308"/>
      <c r="Z779" s="197">
        <f t="shared" si="548"/>
        <v>0</v>
      </c>
      <c r="AA779" s="197">
        <f t="shared" si="548"/>
        <v>0</v>
      </c>
      <c r="AB779" s="197">
        <f t="shared" si="548"/>
        <v>0</v>
      </c>
      <c r="AC779" s="197">
        <f t="shared" si="548"/>
        <v>0</v>
      </c>
      <c r="AD779" s="197">
        <f t="shared" si="548"/>
        <v>0</v>
      </c>
    </row>
    <row r="780" spans="1:30" s="114" customFormat="1" ht="20.25" hidden="1" customHeight="1" x14ac:dyDescent="0.25">
      <c r="A780" s="182" t="s">
        <v>338</v>
      </c>
      <c r="B780" s="182"/>
      <c r="C780" s="182"/>
      <c r="D780" s="182"/>
      <c r="E780" s="182"/>
      <c r="F780" s="200">
        <f t="shared" si="543"/>
        <v>0</v>
      </c>
      <c r="G780" s="200">
        <f t="shared" si="544"/>
        <v>0</v>
      </c>
      <c r="H780" s="201">
        <f t="shared" si="545"/>
        <v>0</v>
      </c>
      <c r="I780" s="132"/>
      <c r="J780" s="131"/>
      <c r="K780" s="131"/>
      <c r="L780" s="131"/>
      <c r="M780" s="11"/>
      <c r="N780" s="171">
        <v>323910</v>
      </c>
      <c r="O780" s="172" t="s">
        <v>41</v>
      </c>
      <c r="P780" s="173" t="s">
        <v>216</v>
      </c>
      <c r="Q780" s="174"/>
      <c r="R780" s="174"/>
      <c r="S780" s="174"/>
      <c r="T780" s="174"/>
      <c r="U780" s="295">
        <v>0</v>
      </c>
      <c r="V780" s="295">
        <v>0</v>
      </c>
      <c r="W780" s="345">
        <v>0</v>
      </c>
      <c r="X780" s="174"/>
      <c r="Y780" s="309"/>
      <c r="Z780" s="174"/>
      <c r="AA780" s="174">
        <f>+Q780</f>
        <v>0</v>
      </c>
      <c r="AB780" s="174"/>
      <c r="AC780" s="174"/>
      <c r="AD780" s="174"/>
    </row>
    <row r="781" spans="1:30" s="114" customFormat="1" ht="20.25" hidden="1" customHeight="1" x14ac:dyDescent="0.25">
      <c r="A781" s="183" t="s">
        <v>338</v>
      </c>
      <c r="B781" s="183"/>
      <c r="C781" s="183"/>
      <c r="D781" s="183"/>
      <c r="E781" s="198" t="s">
        <v>388</v>
      </c>
      <c r="F781" s="200">
        <f t="shared" si="543"/>
        <v>0</v>
      </c>
      <c r="G781" s="200">
        <f t="shared" si="544"/>
        <v>0</v>
      </c>
      <c r="H781" s="201">
        <f t="shared" si="545"/>
        <v>0</v>
      </c>
      <c r="I781" s="124"/>
      <c r="J781" s="131"/>
      <c r="K781" s="131"/>
      <c r="L781" s="131"/>
      <c r="M781" s="194">
        <v>32394</v>
      </c>
      <c r="N781" s="195"/>
      <c r="O781" s="196" t="s">
        <v>41</v>
      </c>
      <c r="P781" s="195" t="s">
        <v>218</v>
      </c>
      <c r="Q781" s="197">
        <f>+Q782</f>
        <v>0</v>
      </c>
      <c r="R781" s="197">
        <f t="shared" ref="R781:AD781" si="549">+R782</f>
        <v>0</v>
      </c>
      <c r="S781" s="197">
        <f t="shared" si="549"/>
        <v>0</v>
      </c>
      <c r="T781" s="197">
        <f t="shared" si="549"/>
        <v>0</v>
      </c>
      <c r="U781" s="294">
        <f t="shared" si="549"/>
        <v>0</v>
      </c>
      <c r="V781" s="294">
        <f t="shared" si="549"/>
        <v>0</v>
      </c>
      <c r="W781" s="343">
        <f t="shared" si="549"/>
        <v>0</v>
      </c>
      <c r="X781" s="197"/>
      <c r="Y781" s="308"/>
      <c r="Z781" s="197">
        <f t="shared" si="549"/>
        <v>0</v>
      </c>
      <c r="AA781" s="197">
        <f t="shared" si="549"/>
        <v>0</v>
      </c>
      <c r="AB781" s="197">
        <f t="shared" si="549"/>
        <v>0</v>
      </c>
      <c r="AC781" s="197">
        <f t="shared" si="549"/>
        <v>0</v>
      </c>
      <c r="AD781" s="197">
        <f t="shared" si="549"/>
        <v>0</v>
      </c>
    </row>
    <row r="782" spans="1:30" s="114" customFormat="1" ht="20.25" hidden="1" customHeight="1" x14ac:dyDescent="0.25">
      <c r="A782" s="182" t="s">
        <v>338</v>
      </c>
      <c r="B782" s="182"/>
      <c r="C782" s="182"/>
      <c r="D782" s="182"/>
      <c r="E782" s="182"/>
      <c r="F782" s="200">
        <f t="shared" si="543"/>
        <v>0</v>
      </c>
      <c r="G782" s="200">
        <f t="shared" si="544"/>
        <v>0</v>
      </c>
      <c r="H782" s="201">
        <f t="shared" si="545"/>
        <v>0</v>
      </c>
      <c r="I782" s="132"/>
      <c r="J782" s="131"/>
      <c r="K782" s="131"/>
      <c r="L782" s="131"/>
      <c r="M782" s="11"/>
      <c r="N782" s="171">
        <v>323940</v>
      </c>
      <c r="O782" s="172" t="s">
        <v>41</v>
      </c>
      <c r="P782" s="173" t="s">
        <v>218</v>
      </c>
      <c r="Q782" s="174"/>
      <c r="R782" s="174"/>
      <c r="S782" s="174"/>
      <c r="T782" s="174"/>
      <c r="U782" s="295">
        <v>0</v>
      </c>
      <c r="V782" s="295">
        <v>0</v>
      </c>
      <c r="W782" s="345">
        <v>0</v>
      </c>
      <c r="X782" s="174"/>
      <c r="Y782" s="309"/>
      <c r="Z782" s="174"/>
      <c r="AA782" s="174">
        <f>+Q782</f>
        <v>0</v>
      </c>
      <c r="AB782" s="174"/>
      <c r="AC782" s="174"/>
      <c r="AD782" s="174"/>
    </row>
    <row r="783" spans="1:30" s="114" customFormat="1" ht="20.25" hidden="1" customHeight="1" x14ac:dyDescent="0.25">
      <c r="A783" s="183" t="s">
        <v>338</v>
      </c>
      <c r="B783" s="183"/>
      <c r="C783" s="183"/>
      <c r="D783" s="183"/>
      <c r="E783" s="198" t="s">
        <v>388</v>
      </c>
      <c r="F783" s="200">
        <f t="shared" si="543"/>
        <v>320</v>
      </c>
      <c r="G783" s="200">
        <f t="shared" si="544"/>
        <v>500</v>
      </c>
      <c r="H783" s="201">
        <f t="shared" si="545"/>
        <v>660</v>
      </c>
      <c r="I783" s="124"/>
      <c r="J783" s="131"/>
      <c r="K783" s="131"/>
      <c r="L783" s="131"/>
      <c r="M783" s="194">
        <v>32395</v>
      </c>
      <c r="N783" s="195"/>
      <c r="O783" s="196" t="s">
        <v>41</v>
      </c>
      <c r="P783" s="195" t="s">
        <v>219</v>
      </c>
      <c r="Q783" s="197">
        <f>Q784</f>
        <v>160</v>
      </c>
      <c r="R783" s="197">
        <f t="shared" ref="R783:AD783" si="550">R784</f>
        <v>0</v>
      </c>
      <c r="S783" s="197">
        <f t="shared" si="550"/>
        <v>160</v>
      </c>
      <c r="T783" s="197">
        <f t="shared" si="550"/>
        <v>0</v>
      </c>
      <c r="U783" s="294">
        <f t="shared" si="550"/>
        <v>160</v>
      </c>
      <c r="V783" s="294">
        <f t="shared" si="550"/>
        <v>160</v>
      </c>
      <c r="W783" s="343">
        <f t="shared" si="550"/>
        <v>180</v>
      </c>
      <c r="X783" s="197"/>
      <c r="Y783" s="308"/>
      <c r="Z783" s="197">
        <f t="shared" si="550"/>
        <v>160</v>
      </c>
      <c r="AA783" s="197">
        <f t="shared" si="550"/>
        <v>160</v>
      </c>
      <c r="AB783" s="197">
        <f t="shared" si="550"/>
        <v>160</v>
      </c>
      <c r="AC783" s="197">
        <f t="shared" si="550"/>
        <v>100</v>
      </c>
      <c r="AD783" s="197">
        <f t="shared" si="550"/>
        <v>80</v>
      </c>
    </row>
    <row r="784" spans="1:30" s="114" customFormat="1" ht="20.25" hidden="1" customHeight="1" x14ac:dyDescent="0.25">
      <c r="A784" s="182" t="s">
        <v>338</v>
      </c>
      <c r="B784" s="182"/>
      <c r="C784" s="182"/>
      <c r="D784" s="182"/>
      <c r="E784" s="182"/>
      <c r="F784" s="200">
        <f t="shared" si="543"/>
        <v>320</v>
      </c>
      <c r="G784" s="200">
        <f t="shared" si="544"/>
        <v>500</v>
      </c>
      <c r="H784" s="201">
        <f t="shared" si="545"/>
        <v>660</v>
      </c>
      <c r="I784" s="132"/>
      <c r="J784" s="131"/>
      <c r="K784" s="131"/>
      <c r="L784" s="131"/>
      <c r="M784" s="11"/>
      <c r="N784" s="171">
        <v>323950</v>
      </c>
      <c r="O784" s="172" t="s">
        <v>41</v>
      </c>
      <c r="P784" s="173" t="s">
        <v>219</v>
      </c>
      <c r="Q784" s="174">
        <v>160</v>
      </c>
      <c r="R784" s="174">
        <f>S784-Q784</f>
        <v>0</v>
      </c>
      <c r="S784" s="174">
        <v>160</v>
      </c>
      <c r="T784" s="174"/>
      <c r="U784" s="295">
        <v>160</v>
      </c>
      <c r="V784" s="295">
        <v>160</v>
      </c>
      <c r="W784" s="345">
        <v>180</v>
      </c>
      <c r="X784" s="174"/>
      <c r="Y784" s="309"/>
      <c r="Z784" s="174">
        <v>160</v>
      </c>
      <c r="AA784" s="174">
        <f>+Q784</f>
        <v>160</v>
      </c>
      <c r="AB784" s="174">
        <v>160</v>
      </c>
      <c r="AC784" s="174">
        <v>100</v>
      </c>
      <c r="AD784" s="174">
        <v>80</v>
      </c>
    </row>
    <row r="785" spans="1:34" s="114" customFormat="1" ht="20.25" hidden="1" customHeight="1" x14ac:dyDescent="0.25">
      <c r="A785" s="183" t="s">
        <v>338</v>
      </c>
      <c r="B785" s="183"/>
      <c r="C785" s="183"/>
      <c r="D785" s="183"/>
      <c r="E785" s="198" t="s">
        <v>388</v>
      </c>
      <c r="F785" s="200">
        <f t="shared" si="543"/>
        <v>0</v>
      </c>
      <c r="G785" s="200">
        <f t="shared" si="544"/>
        <v>0</v>
      </c>
      <c r="H785" s="201">
        <f t="shared" si="545"/>
        <v>0</v>
      </c>
      <c r="I785" s="124"/>
      <c r="J785" s="131"/>
      <c r="K785" s="131"/>
      <c r="L785" s="131"/>
      <c r="M785" s="194">
        <v>32399</v>
      </c>
      <c r="N785" s="195"/>
      <c r="O785" s="196" t="s">
        <v>41</v>
      </c>
      <c r="P785" s="195" t="s">
        <v>220</v>
      </c>
      <c r="Q785" s="197">
        <f>+Q786+Q787+Q788+Q789+Q790</f>
        <v>0</v>
      </c>
      <c r="R785" s="197">
        <f t="shared" ref="R785:AD785" si="551">+R786+R787+R788+R789+R790</f>
        <v>0</v>
      </c>
      <c r="S785" s="197">
        <f t="shared" si="551"/>
        <v>0</v>
      </c>
      <c r="T785" s="197">
        <f t="shared" si="551"/>
        <v>0</v>
      </c>
      <c r="U785" s="197">
        <f t="shared" si="551"/>
        <v>0</v>
      </c>
      <c r="V785" s="197">
        <f t="shared" si="551"/>
        <v>0</v>
      </c>
      <c r="W785" s="343">
        <f t="shared" si="551"/>
        <v>0</v>
      </c>
      <c r="X785" s="197"/>
      <c r="Y785" s="308"/>
      <c r="Z785" s="197">
        <f t="shared" si="551"/>
        <v>0</v>
      </c>
      <c r="AA785" s="197">
        <f t="shared" si="551"/>
        <v>0</v>
      </c>
      <c r="AB785" s="197">
        <f t="shared" si="551"/>
        <v>0</v>
      </c>
      <c r="AC785" s="197">
        <f t="shared" si="551"/>
        <v>0</v>
      </c>
      <c r="AD785" s="197">
        <f t="shared" si="551"/>
        <v>0</v>
      </c>
    </row>
    <row r="786" spans="1:34" s="114" customFormat="1" ht="20.25" hidden="1" customHeight="1" x14ac:dyDescent="0.25">
      <c r="A786" s="182" t="s">
        <v>338</v>
      </c>
      <c r="B786" s="182"/>
      <c r="C786" s="182"/>
      <c r="D786" s="182"/>
      <c r="E786" s="182"/>
      <c r="F786" s="200">
        <f t="shared" si="543"/>
        <v>0</v>
      </c>
      <c r="G786" s="200">
        <f t="shared" si="544"/>
        <v>0</v>
      </c>
      <c r="H786" s="201">
        <f t="shared" si="545"/>
        <v>0</v>
      </c>
      <c r="I786" s="132"/>
      <c r="J786" s="131"/>
      <c r="K786" s="131"/>
      <c r="L786" s="131"/>
      <c r="M786" s="11"/>
      <c r="N786" s="171">
        <v>323990</v>
      </c>
      <c r="O786" s="172" t="s">
        <v>41</v>
      </c>
      <c r="P786" s="173" t="s">
        <v>221</v>
      </c>
      <c r="Q786" s="174"/>
      <c r="R786" s="174"/>
      <c r="S786" s="174"/>
      <c r="T786" s="174"/>
      <c r="U786" s="174"/>
      <c r="V786" s="174"/>
      <c r="W786" s="345">
        <v>0</v>
      </c>
      <c r="X786" s="174"/>
      <c r="Y786" s="309"/>
      <c r="Z786" s="174"/>
      <c r="AA786" s="174">
        <f t="shared" ref="AA786:AA790" si="552">+Q786</f>
        <v>0</v>
      </c>
      <c r="AB786" s="174"/>
      <c r="AC786" s="174"/>
      <c r="AD786" s="174"/>
    </row>
    <row r="787" spans="1:34" s="114" customFormat="1" ht="20.25" hidden="1" customHeight="1" x14ac:dyDescent="0.25">
      <c r="A787" s="182" t="s">
        <v>338</v>
      </c>
      <c r="B787" s="182"/>
      <c r="C787" s="182"/>
      <c r="D787" s="182"/>
      <c r="E787" s="182"/>
      <c r="F787" s="200">
        <f t="shared" si="543"/>
        <v>0</v>
      </c>
      <c r="G787" s="200">
        <f t="shared" si="544"/>
        <v>0</v>
      </c>
      <c r="H787" s="201">
        <f t="shared" si="545"/>
        <v>0</v>
      </c>
      <c r="I787" s="132"/>
      <c r="J787" s="131"/>
      <c r="K787" s="131"/>
      <c r="L787" s="131"/>
      <c r="M787" s="11"/>
      <c r="N787" s="171">
        <v>323991</v>
      </c>
      <c r="O787" s="172" t="s">
        <v>41</v>
      </c>
      <c r="P787" s="173" t="s">
        <v>222</v>
      </c>
      <c r="Q787" s="174"/>
      <c r="R787" s="174"/>
      <c r="S787" s="174"/>
      <c r="T787" s="174"/>
      <c r="U787" s="174"/>
      <c r="V787" s="174"/>
      <c r="W787" s="345">
        <v>0</v>
      </c>
      <c r="X787" s="174"/>
      <c r="Y787" s="309"/>
      <c r="Z787" s="174"/>
      <c r="AA787" s="174">
        <f t="shared" si="552"/>
        <v>0</v>
      </c>
      <c r="AB787" s="174"/>
      <c r="AC787" s="174"/>
      <c r="AD787" s="174"/>
    </row>
    <row r="788" spans="1:34" s="114" customFormat="1" ht="20.25" hidden="1" customHeight="1" x14ac:dyDescent="0.25">
      <c r="A788" s="182" t="s">
        <v>338</v>
      </c>
      <c r="B788" s="182"/>
      <c r="C788" s="182"/>
      <c r="D788" s="182"/>
      <c r="E788" s="182"/>
      <c r="F788" s="200">
        <f t="shared" si="543"/>
        <v>0</v>
      </c>
      <c r="G788" s="200">
        <f t="shared" si="544"/>
        <v>0</v>
      </c>
      <c r="H788" s="201">
        <f t="shared" si="545"/>
        <v>0</v>
      </c>
      <c r="I788" s="132"/>
      <c r="J788" s="131"/>
      <c r="K788" s="131"/>
      <c r="L788" s="131"/>
      <c r="M788" s="11"/>
      <c r="N788" s="171">
        <v>323992</v>
      </c>
      <c r="O788" s="172" t="s">
        <v>41</v>
      </c>
      <c r="P788" s="173" t="s">
        <v>223</v>
      </c>
      <c r="Q788" s="174"/>
      <c r="R788" s="174"/>
      <c r="S788" s="174"/>
      <c r="T788" s="174"/>
      <c r="U788" s="174"/>
      <c r="V788" s="174"/>
      <c r="W788" s="345">
        <v>0</v>
      </c>
      <c r="X788" s="174"/>
      <c r="Y788" s="309"/>
      <c r="Z788" s="174"/>
      <c r="AA788" s="174">
        <f t="shared" si="552"/>
        <v>0</v>
      </c>
      <c r="AB788" s="174"/>
      <c r="AC788" s="174"/>
      <c r="AD788" s="174"/>
    </row>
    <row r="789" spans="1:34" s="114" customFormat="1" ht="20.25" hidden="1" customHeight="1" x14ac:dyDescent="0.25">
      <c r="A789" s="182" t="s">
        <v>338</v>
      </c>
      <c r="B789" s="182"/>
      <c r="C789" s="182"/>
      <c r="D789" s="182"/>
      <c r="E789" s="182"/>
      <c r="F789" s="200">
        <f t="shared" si="543"/>
        <v>0</v>
      </c>
      <c r="G789" s="200">
        <f t="shared" si="544"/>
        <v>0</v>
      </c>
      <c r="H789" s="201">
        <f t="shared" si="545"/>
        <v>0</v>
      </c>
      <c r="I789" s="132"/>
      <c r="J789" s="131"/>
      <c r="K789" s="131"/>
      <c r="L789" s="131"/>
      <c r="M789" s="11"/>
      <c r="N789" s="171">
        <v>323993</v>
      </c>
      <c r="O789" s="172" t="s">
        <v>41</v>
      </c>
      <c r="P789" s="173" t="s">
        <v>224</v>
      </c>
      <c r="Q789" s="174"/>
      <c r="R789" s="174"/>
      <c r="S789" s="174"/>
      <c r="T789" s="174"/>
      <c r="U789" s="174"/>
      <c r="V789" s="174"/>
      <c r="W789" s="345">
        <v>0</v>
      </c>
      <c r="X789" s="174"/>
      <c r="Y789" s="309"/>
      <c r="Z789" s="174"/>
      <c r="AA789" s="174">
        <f t="shared" si="552"/>
        <v>0</v>
      </c>
      <c r="AB789" s="174"/>
      <c r="AC789" s="174"/>
      <c r="AD789" s="174"/>
    </row>
    <row r="790" spans="1:34" s="114" customFormat="1" ht="20.25" hidden="1" customHeight="1" x14ac:dyDescent="0.25">
      <c r="A790" s="182" t="s">
        <v>338</v>
      </c>
      <c r="B790" s="182"/>
      <c r="C790" s="182"/>
      <c r="D790" s="182"/>
      <c r="E790" s="182"/>
      <c r="F790" s="200">
        <f t="shared" si="543"/>
        <v>0</v>
      </c>
      <c r="G790" s="200">
        <f t="shared" si="544"/>
        <v>0</v>
      </c>
      <c r="H790" s="201">
        <f t="shared" si="545"/>
        <v>0</v>
      </c>
      <c r="I790" s="132"/>
      <c r="J790" s="131"/>
      <c r="K790" s="131"/>
      <c r="L790" s="131"/>
      <c r="M790" s="11"/>
      <c r="N790" s="171">
        <v>323994</v>
      </c>
      <c r="O790" s="172" t="s">
        <v>41</v>
      </c>
      <c r="P790" s="173" t="s">
        <v>225</v>
      </c>
      <c r="Q790" s="174"/>
      <c r="R790" s="174"/>
      <c r="S790" s="174"/>
      <c r="T790" s="174"/>
      <c r="U790" s="174"/>
      <c r="V790" s="174"/>
      <c r="W790" s="345">
        <v>0</v>
      </c>
      <c r="X790" s="174"/>
      <c r="Y790" s="309"/>
      <c r="Z790" s="174"/>
      <c r="AA790" s="174">
        <f t="shared" si="552"/>
        <v>0</v>
      </c>
      <c r="AB790" s="174"/>
      <c r="AC790" s="174"/>
      <c r="AD790" s="174"/>
    </row>
    <row r="791" spans="1:34" s="114" customFormat="1" ht="30" hidden="1" customHeight="1" x14ac:dyDescent="0.25">
      <c r="A791" s="182" t="s">
        <v>338</v>
      </c>
      <c r="B791" s="198" t="s">
        <v>352</v>
      </c>
      <c r="C791" s="198" t="s">
        <v>384</v>
      </c>
      <c r="D791" s="198" t="s">
        <v>387</v>
      </c>
      <c r="E791" s="198" t="s">
        <v>388</v>
      </c>
      <c r="F791" s="200">
        <f t="shared" si="543"/>
        <v>0</v>
      </c>
      <c r="G791" s="200">
        <f t="shared" si="544"/>
        <v>0</v>
      </c>
      <c r="H791" s="201">
        <f t="shared" si="545"/>
        <v>0</v>
      </c>
      <c r="I791" s="408" t="s">
        <v>347</v>
      </c>
      <c r="J791" s="409"/>
      <c r="K791" s="409"/>
      <c r="L791" s="409"/>
      <c r="M791" s="409"/>
      <c r="N791" s="409"/>
      <c r="O791" s="410"/>
      <c r="P791" s="111" t="s">
        <v>311</v>
      </c>
      <c r="Q791" s="112">
        <f>+Q792</f>
        <v>0</v>
      </c>
      <c r="R791" s="112">
        <f t="shared" ref="R791:AD792" si="553">+R792</f>
        <v>0</v>
      </c>
      <c r="S791" s="112">
        <f t="shared" si="553"/>
        <v>0</v>
      </c>
      <c r="T791" s="112">
        <f t="shared" si="553"/>
        <v>0</v>
      </c>
      <c r="U791" s="112">
        <f t="shared" si="553"/>
        <v>0</v>
      </c>
      <c r="V791" s="112">
        <f t="shared" si="553"/>
        <v>0</v>
      </c>
      <c r="W791" s="112">
        <f t="shared" si="553"/>
        <v>0</v>
      </c>
      <c r="X791" s="112"/>
      <c r="Y791" s="314"/>
      <c r="Z791" s="112">
        <f t="shared" si="553"/>
        <v>0</v>
      </c>
      <c r="AA791" s="112">
        <f t="shared" si="553"/>
        <v>0</v>
      </c>
      <c r="AB791" s="112">
        <f>+AB793</f>
        <v>0</v>
      </c>
      <c r="AC791" s="112">
        <f>+AC793</f>
        <v>0</v>
      </c>
      <c r="AD791" s="112">
        <f>+AD793</f>
        <v>0</v>
      </c>
    </row>
    <row r="792" spans="1:34" s="193" customFormat="1" ht="21.75" hidden="1" customHeight="1" x14ac:dyDescent="0.25">
      <c r="A792" s="188" t="s">
        <v>338</v>
      </c>
      <c r="B792" s="188"/>
      <c r="C792" s="198" t="s">
        <v>384</v>
      </c>
      <c r="D792" s="198" t="s">
        <v>387</v>
      </c>
      <c r="E792" s="198" t="s">
        <v>388</v>
      </c>
      <c r="F792" s="200">
        <f t="shared" si="543"/>
        <v>0</v>
      </c>
      <c r="G792" s="200">
        <f t="shared" si="544"/>
        <v>0</v>
      </c>
      <c r="H792" s="201">
        <f t="shared" si="545"/>
        <v>0</v>
      </c>
      <c r="I792" s="115"/>
      <c r="J792" s="115"/>
      <c r="K792" s="115"/>
      <c r="L792" s="115"/>
      <c r="M792" s="115"/>
      <c r="N792" s="115" t="str">
        <f>+O792</f>
        <v>3.1.</v>
      </c>
      <c r="O792" s="116" t="s">
        <v>41</v>
      </c>
      <c r="P792" s="117" t="s">
        <v>20</v>
      </c>
      <c r="Q792" s="118">
        <f>+Q793</f>
        <v>0</v>
      </c>
      <c r="R792" s="118">
        <f t="shared" si="553"/>
        <v>0</v>
      </c>
      <c r="S792" s="118">
        <f t="shared" si="553"/>
        <v>0</v>
      </c>
      <c r="T792" s="118">
        <f t="shared" si="553"/>
        <v>0</v>
      </c>
      <c r="U792" s="118">
        <f t="shared" si="553"/>
        <v>0</v>
      </c>
      <c r="V792" s="118">
        <f t="shared" si="553"/>
        <v>0</v>
      </c>
      <c r="W792" s="118">
        <f t="shared" si="553"/>
        <v>0</v>
      </c>
      <c r="X792" s="118"/>
      <c r="Y792" s="332"/>
      <c r="Z792" s="192">
        <f t="shared" si="553"/>
        <v>0</v>
      </c>
      <c r="AA792" s="192">
        <f t="shared" si="553"/>
        <v>0</v>
      </c>
      <c r="AB792" s="192">
        <f t="shared" si="553"/>
        <v>0</v>
      </c>
      <c r="AC792" s="192">
        <f t="shared" si="553"/>
        <v>0</v>
      </c>
      <c r="AD792" s="192">
        <f t="shared" si="553"/>
        <v>0</v>
      </c>
    </row>
    <row r="793" spans="1:34" s="119" customFormat="1" ht="20.25" hidden="1" customHeight="1" x14ac:dyDescent="0.25">
      <c r="A793" s="182" t="s">
        <v>338</v>
      </c>
      <c r="B793" s="198" t="s">
        <v>352</v>
      </c>
      <c r="C793" s="198" t="s">
        <v>384</v>
      </c>
      <c r="D793" s="198" t="s">
        <v>387</v>
      </c>
      <c r="E793" s="198" t="s">
        <v>388</v>
      </c>
      <c r="F793" s="200">
        <f t="shared" si="543"/>
        <v>0</v>
      </c>
      <c r="G793" s="200">
        <f t="shared" si="544"/>
        <v>0</v>
      </c>
      <c r="H793" s="201">
        <f t="shared" si="545"/>
        <v>0</v>
      </c>
      <c r="I793" s="120">
        <v>4</v>
      </c>
      <c r="J793" s="120"/>
      <c r="K793" s="120"/>
      <c r="L793" s="120"/>
      <c r="M793" s="120"/>
      <c r="N793" s="120"/>
      <c r="O793" s="175" t="s">
        <v>41</v>
      </c>
      <c r="P793" s="122" t="s">
        <v>21</v>
      </c>
      <c r="Q793" s="123">
        <f>+Q794+Q795</f>
        <v>0</v>
      </c>
      <c r="R793" s="123">
        <f t="shared" ref="R793:AD793" si="554">+R794+R795</f>
        <v>0</v>
      </c>
      <c r="S793" s="123">
        <f t="shared" si="554"/>
        <v>0</v>
      </c>
      <c r="T793" s="123">
        <f t="shared" si="554"/>
        <v>0</v>
      </c>
      <c r="U793" s="123">
        <f t="shared" si="554"/>
        <v>0</v>
      </c>
      <c r="V793" s="123">
        <f t="shared" si="554"/>
        <v>0</v>
      </c>
      <c r="W793" s="123">
        <f t="shared" si="554"/>
        <v>0</v>
      </c>
      <c r="X793" s="123"/>
      <c r="Y793" s="316"/>
      <c r="Z793" s="123">
        <f t="shared" si="554"/>
        <v>0</v>
      </c>
      <c r="AA793" s="123">
        <f t="shared" si="554"/>
        <v>0</v>
      </c>
      <c r="AB793" s="123">
        <f t="shared" si="554"/>
        <v>0</v>
      </c>
      <c r="AC793" s="123">
        <f t="shared" si="554"/>
        <v>0</v>
      </c>
      <c r="AD793" s="123">
        <f t="shared" si="554"/>
        <v>0</v>
      </c>
    </row>
    <row r="794" spans="1:34" s="187" customFormat="1" ht="20.25" hidden="1" customHeight="1" x14ac:dyDescent="0.25">
      <c r="A794" s="183" t="s">
        <v>338</v>
      </c>
      <c r="B794" s="198" t="s">
        <v>352</v>
      </c>
      <c r="C794" s="198" t="s">
        <v>384</v>
      </c>
      <c r="D794" s="198" t="s">
        <v>387</v>
      </c>
      <c r="E794" s="198" t="s">
        <v>388</v>
      </c>
      <c r="F794" s="200">
        <f t="shared" si="543"/>
        <v>0</v>
      </c>
      <c r="G794" s="200">
        <f t="shared" si="544"/>
        <v>0</v>
      </c>
      <c r="H794" s="201">
        <f t="shared" si="545"/>
        <v>0</v>
      </c>
      <c r="I794" s="121"/>
      <c r="J794" s="121">
        <v>41</v>
      </c>
      <c r="K794" s="121"/>
      <c r="L794" s="121"/>
      <c r="M794" s="121"/>
      <c r="N794" s="121"/>
      <c r="O794" s="175" t="s">
        <v>41</v>
      </c>
      <c r="P794" s="185" t="s">
        <v>11</v>
      </c>
      <c r="Q794" s="186">
        <v>0</v>
      </c>
      <c r="R794" s="186">
        <v>0</v>
      </c>
      <c r="S794" s="186">
        <v>0</v>
      </c>
      <c r="T794" s="186">
        <v>0</v>
      </c>
      <c r="U794" s="186">
        <v>0</v>
      </c>
      <c r="V794" s="186">
        <v>0</v>
      </c>
      <c r="W794" s="186">
        <v>0</v>
      </c>
      <c r="X794" s="186"/>
      <c r="Y794" s="260">
        <v>0</v>
      </c>
      <c r="Z794" s="186">
        <v>0</v>
      </c>
      <c r="AA794" s="186">
        <v>0</v>
      </c>
      <c r="AB794" s="186">
        <v>0</v>
      </c>
      <c r="AC794" s="186">
        <v>0</v>
      </c>
      <c r="AD794" s="186">
        <v>0</v>
      </c>
    </row>
    <row r="795" spans="1:34" s="187" customFormat="1" ht="20.25" hidden="1" customHeight="1" x14ac:dyDescent="0.25">
      <c r="A795" s="183" t="s">
        <v>338</v>
      </c>
      <c r="B795" s="198" t="s">
        <v>352</v>
      </c>
      <c r="C795" s="198" t="s">
        <v>384</v>
      </c>
      <c r="D795" s="198" t="s">
        <v>387</v>
      </c>
      <c r="E795" s="198" t="s">
        <v>388</v>
      </c>
      <c r="F795" s="200">
        <f t="shared" si="543"/>
        <v>0</v>
      </c>
      <c r="G795" s="200">
        <f t="shared" si="544"/>
        <v>0</v>
      </c>
      <c r="H795" s="201">
        <f t="shared" si="545"/>
        <v>0</v>
      </c>
      <c r="I795" s="121"/>
      <c r="J795" s="121">
        <v>42</v>
      </c>
      <c r="K795" s="121"/>
      <c r="L795" s="121"/>
      <c r="M795" s="121"/>
      <c r="N795" s="121"/>
      <c r="O795" s="175" t="s">
        <v>41</v>
      </c>
      <c r="P795" s="185" t="s">
        <v>12</v>
      </c>
      <c r="Q795" s="186">
        <v>0</v>
      </c>
      <c r="R795" s="186">
        <v>0</v>
      </c>
      <c r="S795" s="186">
        <v>0</v>
      </c>
      <c r="T795" s="186">
        <v>0</v>
      </c>
      <c r="U795" s="186">
        <v>0</v>
      </c>
      <c r="V795" s="186">
        <v>0</v>
      </c>
      <c r="W795" s="186">
        <v>0</v>
      </c>
      <c r="X795" s="186"/>
      <c r="Y795" s="260">
        <v>0</v>
      </c>
      <c r="Z795" s="186">
        <v>0</v>
      </c>
      <c r="AA795" s="186">
        <v>0</v>
      </c>
      <c r="AB795" s="186">
        <v>0</v>
      </c>
      <c r="AC795" s="186">
        <v>0</v>
      </c>
      <c r="AD795" s="186">
        <v>0</v>
      </c>
    </row>
    <row r="796" spans="1:34" s="114" customFormat="1" ht="30" customHeight="1" x14ac:dyDescent="0.25">
      <c r="A796" s="182" t="s">
        <v>339</v>
      </c>
      <c r="B796" s="198" t="s">
        <v>352</v>
      </c>
      <c r="C796" s="198" t="s">
        <v>384</v>
      </c>
      <c r="D796" s="198" t="s">
        <v>387</v>
      </c>
      <c r="E796" s="198" t="s">
        <v>388</v>
      </c>
      <c r="F796" s="200">
        <f t="shared" si="543"/>
        <v>88000</v>
      </c>
      <c r="G796" s="200">
        <f t="shared" si="544"/>
        <v>101199</v>
      </c>
      <c r="H796" s="201">
        <f t="shared" si="545"/>
        <v>148799.02000000002</v>
      </c>
      <c r="I796" s="408" t="s">
        <v>96</v>
      </c>
      <c r="J796" s="409"/>
      <c r="K796" s="409"/>
      <c r="L796" s="409"/>
      <c r="M796" s="409"/>
      <c r="N796" s="409"/>
      <c r="O796" s="410"/>
      <c r="P796" s="111" t="s">
        <v>101</v>
      </c>
      <c r="Q796" s="112">
        <f>+Q797</f>
        <v>0</v>
      </c>
      <c r="R796" s="112">
        <f t="shared" ref="R796:AD797" si="555">+R797</f>
        <v>44000</v>
      </c>
      <c r="S796" s="112">
        <f t="shared" si="555"/>
        <v>44000</v>
      </c>
      <c r="T796" s="112">
        <f t="shared" si="555"/>
        <v>28799</v>
      </c>
      <c r="U796" s="112">
        <f t="shared" si="555"/>
        <v>28400</v>
      </c>
      <c r="V796" s="112">
        <f t="shared" si="555"/>
        <v>0</v>
      </c>
      <c r="W796" s="112">
        <f t="shared" si="555"/>
        <v>44000</v>
      </c>
      <c r="X796" s="112"/>
      <c r="Y796" s="314"/>
      <c r="Z796" s="112">
        <f t="shared" si="555"/>
        <v>28799.02</v>
      </c>
      <c r="AA796" s="112">
        <f t="shared" si="555"/>
        <v>0</v>
      </c>
      <c r="AB796" s="112">
        <f>+AB798</f>
        <v>40000</v>
      </c>
      <c r="AC796" s="112">
        <f>+AC798</f>
        <v>40000</v>
      </c>
      <c r="AD796" s="112">
        <f>+AD798</f>
        <v>40000</v>
      </c>
      <c r="AE796" s="176"/>
    </row>
    <row r="797" spans="1:34" s="193" customFormat="1" ht="21.75" customHeight="1" x14ac:dyDescent="0.25">
      <c r="A797" s="188" t="s">
        <v>339</v>
      </c>
      <c r="B797" s="188"/>
      <c r="C797" s="198" t="s">
        <v>384</v>
      </c>
      <c r="D797" s="198" t="s">
        <v>387</v>
      </c>
      <c r="E797" s="198" t="s">
        <v>388</v>
      </c>
      <c r="F797" s="200">
        <f t="shared" si="543"/>
        <v>88000</v>
      </c>
      <c r="G797" s="200">
        <f t="shared" si="544"/>
        <v>101199</v>
      </c>
      <c r="H797" s="201">
        <f t="shared" si="545"/>
        <v>148799.02000000002</v>
      </c>
      <c r="I797" s="115"/>
      <c r="J797" s="115"/>
      <c r="K797" s="115"/>
      <c r="L797" s="115"/>
      <c r="M797" s="115"/>
      <c r="N797" s="115" t="s">
        <v>39</v>
      </c>
      <c r="O797" s="116" t="s">
        <v>39</v>
      </c>
      <c r="P797" s="117" t="s">
        <v>19</v>
      </c>
      <c r="Q797" s="118">
        <f>+Q798</f>
        <v>0</v>
      </c>
      <c r="R797" s="118">
        <f t="shared" si="555"/>
        <v>44000</v>
      </c>
      <c r="S797" s="118">
        <f t="shared" si="555"/>
        <v>44000</v>
      </c>
      <c r="T797" s="118">
        <f t="shared" si="555"/>
        <v>28799</v>
      </c>
      <c r="U797" s="118">
        <f t="shared" si="555"/>
        <v>28400</v>
      </c>
      <c r="V797" s="118">
        <f t="shared" si="555"/>
        <v>0</v>
      </c>
      <c r="W797" s="118">
        <f t="shared" si="555"/>
        <v>44000</v>
      </c>
      <c r="X797" s="118"/>
      <c r="Y797" s="332">
        <v>0</v>
      </c>
      <c r="Z797" s="192">
        <f t="shared" si="555"/>
        <v>28799.02</v>
      </c>
      <c r="AA797" s="192">
        <f t="shared" si="555"/>
        <v>0</v>
      </c>
      <c r="AB797" s="192">
        <f t="shared" si="555"/>
        <v>40000</v>
      </c>
      <c r="AC797" s="192">
        <f t="shared" si="555"/>
        <v>40000</v>
      </c>
      <c r="AD797" s="192">
        <f t="shared" si="555"/>
        <v>40000</v>
      </c>
      <c r="AE797" s="239"/>
      <c r="AF797" s="239"/>
      <c r="AG797" s="239"/>
      <c r="AH797" s="239"/>
    </row>
    <row r="798" spans="1:34" s="119" customFormat="1" ht="20.25" customHeight="1" x14ac:dyDescent="0.25">
      <c r="A798" s="182" t="s">
        <v>339</v>
      </c>
      <c r="B798" s="198" t="s">
        <v>352</v>
      </c>
      <c r="C798" s="198" t="s">
        <v>384</v>
      </c>
      <c r="D798" s="198" t="s">
        <v>387</v>
      </c>
      <c r="E798" s="198" t="s">
        <v>388</v>
      </c>
      <c r="F798" s="200">
        <f t="shared" si="543"/>
        <v>88000</v>
      </c>
      <c r="G798" s="200">
        <f t="shared" si="544"/>
        <v>101199</v>
      </c>
      <c r="H798" s="201">
        <f t="shared" si="545"/>
        <v>148799.02000000002</v>
      </c>
      <c r="I798" s="120">
        <v>3</v>
      </c>
      <c r="J798" s="120"/>
      <c r="K798" s="120"/>
      <c r="L798" s="120"/>
      <c r="M798" s="120"/>
      <c r="N798" s="120"/>
      <c r="O798" s="12" t="s">
        <v>39</v>
      </c>
      <c r="P798" s="122" t="s">
        <v>18</v>
      </c>
      <c r="Q798" s="123">
        <f>+Q799+Q831</f>
        <v>0</v>
      </c>
      <c r="R798" s="123">
        <f t="shared" ref="R798:AD798" si="556">+R799+R831</f>
        <v>44000</v>
      </c>
      <c r="S798" s="123">
        <f t="shared" si="556"/>
        <v>44000</v>
      </c>
      <c r="T798" s="123">
        <f t="shared" si="556"/>
        <v>28799</v>
      </c>
      <c r="U798" s="123">
        <f t="shared" si="556"/>
        <v>28400</v>
      </c>
      <c r="V798" s="123">
        <f t="shared" si="556"/>
        <v>0</v>
      </c>
      <c r="W798" s="123">
        <f t="shared" si="556"/>
        <v>44000</v>
      </c>
      <c r="X798" s="123"/>
      <c r="Y798" s="316">
        <v>0</v>
      </c>
      <c r="Z798" s="123">
        <f t="shared" si="556"/>
        <v>28799.02</v>
      </c>
      <c r="AA798" s="123">
        <f t="shared" si="556"/>
        <v>0</v>
      </c>
      <c r="AB798" s="123">
        <f t="shared" si="556"/>
        <v>40000</v>
      </c>
      <c r="AC798" s="123">
        <f t="shared" si="556"/>
        <v>40000</v>
      </c>
      <c r="AD798" s="123">
        <f t="shared" si="556"/>
        <v>40000</v>
      </c>
    </row>
    <row r="799" spans="1:34" s="187" customFormat="1" ht="20.25" customHeight="1" x14ac:dyDescent="0.25">
      <c r="A799" s="183" t="s">
        <v>339</v>
      </c>
      <c r="B799" s="198" t="s">
        <v>352</v>
      </c>
      <c r="C799" s="198" t="s">
        <v>384</v>
      </c>
      <c r="D799" s="198" t="s">
        <v>387</v>
      </c>
      <c r="E799" s="198" t="s">
        <v>388</v>
      </c>
      <c r="F799" s="200">
        <f t="shared" si="543"/>
        <v>44130</v>
      </c>
      <c r="G799" s="200">
        <f t="shared" si="544"/>
        <v>60251.270000000004</v>
      </c>
      <c r="H799" s="201">
        <f t="shared" si="545"/>
        <v>87445</v>
      </c>
      <c r="I799" s="263"/>
      <c r="J799" s="263">
        <v>31</v>
      </c>
      <c r="K799" s="263"/>
      <c r="L799" s="263"/>
      <c r="M799" s="263"/>
      <c r="N799" s="263"/>
      <c r="O799" s="303" t="s">
        <v>39</v>
      </c>
      <c r="P799" s="264" t="s">
        <v>6</v>
      </c>
      <c r="Q799" s="265">
        <f>Q800+Q822+Q810</f>
        <v>0</v>
      </c>
      <c r="R799" s="265">
        <f t="shared" ref="R799:AD799" si="557">R800+R822+R810</f>
        <v>22065</v>
      </c>
      <c r="S799" s="265">
        <f t="shared" si="557"/>
        <v>22065</v>
      </c>
      <c r="T799" s="265">
        <f t="shared" si="557"/>
        <v>19735</v>
      </c>
      <c r="U799" s="265">
        <f t="shared" si="557"/>
        <v>18450</v>
      </c>
      <c r="V799" s="265">
        <f t="shared" si="557"/>
        <v>0</v>
      </c>
      <c r="W799" s="265">
        <f t="shared" si="557"/>
        <v>22066.27</v>
      </c>
      <c r="X799" s="265"/>
      <c r="Y799" s="260">
        <v>0</v>
      </c>
      <c r="Z799" s="186">
        <f t="shared" si="557"/>
        <v>19735</v>
      </c>
      <c r="AA799" s="186">
        <f t="shared" si="557"/>
        <v>0</v>
      </c>
      <c r="AB799" s="186">
        <f t="shared" si="557"/>
        <v>22110</v>
      </c>
      <c r="AC799" s="186">
        <f t="shared" si="557"/>
        <v>22600</v>
      </c>
      <c r="AD799" s="186">
        <f t="shared" si="557"/>
        <v>23000</v>
      </c>
    </row>
    <row r="800" spans="1:34" s="214" customFormat="1" ht="20.25" customHeight="1" x14ac:dyDescent="0.25">
      <c r="A800" s="188" t="s">
        <v>339</v>
      </c>
      <c r="B800" s="188"/>
      <c r="C800" s="215" t="s">
        <v>384</v>
      </c>
      <c r="D800" s="215" t="s">
        <v>387</v>
      </c>
      <c r="E800" s="215" t="s">
        <v>388</v>
      </c>
      <c r="F800" s="207">
        <f t="shared" si="543"/>
        <v>37880</v>
      </c>
      <c r="G800" s="207">
        <f t="shared" si="544"/>
        <v>51761.270000000004</v>
      </c>
      <c r="H800" s="208">
        <f t="shared" si="545"/>
        <v>75340</v>
      </c>
      <c r="I800" s="124"/>
      <c r="J800" s="131"/>
      <c r="K800" s="131">
        <v>311</v>
      </c>
      <c r="L800" s="131"/>
      <c r="M800" s="131"/>
      <c r="N800" s="132"/>
      <c r="O800" s="12" t="s">
        <v>39</v>
      </c>
      <c r="P800" s="127" t="s">
        <v>117</v>
      </c>
      <c r="Q800" s="133">
        <f>Q801+Q804+Q807</f>
        <v>0</v>
      </c>
      <c r="R800" s="133">
        <f t="shared" ref="R800:AD800" si="558">R801+R804+R807</f>
        <v>18940</v>
      </c>
      <c r="S800" s="133">
        <f t="shared" si="558"/>
        <v>18940</v>
      </c>
      <c r="T800" s="133">
        <f t="shared" si="558"/>
        <v>16960</v>
      </c>
      <c r="U800" s="293">
        <f t="shared" si="558"/>
        <v>15860</v>
      </c>
      <c r="V800" s="293">
        <f t="shared" si="558"/>
        <v>0</v>
      </c>
      <c r="W800" s="342">
        <f t="shared" si="558"/>
        <v>18941.27</v>
      </c>
      <c r="X800" s="133"/>
      <c r="Y800" s="307"/>
      <c r="Z800" s="213">
        <f t="shared" si="558"/>
        <v>16960</v>
      </c>
      <c r="AA800" s="213">
        <f t="shared" si="558"/>
        <v>0</v>
      </c>
      <c r="AB800" s="213">
        <f t="shared" si="558"/>
        <v>19000</v>
      </c>
      <c r="AC800" s="213">
        <f t="shared" si="558"/>
        <v>19490</v>
      </c>
      <c r="AD800" s="213">
        <f t="shared" si="558"/>
        <v>19890</v>
      </c>
    </row>
    <row r="801" spans="1:30" s="114" customFormat="1" ht="20.25" customHeight="1" x14ac:dyDescent="0.25">
      <c r="A801" s="182" t="s">
        <v>339</v>
      </c>
      <c r="B801" s="182"/>
      <c r="C801" s="182"/>
      <c r="D801" s="198" t="s">
        <v>387</v>
      </c>
      <c r="E801" s="198" t="s">
        <v>388</v>
      </c>
      <c r="F801" s="200">
        <f t="shared" si="543"/>
        <v>37880</v>
      </c>
      <c r="G801" s="200">
        <f t="shared" si="544"/>
        <v>48840.270000000004</v>
      </c>
      <c r="H801" s="201">
        <f t="shared" si="545"/>
        <v>73784</v>
      </c>
      <c r="I801" s="124"/>
      <c r="J801" s="131"/>
      <c r="K801" s="131"/>
      <c r="L801" s="131">
        <v>3111</v>
      </c>
      <c r="M801" s="131"/>
      <c r="N801" s="132"/>
      <c r="O801" s="12" t="s">
        <v>39</v>
      </c>
      <c r="P801" s="127" t="s">
        <v>118</v>
      </c>
      <c r="Q801" s="133">
        <f t="shared" ref="Q801:AD802" si="559">Q802</f>
        <v>0</v>
      </c>
      <c r="R801" s="133">
        <f t="shared" si="559"/>
        <v>18940</v>
      </c>
      <c r="S801" s="133">
        <f t="shared" si="559"/>
        <v>18940</v>
      </c>
      <c r="T801" s="133">
        <v>15404</v>
      </c>
      <c r="U801" s="293">
        <f t="shared" si="559"/>
        <v>14495</v>
      </c>
      <c r="V801" s="293">
        <f t="shared" si="559"/>
        <v>0</v>
      </c>
      <c r="W801" s="342">
        <f t="shared" si="559"/>
        <v>18941.27</v>
      </c>
      <c r="X801" s="133"/>
      <c r="Y801" s="307"/>
      <c r="Z801" s="133">
        <f t="shared" si="559"/>
        <v>15404</v>
      </c>
      <c r="AA801" s="133">
        <f t="shared" si="559"/>
        <v>0</v>
      </c>
      <c r="AB801" s="133">
        <f t="shared" si="559"/>
        <v>19000</v>
      </c>
      <c r="AC801" s="133">
        <f t="shared" si="559"/>
        <v>19490</v>
      </c>
      <c r="AD801" s="133">
        <f t="shared" si="559"/>
        <v>19890</v>
      </c>
    </row>
    <row r="802" spans="1:30" s="114" customFormat="1" ht="20.25" hidden="1" customHeight="1" x14ac:dyDescent="0.25">
      <c r="A802" s="183" t="s">
        <v>339</v>
      </c>
      <c r="B802" s="183"/>
      <c r="C802" s="183"/>
      <c r="D802" s="183"/>
      <c r="E802" s="198" t="s">
        <v>388</v>
      </c>
      <c r="F802" s="200">
        <f t="shared" si="543"/>
        <v>37880</v>
      </c>
      <c r="G802" s="200">
        <f t="shared" si="544"/>
        <v>33436.270000000004</v>
      </c>
      <c r="H802" s="201">
        <f t="shared" si="545"/>
        <v>73784</v>
      </c>
      <c r="I802" s="124"/>
      <c r="J802" s="131"/>
      <c r="K802" s="131"/>
      <c r="L802" s="131"/>
      <c r="M802" s="194">
        <v>31111</v>
      </c>
      <c r="N802" s="195"/>
      <c r="O802" s="196" t="s">
        <v>39</v>
      </c>
      <c r="P802" s="195" t="s">
        <v>119</v>
      </c>
      <c r="Q802" s="197">
        <f t="shared" si="559"/>
        <v>0</v>
      </c>
      <c r="R802" s="197">
        <f t="shared" si="559"/>
        <v>18940</v>
      </c>
      <c r="S802" s="197">
        <f t="shared" si="559"/>
        <v>18940</v>
      </c>
      <c r="T802" s="197">
        <f t="shared" si="559"/>
        <v>0</v>
      </c>
      <c r="U802" s="294">
        <f t="shared" si="559"/>
        <v>14495</v>
      </c>
      <c r="V802" s="294">
        <f t="shared" si="559"/>
        <v>0</v>
      </c>
      <c r="W802" s="343">
        <f t="shared" si="559"/>
        <v>18941.27</v>
      </c>
      <c r="X802" s="197"/>
      <c r="Y802" s="308"/>
      <c r="Z802" s="197">
        <f t="shared" si="559"/>
        <v>15404</v>
      </c>
      <c r="AA802" s="197">
        <f t="shared" si="559"/>
        <v>0</v>
      </c>
      <c r="AB802" s="197">
        <f t="shared" si="559"/>
        <v>19000</v>
      </c>
      <c r="AC802" s="197">
        <f t="shared" si="559"/>
        <v>19490</v>
      </c>
      <c r="AD802" s="197">
        <f t="shared" si="559"/>
        <v>19890</v>
      </c>
    </row>
    <row r="803" spans="1:30" s="114" customFormat="1" ht="20.25" hidden="1" customHeight="1" x14ac:dyDescent="0.25">
      <c r="A803" s="182" t="s">
        <v>339</v>
      </c>
      <c r="B803" s="182"/>
      <c r="C803" s="182"/>
      <c r="D803" s="182"/>
      <c r="E803" s="182"/>
      <c r="F803" s="200">
        <f t="shared" si="543"/>
        <v>37880</v>
      </c>
      <c r="G803" s="200">
        <f t="shared" si="544"/>
        <v>33436.270000000004</v>
      </c>
      <c r="H803" s="201">
        <f t="shared" si="545"/>
        <v>73784</v>
      </c>
      <c r="I803" s="124"/>
      <c r="J803" s="131"/>
      <c r="K803" s="131"/>
      <c r="L803" s="131"/>
      <c r="M803" s="11"/>
      <c r="N803" s="171">
        <v>311110</v>
      </c>
      <c r="O803" s="172" t="s">
        <v>39</v>
      </c>
      <c r="P803" s="173" t="s">
        <v>294</v>
      </c>
      <c r="Q803" s="174">
        <v>0</v>
      </c>
      <c r="R803" s="174">
        <f>S803-Q803</f>
        <v>18940</v>
      </c>
      <c r="S803" s="174">
        <v>18940</v>
      </c>
      <c r="T803" s="174"/>
      <c r="U803" s="295">
        <v>14495</v>
      </c>
      <c r="V803" s="295">
        <v>0</v>
      </c>
      <c r="W803" s="345">
        <v>18941.27</v>
      </c>
      <c r="X803" s="174"/>
      <c r="Y803" s="309"/>
      <c r="Z803" s="174">
        <v>15404</v>
      </c>
      <c r="AA803" s="174">
        <f>+Q803</f>
        <v>0</v>
      </c>
      <c r="AB803" s="174">
        <v>19000</v>
      </c>
      <c r="AC803" s="174">
        <f>19000+490</f>
        <v>19490</v>
      </c>
      <c r="AD803" s="174">
        <f>19000+890</f>
        <v>19890</v>
      </c>
    </row>
    <row r="804" spans="1:30" s="114" customFormat="1" ht="20.25" hidden="1" customHeight="1" x14ac:dyDescent="0.25">
      <c r="A804" s="182" t="s">
        <v>339</v>
      </c>
      <c r="B804" s="182"/>
      <c r="C804" s="182"/>
      <c r="D804" s="198" t="s">
        <v>387</v>
      </c>
      <c r="E804" s="198" t="s">
        <v>388</v>
      </c>
      <c r="F804" s="200">
        <f t="shared" si="543"/>
        <v>0</v>
      </c>
      <c r="G804" s="200">
        <f t="shared" si="544"/>
        <v>0</v>
      </c>
      <c r="H804" s="201">
        <f t="shared" si="545"/>
        <v>0</v>
      </c>
      <c r="I804" s="124"/>
      <c r="J804" s="131"/>
      <c r="K804" s="131"/>
      <c r="L804" s="131">
        <v>3113</v>
      </c>
      <c r="M804" s="131"/>
      <c r="N804" s="132"/>
      <c r="O804" s="12" t="s">
        <v>39</v>
      </c>
      <c r="P804" s="127" t="s">
        <v>126</v>
      </c>
      <c r="Q804" s="133">
        <f t="shared" ref="Q804:AD805" si="560">Q805</f>
        <v>0</v>
      </c>
      <c r="R804" s="133">
        <f t="shared" si="560"/>
        <v>0</v>
      </c>
      <c r="S804" s="133">
        <f t="shared" si="560"/>
        <v>0</v>
      </c>
      <c r="T804" s="133">
        <f t="shared" si="560"/>
        <v>0</v>
      </c>
      <c r="U804" s="293">
        <f t="shared" si="560"/>
        <v>0</v>
      </c>
      <c r="V804" s="293">
        <f t="shared" si="560"/>
        <v>0</v>
      </c>
      <c r="W804" s="342">
        <f t="shared" si="560"/>
        <v>0</v>
      </c>
      <c r="X804" s="133"/>
      <c r="Y804" s="307"/>
      <c r="Z804" s="133">
        <f t="shared" si="560"/>
        <v>0</v>
      </c>
      <c r="AA804" s="133">
        <f t="shared" si="560"/>
        <v>0</v>
      </c>
      <c r="AB804" s="133">
        <f t="shared" si="560"/>
        <v>0</v>
      </c>
      <c r="AC804" s="133">
        <f t="shared" si="560"/>
        <v>0</v>
      </c>
      <c r="AD804" s="133">
        <f t="shared" si="560"/>
        <v>0</v>
      </c>
    </row>
    <row r="805" spans="1:30" s="114" customFormat="1" ht="20.25" hidden="1" customHeight="1" x14ac:dyDescent="0.25">
      <c r="A805" s="183" t="s">
        <v>339</v>
      </c>
      <c r="B805" s="183"/>
      <c r="C805" s="183"/>
      <c r="D805" s="183"/>
      <c r="E805" s="198" t="s">
        <v>388</v>
      </c>
      <c r="F805" s="200">
        <f t="shared" si="543"/>
        <v>0</v>
      </c>
      <c r="G805" s="200">
        <f t="shared" si="544"/>
        <v>0</v>
      </c>
      <c r="H805" s="201">
        <f t="shared" si="545"/>
        <v>0</v>
      </c>
      <c r="I805" s="124"/>
      <c r="J805" s="131"/>
      <c r="K805" s="131"/>
      <c r="L805" s="131"/>
      <c r="M805" s="194">
        <v>31131</v>
      </c>
      <c r="N805" s="195"/>
      <c r="O805" s="196" t="s">
        <v>39</v>
      </c>
      <c r="P805" s="195" t="s">
        <v>126</v>
      </c>
      <c r="Q805" s="197">
        <f t="shared" si="560"/>
        <v>0</v>
      </c>
      <c r="R805" s="197">
        <f t="shared" si="560"/>
        <v>0</v>
      </c>
      <c r="S805" s="197">
        <f t="shared" si="560"/>
        <v>0</v>
      </c>
      <c r="T805" s="197">
        <f t="shared" si="560"/>
        <v>0</v>
      </c>
      <c r="U805" s="294">
        <f t="shared" si="560"/>
        <v>0</v>
      </c>
      <c r="V805" s="294">
        <f t="shared" si="560"/>
        <v>0</v>
      </c>
      <c r="W805" s="343">
        <f t="shared" si="560"/>
        <v>0</v>
      </c>
      <c r="X805" s="197"/>
      <c r="Y805" s="308"/>
      <c r="Z805" s="197">
        <f t="shared" si="560"/>
        <v>0</v>
      </c>
      <c r="AA805" s="197">
        <f t="shared" si="560"/>
        <v>0</v>
      </c>
      <c r="AB805" s="197">
        <f t="shared" si="560"/>
        <v>0</v>
      </c>
      <c r="AC805" s="197">
        <f t="shared" si="560"/>
        <v>0</v>
      </c>
      <c r="AD805" s="197">
        <f t="shared" si="560"/>
        <v>0</v>
      </c>
    </row>
    <row r="806" spans="1:30" s="114" customFormat="1" ht="20.25" hidden="1" customHeight="1" x14ac:dyDescent="0.25">
      <c r="A806" s="182" t="s">
        <v>339</v>
      </c>
      <c r="B806" s="182"/>
      <c r="C806" s="182"/>
      <c r="D806" s="182"/>
      <c r="E806" s="182"/>
      <c r="F806" s="200">
        <f t="shared" si="543"/>
        <v>0</v>
      </c>
      <c r="G806" s="200">
        <f t="shared" si="544"/>
        <v>0</v>
      </c>
      <c r="H806" s="201">
        <f t="shared" si="545"/>
        <v>0</v>
      </c>
      <c r="I806" s="124"/>
      <c r="J806" s="131"/>
      <c r="K806" s="131"/>
      <c r="L806" s="131"/>
      <c r="M806" s="11"/>
      <c r="N806" s="171">
        <v>311310</v>
      </c>
      <c r="O806" s="172" t="s">
        <v>39</v>
      </c>
      <c r="P806" s="173" t="s">
        <v>126</v>
      </c>
      <c r="Q806" s="174">
        <v>0</v>
      </c>
      <c r="R806" s="174">
        <f>S806-Q806</f>
        <v>0</v>
      </c>
      <c r="S806" s="174">
        <v>0</v>
      </c>
      <c r="T806" s="174"/>
      <c r="U806" s="295">
        <v>0</v>
      </c>
      <c r="V806" s="295">
        <v>0</v>
      </c>
      <c r="W806" s="345">
        <v>0</v>
      </c>
      <c r="X806" s="174"/>
      <c r="Y806" s="309"/>
      <c r="Z806" s="174"/>
      <c r="AA806" s="174">
        <f>+Q806</f>
        <v>0</v>
      </c>
      <c r="AB806" s="174"/>
      <c r="AC806" s="174"/>
      <c r="AD806" s="174"/>
    </row>
    <row r="807" spans="1:30" s="114" customFormat="1" ht="20.25" hidden="1" customHeight="1" x14ac:dyDescent="0.25">
      <c r="A807" s="182" t="s">
        <v>339</v>
      </c>
      <c r="B807" s="182"/>
      <c r="C807" s="182"/>
      <c r="D807" s="198" t="s">
        <v>387</v>
      </c>
      <c r="E807" s="198" t="s">
        <v>388</v>
      </c>
      <c r="F807" s="200">
        <f t="shared" si="543"/>
        <v>0</v>
      </c>
      <c r="G807" s="200">
        <f t="shared" si="544"/>
        <v>2921</v>
      </c>
      <c r="H807" s="201">
        <f t="shared" si="545"/>
        <v>1556</v>
      </c>
      <c r="I807" s="124"/>
      <c r="J807" s="131"/>
      <c r="K807" s="131"/>
      <c r="L807" s="131">
        <v>3114</v>
      </c>
      <c r="M807" s="131"/>
      <c r="N807" s="132"/>
      <c r="O807" s="12" t="s">
        <v>39</v>
      </c>
      <c r="P807" s="127" t="s">
        <v>298</v>
      </c>
      <c r="Q807" s="133">
        <f t="shared" ref="Q807:AD808" si="561">Q808</f>
        <v>0</v>
      </c>
      <c r="R807" s="133">
        <f t="shared" si="561"/>
        <v>0</v>
      </c>
      <c r="S807" s="133">
        <f t="shared" si="561"/>
        <v>0</v>
      </c>
      <c r="T807" s="133">
        <v>1556</v>
      </c>
      <c r="U807" s="293">
        <f t="shared" si="561"/>
        <v>1365</v>
      </c>
      <c r="V807" s="293">
        <f t="shared" si="561"/>
        <v>0</v>
      </c>
      <c r="W807" s="342">
        <f t="shared" si="561"/>
        <v>0</v>
      </c>
      <c r="X807" s="133"/>
      <c r="Y807" s="307"/>
      <c r="Z807" s="133">
        <f t="shared" si="561"/>
        <v>1556</v>
      </c>
      <c r="AA807" s="133">
        <f t="shared" si="561"/>
        <v>0</v>
      </c>
      <c r="AB807" s="133">
        <f t="shared" si="561"/>
        <v>0</v>
      </c>
      <c r="AC807" s="133">
        <f t="shared" si="561"/>
        <v>0</v>
      </c>
      <c r="AD807" s="133">
        <f t="shared" si="561"/>
        <v>0</v>
      </c>
    </row>
    <row r="808" spans="1:30" s="114" customFormat="1" ht="20.25" hidden="1" customHeight="1" x14ac:dyDescent="0.25">
      <c r="A808" s="183" t="s">
        <v>339</v>
      </c>
      <c r="B808" s="183"/>
      <c r="C808" s="183"/>
      <c r="D808" s="183"/>
      <c r="E808" s="198" t="s">
        <v>388</v>
      </c>
      <c r="F808" s="200">
        <f t="shared" si="543"/>
        <v>0</v>
      </c>
      <c r="G808" s="200">
        <f t="shared" si="544"/>
        <v>1365</v>
      </c>
      <c r="H808" s="201">
        <f t="shared" si="545"/>
        <v>1556</v>
      </c>
      <c r="I808" s="124"/>
      <c r="J808" s="131"/>
      <c r="K808" s="131"/>
      <c r="L808" s="131"/>
      <c r="M808" s="194">
        <v>31141</v>
      </c>
      <c r="N808" s="195"/>
      <c r="O808" s="196" t="s">
        <v>39</v>
      </c>
      <c r="P808" s="195" t="s">
        <v>127</v>
      </c>
      <c r="Q808" s="197">
        <f t="shared" si="561"/>
        <v>0</v>
      </c>
      <c r="R808" s="197">
        <f t="shared" si="561"/>
        <v>0</v>
      </c>
      <c r="S808" s="197">
        <f t="shared" si="561"/>
        <v>0</v>
      </c>
      <c r="T808" s="197">
        <f t="shared" si="561"/>
        <v>0</v>
      </c>
      <c r="U808" s="294">
        <f t="shared" si="561"/>
        <v>1365</v>
      </c>
      <c r="V808" s="294">
        <f t="shared" si="561"/>
        <v>0</v>
      </c>
      <c r="W808" s="343">
        <f t="shared" si="561"/>
        <v>0</v>
      </c>
      <c r="X808" s="197"/>
      <c r="Y808" s="308"/>
      <c r="Z808" s="197">
        <f t="shared" si="561"/>
        <v>1556</v>
      </c>
      <c r="AA808" s="197">
        <f t="shared" si="561"/>
        <v>0</v>
      </c>
      <c r="AB808" s="197">
        <f t="shared" si="561"/>
        <v>0</v>
      </c>
      <c r="AC808" s="197">
        <f t="shared" si="561"/>
        <v>0</v>
      </c>
      <c r="AD808" s="197">
        <f t="shared" si="561"/>
        <v>0</v>
      </c>
    </row>
    <row r="809" spans="1:30" s="114" customFormat="1" ht="20.25" hidden="1" customHeight="1" x14ac:dyDescent="0.25">
      <c r="A809" s="182" t="s">
        <v>339</v>
      </c>
      <c r="B809" s="182"/>
      <c r="C809" s="182"/>
      <c r="D809" s="182"/>
      <c r="E809" s="182"/>
      <c r="F809" s="200">
        <f t="shared" si="543"/>
        <v>0</v>
      </c>
      <c r="G809" s="200">
        <f t="shared" si="544"/>
        <v>1365</v>
      </c>
      <c r="H809" s="201">
        <f t="shared" si="545"/>
        <v>1556</v>
      </c>
      <c r="I809" s="124"/>
      <c r="J809" s="131"/>
      <c r="K809" s="131"/>
      <c r="L809" s="131"/>
      <c r="M809" s="11"/>
      <c r="N809" s="171">
        <v>311410</v>
      </c>
      <c r="O809" s="172" t="s">
        <v>39</v>
      </c>
      <c r="P809" s="173" t="s">
        <v>127</v>
      </c>
      <c r="Q809" s="174">
        <v>0</v>
      </c>
      <c r="R809" s="174">
        <f>S809-Q809</f>
        <v>0</v>
      </c>
      <c r="S809" s="174">
        <v>0</v>
      </c>
      <c r="T809" s="174"/>
      <c r="U809" s="295">
        <v>1365</v>
      </c>
      <c r="V809" s="295">
        <v>0</v>
      </c>
      <c r="W809" s="345">
        <v>0</v>
      </c>
      <c r="X809" s="174"/>
      <c r="Y809" s="309"/>
      <c r="Z809" s="174">
        <v>1556</v>
      </c>
      <c r="AA809" s="174">
        <f>+Q809</f>
        <v>0</v>
      </c>
      <c r="AB809" s="174"/>
      <c r="AC809" s="174"/>
      <c r="AD809" s="174"/>
    </row>
    <row r="810" spans="1:30" s="214" customFormat="1" ht="20.25" hidden="1" customHeight="1" x14ac:dyDescent="0.25">
      <c r="A810" s="188" t="s">
        <v>339</v>
      </c>
      <c r="B810" s="188"/>
      <c r="C810" s="215" t="s">
        <v>384</v>
      </c>
      <c r="D810" s="215" t="s">
        <v>387</v>
      </c>
      <c r="E810" s="215" t="s">
        <v>388</v>
      </c>
      <c r="F810" s="207">
        <f t="shared" si="543"/>
        <v>0</v>
      </c>
      <c r="G810" s="207">
        <f t="shared" si="544"/>
        <v>0</v>
      </c>
      <c r="H810" s="208">
        <f t="shared" si="545"/>
        <v>0</v>
      </c>
      <c r="I810" s="124"/>
      <c r="J810" s="131"/>
      <c r="K810" s="131">
        <v>312</v>
      </c>
      <c r="L810" s="131"/>
      <c r="M810" s="131"/>
      <c r="N810" s="132"/>
      <c r="O810" s="12" t="s">
        <v>39</v>
      </c>
      <c r="P810" s="127" t="s">
        <v>130</v>
      </c>
      <c r="Q810" s="133">
        <f>+Q811</f>
        <v>0</v>
      </c>
      <c r="R810" s="133">
        <f t="shared" ref="R810:AD812" si="562">+R811</f>
        <v>0</v>
      </c>
      <c r="S810" s="133">
        <f t="shared" si="562"/>
        <v>0</v>
      </c>
      <c r="T810" s="133">
        <f t="shared" si="562"/>
        <v>0</v>
      </c>
      <c r="U810" s="293">
        <f t="shared" si="562"/>
        <v>0</v>
      </c>
      <c r="V810" s="293">
        <f t="shared" si="562"/>
        <v>0</v>
      </c>
      <c r="W810" s="342">
        <f t="shared" si="562"/>
        <v>0</v>
      </c>
      <c r="X810" s="133"/>
      <c r="Y810" s="307"/>
      <c r="Z810" s="213">
        <f t="shared" si="562"/>
        <v>0</v>
      </c>
      <c r="AA810" s="213">
        <f t="shared" si="562"/>
        <v>0</v>
      </c>
      <c r="AB810" s="213">
        <f t="shared" si="562"/>
        <v>0</v>
      </c>
      <c r="AC810" s="213">
        <f t="shared" si="562"/>
        <v>0</v>
      </c>
      <c r="AD810" s="213">
        <f t="shared" si="562"/>
        <v>0</v>
      </c>
    </row>
    <row r="811" spans="1:30" s="114" customFormat="1" ht="20.25" hidden="1" customHeight="1" x14ac:dyDescent="0.25">
      <c r="A811" s="182" t="s">
        <v>339</v>
      </c>
      <c r="B811" s="182"/>
      <c r="C811" s="182"/>
      <c r="D811" s="198" t="s">
        <v>387</v>
      </c>
      <c r="E811" s="198" t="s">
        <v>388</v>
      </c>
      <c r="F811" s="200">
        <f t="shared" si="543"/>
        <v>0</v>
      </c>
      <c r="G811" s="200">
        <f t="shared" si="544"/>
        <v>0</v>
      </c>
      <c r="H811" s="201">
        <f t="shared" si="545"/>
        <v>0</v>
      </c>
      <c r="I811" s="124"/>
      <c r="J811" s="131"/>
      <c r="K811" s="131"/>
      <c r="L811" s="131">
        <v>3121</v>
      </c>
      <c r="M811" s="131"/>
      <c r="N811" s="132"/>
      <c r="O811" s="12" t="s">
        <v>39</v>
      </c>
      <c r="P811" s="127" t="s">
        <v>130</v>
      </c>
      <c r="Q811" s="133">
        <f>+Q812+Q814+Q816+Q818+Q820</f>
        <v>0</v>
      </c>
      <c r="R811" s="133">
        <f t="shared" ref="R811:AD811" si="563">+R812+R814+R816+R818+R820</f>
        <v>0</v>
      </c>
      <c r="S811" s="133">
        <f t="shared" si="563"/>
        <v>0</v>
      </c>
      <c r="T811" s="133">
        <f t="shared" si="563"/>
        <v>0</v>
      </c>
      <c r="U811" s="293">
        <f t="shared" si="563"/>
        <v>0</v>
      </c>
      <c r="V811" s="293">
        <f t="shared" si="563"/>
        <v>0</v>
      </c>
      <c r="W811" s="342">
        <f t="shared" si="563"/>
        <v>0</v>
      </c>
      <c r="X811" s="133"/>
      <c r="Y811" s="307"/>
      <c r="Z811" s="133">
        <f t="shared" si="563"/>
        <v>0</v>
      </c>
      <c r="AA811" s="133">
        <f t="shared" si="563"/>
        <v>0</v>
      </c>
      <c r="AB811" s="133">
        <f t="shared" si="563"/>
        <v>0</v>
      </c>
      <c r="AC811" s="133">
        <f t="shared" si="563"/>
        <v>0</v>
      </c>
      <c r="AD811" s="133">
        <f t="shared" si="563"/>
        <v>0</v>
      </c>
    </row>
    <row r="812" spans="1:30" s="114" customFormat="1" ht="20.25" hidden="1" customHeight="1" x14ac:dyDescent="0.25">
      <c r="A812" s="183" t="s">
        <v>339</v>
      </c>
      <c r="B812" s="183"/>
      <c r="C812" s="183"/>
      <c r="D812" s="183"/>
      <c r="E812" s="198" t="s">
        <v>388</v>
      </c>
      <c r="F812" s="200">
        <f t="shared" si="543"/>
        <v>0</v>
      </c>
      <c r="G812" s="200">
        <f t="shared" si="544"/>
        <v>0</v>
      </c>
      <c r="H812" s="201">
        <f t="shared" si="545"/>
        <v>0</v>
      </c>
      <c r="I812" s="124"/>
      <c r="J812" s="131"/>
      <c r="K812" s="131"/>
      <c r="L812" s="131"/>
      <c r="M812" s="194">
        <v>31212</v>
      </c>
      <c r="N812" s="195"/>
      <c r="O812" s="196" t="s">
        <v>39</v>
      </c>
      <c r="P812" s="195" t="s">
        <v>131</v>
      </c>
      <c r="Q812" s="197">
        <f>+Q813</f>
        <v>0</v>
      </c>
      <c r="R812" s="197">
        <f t="shared" si="562"/>
        <v>0</v>
      </c>
      <c r="S812" s="197">
        <f t="shared" si="562"/>
        <v>0</v>
      </c>
      <c r="T812" s="197">
        <f t="shared" si="562"/>
        <v>0</v>
      </c>
      <c r="U812" s="294">
        <f t="shared" si="562"/>
        <v>0</v>
      </c>
      <c r="V812" s="294">
        <f t="shared" si="562"/>
        <v>0</v>
      </c>
      <c r="W812" s="343">
        <f t="shared" si="562"/>
        <v>0</v>
      </c>
      <c r="X812" s="197"/>
      <c r="Y812" s="308"/>
      <c r="Z812" s="197">
        <f t="shared" si="562"/>
        <v>0</v>
      </c>
      <c r="AA812" s="197">
        <f t="shared" si="562"/>
        <v>0</v>
      </c>
      <c r="AB812" s="197">
        <f t="shared" si="562"/>
        <v>0</v>
      </c>
      <c r="AC812" s="197">
        <f t="shared" si="562"/>
        <v>0</v>
      </c>
      <c r="AD812" s="197">
        <f t="shared" si="562"/>
        <v>0</v>
      </c>
    </row>
    <row r="813" spans="1:30" s="114" customFormat="1" ht="20.25" hidden="1" customHeight="1" x14ac:dyDescent="0.25">
      <c r="A813" s="182" t="s">
        <v>339</v>
      </c>
      <c r="B813" s="182"/>
      <c r="C813" s="182"/>
      <c r="D813" s="182"/>
      <c r="E813" s="182"/>
      <c r="F813" s="200">
        <f t="shared" si="543"/>
        <v>0</v>
      </c>
      <c r="G813" s="200">
        <f t="shared" si="544"/>
        <v>0</v>
      </c>
      <c r="H813" s="201">
        <f t="shared" si="545"/>
        <v>0</v>
      </c>
      <c r="I813" s="124"/>
      <c r="J813" s="131"/>
      <c r="K813" s="131"/>
      <c r="L813" s="131"/>
      <c r="M813" s="11"/>
      <c r="N813" s="171">
        <v>312120</v>
      </c>
      <c r="O813" s="172" t="s">
        <v>39</v>
      </c>
      <c r="P813" s="173" t="s">
        <v>131</v>
      </c>
      <c r="Q813" s="174"/>
      <c r="R813" s="174"/>
      <c r="S813" s="174"/>
      <c r="T813" s="174"/>
      <c r="U813" s="295">
        <v>0</v>
      </c>
      <c r="V813" s="295">
        <v>0</v>
      </c>
      <c r="W813" s="345">
        <v>0</v>
      </c>
      <c r="X813" s="174"/>
      <c r="Y813" s="309"/>
      <c r="Z813" s="174"/>
      <c r="AA813" s="174">
        <f>+Q813</f>
        <v>0</v>
      </c>
      <c r="AB813" s="174"/>
      <c r="AC813" s="174"/>
      <c r="AD813" s="174"/>
    </row>
    <row r="814" spans="1:30" s="114" customFormat="1" ht="20.25" hidden="1" customHeight="1" x14ac:dyDescent="0.25">
      <c r="A814" s="183" t="s">
        <v>339</v>
      </c>
      <c r="B814" s="183"/>
      <c r="C814" s="183"/>
      <c r="D814" s="183"/>
      <c r="E814" s="198" t="s">
        <v>388</v>
      </c>
      <c r="F814" s="200">
        <f t="shared" si="543"/>
        <v>0</v>
      </c>
      <c r="G814" s="200">
        <f t="shared" si="544"/>
        <v>0</v>
      </c>
      <c r="H814" s="201">
        <f t="shared" si="545"/>
        <v>0</v>
      </c>
      <c r="I814" s="124"/>
      <c r="J814" s="131"/>
      <c r="K814" s="131"/>
      <c r="L814" s="131"/>
      <c r="M814" s="194">
        <v>31213</v>
      </c>
      <c r="N814" s="195"/>
      <c r="O814" s="196" t="s">
        <v>39</v>
      </c>
      <c r="P814" s="195" t="s">
        <v>132</v>
      </c>
      <c r="Q814" s="197">
        <f>+Q815</f>
        <v>0</v>
      </c>
      <c r="R814" s="197">
        <f t="shared" ref="R814:AD814" si="564">+R815</f>
        <v>0</v>
      </c>
      <c r="S814" s="197">
        <f t="shared" si="564"/>
        <v>0</v>
      </c>
      <c r="T814" s="197">
        <f t="shared" si="564"/>
        <v>0</v>
      </c>
      <c r="U814" s="294">
        <f t="shared" si="564"/>
        <v>0</v>
      </c>
      <c r="V814" s="294">
        <f t="shared" si="564"/>
        <v>0</v>
      </c>
      <c r="W814" s="343">
        <f t="shared" si="564"/>
        <v>0</v>
      </c>
      <c r="X814" s="197"/>
      <c r="Y814" s="308"/>
      <c r="Z814" s="197">
        <f t="shared" si="564"/>
        <v>0</v>
      </c>
      <c r="AA814" s="197">
        <f t="shared" si="564"/>
        <v>0</v>
      </c>
      <c r="AB814" s="197">
        <f t="shared" si="564"/>
        <v>0</v>
      </c>
      <c r="AC814" s="197">
        <f t="shared" si="564"/>
        <v>0</v>
      </c>
      <c r="AD814" s="197">
        <f t="shared" si="564"/>
        <v>0</v>
      </c>
    </row>
    <row r="815" spans="1:30" s="114" customFormat="1" ht="20.25" hidden="1" customHeight="1" x14ac:dyDescent="0.25">
      <c r="A815" s="182" t="s">
        <v>339</v>
      </c>
      <c r="B815" s="182"/>
      <c r="C815" s="182"/>
      <c r="D815" s="182"/>
      <c r="E815" s="182"/>
      <c r="F815" s="200">
        <f t="shared" si="543"/>
        <v>0</v>
      </c>
      <c r="G815" s="200">
        <f t="shared" si="544"/>
        <v>0</v>
      </c>
      <c r="H815" s="201">
        <f t="shared" si="545"/>
        <v>0</v>
      </c>
      <c r="I815" s="124"/>
      <c r="J815" s="131"/>
      <c r="K815" s="131"/>
      <c r="L815" s="131"/>
      <c r="M815" s="11"/>
      <c r="N815" s="171">
        <v>312130</v>
      </c>
      <c r="O815" s="172" t="s">
        <v>39</v>
      </c>
      <c r="P815" s="173" t="s">
        <v>132</v>
      </c>
      <c r="Q815" s="174"/>
      <c r="R815" s="174"/>
      <c r="S815" s="174"/>
      <c r="T815" s="174"/>
      <c r="U815" s="295">
        <v>0</v>
      </c>
      <c r="V815" s="295">
        <v>0</v>
      </c>
      <c r="W815" s="345">
        <v>0</v>
      </c>
      <c r="X815" s="174"/>
      <c r="Y815" s="309"/>
      <c r="Z815" s="174"/>
      <c r="AA815" s="174">
        <f>+Q815</f>
        <v>0</v>
      </c>
      <c r="AB815" s="174"/>
      <c r="AC815" s="174"/>
      <c r="AD815" s="174"/>
    </row>
    <row r="816" spans="1:30" s="114" customFormat="1" ht="20.25" hidden="1" customHeight="1" x14ac:dyDescent="0.25">
      <c r="A816" s="183" t="s">
        <v>339</v>
      </c>
      <c r="B816" s="183"/>
      <c r="C816" s="183"/>
      <c r="D816" s="183"/>
      <c r="E816" s="198" t="s">
        <v>388</v>
      </c>
      <c r="F816" s="200">
        <f t="shared" si="543"/>
        <v>0</v>
      </c>
      <c r="G816" s="200">
        <f t="shared" si="544"/>
        <v>0</v>
      </c>
      <c r="H816" s="201">
        <f t="shared" si="545"/>
        <v>0</v>
      </c>
      <c r="I816" s="124"/>
      <c r="J816" s="131"/>
      <c r="K816" s="131"/>
      <c r="L816" s="131"/>
      <c r="M816" s="194">
        <v>31214</v>
      </c>
      <c r="N816" s="195"/>
      <c r="O816" s="196" t="s">
        <v>39</v>
      </c>
      <c r="P816" s="195" t="s">
        <v>133</v>
      </c>
      <c r="Q816" s="197">
        <f>+Q817</f>
        <v>0</v>
      </c>
      <c r="R816" s="197">
        <f t="shared" ref="R816:AD816" si="565">+R817</f>
        <v>0</v>
      </c>
      <c r="S816" s="197">
        <f t="shared" si="565"/>
        <v>0</v>
      </c>
      <c r="T816" s="197">
        <f t="shared" si="565"/>
        <v>0</v>
      </c>
      <c r="U816" s="294">
        <f t="shared" si="565"/>
        <v>0</v>
      </c>
      <c r="V816" s="294">
        <f t="shared" si="565"/>
        <v>0</v>
      </c>
      <c r="W816" s="343">
        <f t="shared" si="565"/>
        <v>0</v>
      </c>
      <c r="X816" s="197"/>
      <c r="Y816" s="308"/>
      <c r="Z816" s="197">
        <f t="shared" si="565"/>
        <v>0</v>
      </c>
      <c r="AA816" s="197">
        <f t="shared" si="565"/>
        <v>0</v>
      </c>
      <c r="AB816" s="197">
        <f t="shared" si="565"/>
        <v>0</v>
      </c>
      <c r="AC816" s="197">
        <f t="shared" si="565"/>
        <v>0</v>
      </c>
      <c r="AD816" s="197">
        <f t="shared" si="565"/>
        <v>0</v>
      </c>
    </row>
    <row r="817" spans="1:31" s="114" customFormat="1" ht="20.25" hidden="1" customHeight="1" x14ac:dyDescent="0.25">
      <c r="A817" s="182" t="s">
        <v>339</v>
      </c>
      <c r="B817" s="182"/>
      <c r="C817" s="182"/>
      <c r="D817" s="182"/>
      <c r="E817" s="182"/>
      <c r="F817" s="200">
        <f t="shared" si="543"/>
        <v>0</v>
      </c>
      <c r="G817" s="200">
        <f t="shared" si="544"/>
        <v>0</v>
      </c>
      <c r="H817" s="201">
        <f t="shared" si="545"/>
        <v>0</v>
      </c>
      <c r="I817" s="124"/>
      <c r="J817" s="131"/>
      <c r="K817" s="131"/>
      <c r="L817" s="131"/>
      <c r="M817" s="11"/>
      <c r="N817" s="171">
        <v>312140</v>
      </c>
      <c r="O817" s="172" t="s">
        <v>39</v>
      </c>
      <c r="P817" s="173" t="s">
        <v>133</v>
      </c>
      <c r="Q817" s="174"/>
      <c r="R817" s="174"/>
      <c r="S817" s="174"/>
      <c r="T817" s="174"/>
      <c r="U817" s="295">
        <v>0</v>
      </c>
      <c r="V817" s="295">
        <v>0</v>
      </c>
      <c r="W817" s="345">
        <v>0</v>
      </c>
      <c r="X817" s="174"/>
      <c r="Y817" s="309"/>
      <c r="Z817" s="174"/>
      <c r="AA817" s="174">
        <f>+Q817</f>
        <v>0</v>
      </c>
      <c r="AB817" s="174"/>
      <c r="AC817" s="174"/>
      <c r="AD817" s="174"/>
    </row>
    <row r="818" spans="1:31" s="114" customFormat="1" ht="20.25" hidden="1" customHeight="1" x14ac:dyDescent="0.25">
      <c r="A818" s="183" t="s">
        <v>339</v>
      </c>
      <c r="B818" s="183"/>
      <c r="C818" s="183"/>
      <c r="D818" s="183"/>
      <c r="E818" s="198" t="s">
        <v>388</v>
      </c>
      <c r="F818" s="200">
        <f t="shared" si="543"/>
        <v>0</v>
      </c>
      <c r="G818" s="200">
        <f t="shared" si="544"/>
        <v>0</v>
      </c>
      <c r="H818" s="201">
        <f t="shared" si="545"/>
        <v>0</v>
      </c>
      <c r="I818" s="124"/>
      <c r="J818" s="131"/>
      <c r="K818" s="131"/>
      <c r="L818" s="131"/>
      <c r="M818" s="194">
        <v>31215</v>
      </c>
      <c r="N818" s="195"/>
      <c r="O818" s="196" t="s">
        <v>39</v>
      </c>
      <c r="P818" s="195" t="s">
        <v>134</v>
      </c>
      <c r="Q818" s="197">
        <f>+Q819</f>
        <v>0</v>
      </c>
      <c r="R818" s="197">
        <f t="shared" ref="R818:AD818" si="566">+R819</f>
        <v>0</v>
      </c>
      <c r="S818" s="197">
        <f t="shared" si="566"/>
        <v>0</v>
      </c>
      <c r="T818" s="197">
        <f t="shared" si="566"/>
        <v>0</v>
      </c>
      <c r="U818" s="294">
        <f t="shared" si="566"/>
        <v>0</v>
      </c>
      <c r="V818" s="294">
        <f t="shared" si="566"/>
        <v>0</v>
      </c>
      <c r="W818" s="343">
        <f t="shared" si="566"/>
        <v>0</v>
      </c>
      <c r="X818" s="197"/>
      <c r="Y818" s="308"/>
      <c r="Z818" s="197">
        <f t="shared" si="566"/>
        <v>0</v>
      </c>
      <c r="AA818" s="197">
        <f t="shared" si="566"/>
        <v>0</v>
      </c>
      <c r="AB818" s="197">
        <f t="shared" si="566"/>
        <v>0</v>
      </c>
      <c r="AC818" s="197">
        <f t="shared" si="566"/>
        <v>0</v>
      </c>
      <c r="AD818" s="197">
        <f t="shared" si="566"/>
        <v>0</v>
      </c>
    </row>
    <row r="819" spans="1:31" s="114" customFormat="1" ht="20.25" hidden="1" customHeight="1" x14ac:dyDescent="0.25">
      <c r="A819" s="182" t="s">
        <v>339</v>
      </c>
      <c r="B819" s="182"/>
      <c r="C819" s="182"/>
      <c r="D819" s="182"/>
      <c r="E819" s="182"/>
      <c r="F819" s="200">
        <f t="shared" si="543"/>
        <v>0</v>
      </c>
      <c r="G819" s="200">
        <f t="shared" si="544"/>
        <v>0</v>
      </c>
      <c r="H819" s="201">
        <f t="shared" si="545"/>
        <v>0</v>
      </c>
      <c r="I819" s="124"/>
      <c r="J819" s="131"/>
      <c r="K819" s="131"/>
      <c r="L819" s="131"/>
      <c r="M819" s="11"/>
      <c r="N819" s="171">
        <v>312150</v>
      </c>
      <c r="O819" s="172" t="s">
        <v>39</v>
      </c>
      <c r="P819" s="173" t="s">
        <v>134</v>
      </c>
      <c r="Q819" s="174"/>
      <c r="R819" s="174"/>
      <c r="S819" s="174"/>
      <c r="T819" s="174"/>
      <c r="U819" s="295">
        <v>0</v>
      </c>
      <c r="V819" s="295">
        <v>0</v>
      </c>
      <c r="W819" s="345">
        <v>0</v>
      </c>
      <c r="X819" s="174"/>
      <c r="Y819" s="309"/>
      <c r="Z819" s="174"/>
      <c r="AA819" s="174">
        <f>+Q819</f>
        <v>0</v>
      </c>
      <c r="AB819" s="174"/>
      <c r="AC819" s="174"/>
      <c r="AD819" s="174"/>
    </row>
    <row r="820" spans="1:31" s="114" customFormat="1" ht="20.25" hidden="1" customHeight="1" x14ac:dyDescent="0.25">
      <c r="A820" s="183" t="s">
        <v>339</v>
      </c>
      <c r="B820" s="183"/>
      <c r="C820" s="183"/>
      <c r="D820" s="183"/>
      <c r="E820" s="198" t="s">
        <v>388</v>
      </c>
      <c r="F820" s="200">
        <f t="shared" si="543"/>
        <v>0</v>
      </c>
      <c r="G820" s="200">
        <f t="shared" si="544"/>
        <v>0</v>
      </c>
      <c r="H820" s="201">
        <f t="shared" si="545"/>
        <v>0</v>
      </c>
      <c r="I820" s="124"/>
      <c r="J820" s="131"/>
      <c r="K820" s="131"/>
      <c r="L820" s="131"/>
      <c r="M820" s="194">
        <v>31219</v>
      </c>
      <c r="N820" s="195"/>
      <c r="O820" s="196" t="s">
        <v>39</v>
      </c>
      <c r="P820" s="195" t="s">
        <v>136</v>
      </c>
      <c r="Q820" s="197">
        <f>+Q821</f>
        <v>0</v>
      </c>
      <c r="R820" s="197">
        <f t="shared" ref="R820:AD820" si="567">+R821</f>
        <v>0</v>
      </c>
      <c r="S820" s="197">
        <f t="shared" si="567"/>
        <v>0</v>
      </c>
      <c r="T820" s="197">
        <f t="shared" si="567"/>
        <v>0</v>
      </c>
      <c r="U820" s="294">
        <f t="shared" si="567"/>
        <v>0</v>
      </c>
      <c r="V820" s="294">
        <f t="shared" si="567"/>
        <v>0</v>
      </c>
      <c r="W820" s="343">
        <f t="shared" si="567"/>
        <v>0</v>
      </c>
      <c r="X820" s="197"/>
      <c r="Y820" s="308"/>
      <c r="Z820" s="197">
        <f t="shared" si="567"/>
        <v>0</v>
      </c>
      <c r="AA820" s="197">
        <f t="shared" si="567"/>
        <v>0</v>
      </c>
      <c r="AB820" s="197">
        <f t="shared" si="567"/>
        <v>0</v>
      </c>
      <c r="AC820" s="197">
        <f t="shared" si="567"/>
        <v>0</v>
      </c>
      <c r="AD820" s="197">
        <f t="shared" si="567"/>
        <v>0</v>
      </c>
    </row>
    <row r="821" spans="1:31" s="114" customFormat="1" ht="20.25" hidden="1" customHeight="1" x14ac:dyDescent="0.25">
      <c r="A821" s="182" t="s">
        <v>339</v>
      </c>
      <c r="B821" s="182"/>
      <c r="C821" s="182"/>
      <c r="D821" s="182"/>
      <c r="E821" s="182"/>
      <c r="F821" s="200">
        <f t="shared" si="543"/>
        <v>0</v>
      </c>
      <c r="G821" s="200">
        <f t="shared" si="544"/>
        <v>0</v>
      </c>
      <c r="H821" s="201">
        <f t="shared" si="545"/>
        <v>0</v>
      </c>
      <c r="I821" s="124"/>
      <c r="J821" s="131"/>
      <c r="K821" s="131"/>
      <c r="L821" s="131"/>
      <c r="M821" s="11"/>
      <c r="N821" s="171">
        <v>312190</v>
      </c>
      <c r="O821" s="172" t="s">
        <v>39</v>
      </c>
      <c r="P821" s="173" t="s">
        <v>136</v>
      </c>
      <c r="Q821" s="174"/>
      <c r="R821" s="174"/>
      <c r="S821" s="174"/>
      <c r="T821" s="174"/>
      <c r="U821" s="295">
        <v>0</v>
      </c>
      <c r="V821" s="295">
        <v>0</v>
      </c>
      <c r="W821" s="345">
        <v>0</v>
      </c>
      <c r="X821" s="174"/>
      <c r="Y821" s="309"/>
      <c r="Z821" s="174"/>
      <c r="AA821" s="174">
        <f>+Q821</f>
        <v>0</v>
      </c>
      <c r="AB821" s="174"/>
      <c r="AC821" s="174"/>
      <c r="AD821" s="174"/>
    </row>
    <row r="822" spans="1:31" s="214" customFormat="1" ht="20.25" customHeight="1" x14ac:dyDescent="0.25">
      <c r="A822" s="188" t="s">
        <v>339</v>
      </c>
      <c r="B822" s="188"/>
      <c r="C822" s="215" t="s">
        <v>384</v>
      </c>
      <c r="D822" s="215" t="s">
        <v>387</v>
      </c>
      <c r="E822" s="215" t="s">
        <v>388</v>
      </c>
      <c r="F822" s="207">
        <f t="shared" si="543"/>
        <v>6250</v>
      </c>
      <c r="G822" s="207">
        <f t="shared" si="544"/>
        <v>8490</v>
      </c>
      <c r="H822" s="208">
        <f t="shared" si="545"/>
        <v>12105</v>
      </c>
      <c r="I822" s="124"/>
      <c r="J822" s="131"/>
      <c r="K822" s="131">
        <v>313</v>
      </c>
      <c r="L822" s="131"/>
      <c r="M822" s="131"/>
      <c r="N822" s="132"/>
      <c r="O822" s="12" t="s">
        <v>39</v>
      </c>
      <c r="P822" s="127" t="s">
        <v>138</v>
      </c>
      <c r="Q822" s="133">
        <f>Q823+Q828</f>
        <v>0</v>
      </c>
      <c r="R822" s="133">
        <f t="shared" ref="R822:AD822" si="568">R823+R828</f>
        <v>3125</v>
      </c>
      <c r="S822" s="133">
        <f t="shared" si="568"/>
        <v>3125</v>
      </c>
      <c r="T822" s="133">
        <f t="shared" si="568"/>
        <v>2775</v>
      </c>
      <c r="U822" s="293">
        <f t="shared" si="568"/>
        <v>2590</v>
      </c>
      <c r="V822" s="293">
        <f t="shared" si="568"/>
        <v>0</v>
      </c>
      <c r="W822" s="342">
        <f t="shared" si="568"/>
        <v>3125</v>
      </c>
      <c r="X822" s="133"/>
      <c r="Y822" s="307"/>
      <c r="Z822" s="213">
        <f t="shared" si="568"/>
        <v>2775</v>
      </c>
      <c r="AA822" s="213">
        <f t="shared" si="568"/>
        <v>0</v>
      </c>
      <c r="AB822" s="213">
        <f t="shared" si="568"/>
        <v>3110</v>
      </c>
      <c r="AC822" s="213">
        <f t="shared" si="568"/>
        <v>3110</v>
      </c>
      <c r="AD822" s="213">
        <f t="shared" si="568"/>
        <v>3110</v>
      </c>
    </row>
    <row r="823" spans="1:31" s="114" customFormat="1" ht="20.25" customHeight="1" x14ac:dyDescent="0.25">
      <c r="A823" s="182" t="s">
        <v>339</v>
      </c>
      <c r="B823" s="182"/>
      <c r="C823" s="182"/>
      <c r="D823" s="198" t="s">
        <v>387</v>
      </c>
      <c r="E823" s="198" t="s">
        <v>388</v>
      </c>
      <c r="F823" s="200">
        <f t="shared" si="543"/>
        <v>6250</v>
      </c>
      <c r="G823" s="200">
        <f t="shared" si="544"/>
        <v>8490</v>
      </c>
      <c r="H823" s="201">
        <f t="shared" si="545"/>
        <v>12105</v>
      </c>
      <c r="I823" s="124"/>
      <c r="J823" s="131"/>
      <c r="K823" s="131"/>
      <c r="L823" s="131">
        <v>3132</v>
      </c>
      <c r="M823" s="131"/>
      <c r="N823" s="132"/>
      <c r="O823" s="12" t="s">
        <v>39</v>
      </c>
      <c r="P823" s="127" t="s">
        <v>139</v>
      </c>
      <c r="Q823" s="133">
        <f>Q824+Q826</f>
        <v>0</v>
      </c>
      <c r="R823" s="133">
        <f t="shared" ref="R823:AD823" si="569">R824+R826</f>
        <v>3125</v>
      </c>
      <c r="S823" s="133">
        <f t="shared" si="569"/>
        <v>3125</v>
      </c>
      <c r="T823" s="133">
        <v>2775</v>
      </c>
      <c r="U823" s="293">
        <f t="shared" si="569"/>
        <v>2590</v>
      </c>
      <c r="V823" s="293">
        <f t="shared" si="569"/>
        <v>0</v>
      </c>
      <c r="W823" s="342">
        <f t="shared" si="569"/>
        <v>3125</v>
      </c>
      <c r="X823" s="133"/>
      <c r="Y823" s="307"/>
      <c r="Z823" s="133">
        <f t="shared" si="569"/>
        <v>2775</v>
      </c>
      <c r="AA823" s="133">
        <f t="shared" si="569"/>
        <v>0</v>
      </c>
      <c r="AB823" s="133">
        <f t="shared" si="569"/>
        <v>3110</v>
      </c>
      <c r="AC823" s="133">
        <f t="shared" si="569"/>
        <v>3110</v>
      </c>
      <c r="AD823" s="133">
        <f t="shared" si="569"/>
        <v>3110</v>
      </c>
    </row>
    <row r="824" spans="1:31" s="114" customFormat="1" ht="20.25" hidden="1" customHeight="1" x14ac:dyDescent="0.25">
      <c r="A824" s="183" t="s">
        <v>339</v>
      </c>
      <c r="B824" s="183"/>
      <c r="C824" s="183"/>
      <c r="D824" s="183"/>
      <c r="E824" s="198" t="s">
        <v>388</v>
      </c>
      <c r="F824" s="200">
        <f t="shared" si="543"/>
        <v>6250</v>
      </c>
      <c r="G824" s="200">
        <f t="shared" si="544"/>
        <v>5715</v>
      </c>
      <c r="H824" s="201">
        <f t="shared" si="545"/>
        <v>12105</v>
      </c>
      <c r="I824" s="124"/>
      <c r="J824" s="131"/>
      <c r="K824" s="131"/>
      <c r="L824" s="131"/>
      <c r="M824" s="194">
        <v>31321</v>
      </c>
      <c r="N824" s="195"/>
      <c r="O824" s="196" t="s">
        <v>39</v>
      </c>
      <c r="P824" s="195" t="s">
        <v>139</v>
      </c>
      <c r="Q824" s="197">
        <f>Q825</f>
        <v>0</v>
      </c>
      <c r="R824" s="197">
        <f t="shared" ref="R824:AD824" si="570">R825</f>
        <v>3125</v>
      </c>
      <c r="S824" s="197">
        <f t="shared" si="570"/>
        <v>3125</v>
      </c>
      <c r="T824" s="197">
        <f t="shared" si="570"/>
        <v>0</v>
      </c>
      <c r="U824" s="294">
        <f t="shared" si="570"/>
        <v>2590</v>
      </c>
      <c r="V824" s="294">
        <f t="shared" si="570"/>
        <v>0</v>
      </c>
      <c r="W824" s="343">
        <f t="shared" si="570"/>
        <v>3125</v>
      </c>
      <c r="X824" s="197"/>
      <c r="Y824" s="308"/>
      <c r="Z824" s="197">
        <f t="shared" si="570"/>
        <v>2775</v>
      </c>
      <c r="AA824" s="197">
        <f t="shared" si="570"/>
        <v>0</v>
      </c>
      <c r="AB824" s="197">
        <f t="shared" si="570"/>
        <v>3110</v>
      </c>
      <c r="AC824" s="197">
        <f t="shared" si="570"/>
        <v>3110</v>
      </c>
      <c r="AD824" s="197">
        <f t="shared" si="570"/>
        <v>3110</v>
      </c>
    </row>
    <row r="825" spans="1:31" s="114" customFormat="1" ht="20.25" hidden="1" customHeight="1" x14ac:dyDescent="0.25">
      <c r="A825" s="182" t="s">
        <v>339</v>
      </c>
      <c r="B825" s="182"/>
      <c r="C825" s="182"/>
      <c r="D825" s="182"/>
      <c r="E825" s="182"/>
      <c r="F825" s="200">
        <f t="shared" si="543"/>
        <v>6250</v>
      </c>
      <c r="G825" s="200">
        <f t="shared" si="544"/>
        <v>5715</v>
      </c>
      <c r="H825" s="201">
        <f t="shared" si="545"/>
        <v>12105</v>
      </c>
      <c r="I825" s="124"/>
      <c r="J825" s="131"/>
      <c r="K825" s="131"/>
      <c r="L825" s="131"/>
      <c r="M825" s="11"/>
      <c r="N825" s="171">
        <v>313210</v>
      </c>
      <c r="O825" s="172" t="s">
        <v>39</v>
      </c>
      <c r="P825" s="173" t="s">
        <v>139</v>
      </c>
      <c r="Q825" s="174">
        <v>0</v>
      </c>
      <c r="R825" s="174">
        <f>S825-Q825</f>
        <v>3125</v>
      </c>
      <c r="S825" s="174">
        <v>3125</v>
      </c>
      <c r="T825" s="174"/>
      <c r="U825" s="295">
        <v>2590</v>
      </c>
      <c r="V825" s="295">
        <v>0</v>
      </c>
      <c r="W825" s="345">
        <v>3125</v>
      </c>
      <c r="X825" s="174"/>
      <c r="Y825" s="309"/>
      <c r="Z825" s="174">
        <v>2775</v>
      </c>
      <c r="AA825" s="174">
        <f>+Q825</f>
        <v>0</v>
      </c>
      <c r="AB825" s="174">
        <v>3110</v>
      </c>
      <c r="AC825" s="174">
        <v>3110</v>
      </c>
      <c r="AD825" s="174">
        <v>3110</v>
      </c>
    </row>
    <row r="826" spans="1:31" s="114" customFormat="1" ht="20.25" hidden="1" customHeight="1" x14ac:dyDescent="0.25">
      <c r="A826" s="183" t="s">
        <v>339</v>
      </c>
      <c r="B826" s="183"/>
      <c r="C826" s="183"/>
      <c r="D826" s="183"/>
      <c r="E826" s="198" t="s">
        <v>388</v>
      </c>
      <c r="F826" s="200">
        <f t="shared" si="543"/>
        <v>0</v>
      </c>
      <c r="G826" s="200">
        <f t="shared" si="544"/>
        <v>0</v>
      </c>
      <c r="H826" s="201">
        <f t="shared" si="545"/>
        <v>0</v>
      </c>
      <c r="I826" s="124"/>
      <c r="J826" s="131"/>
      <c r="K826" s="131"/>
      <c r="L826" s="131"/>
      <c r="M826" s="194">
        <v>31322</v>
      </c>
      <c r="N826" s="195"/>
      <c r="O826" s="196" t="s">
        <v>39</v>
      </c>
      <c r="P826" s="195" t="s">
        <v>259</v>
      </c>
      <c r="Q826" s="197">
        <f>Q827</f>
        <v>0</v>
      </c>
      <c r="R826" s="197">
        <f t="shared" ref="R826:AD826" si="571">R827</f>
        <v>0</v>
      </c>
      <c r="S826" s="197">
        <f t="shared" si="571"/>
        <v>0</v>
      </c>
      <c r="T826" s="197">
        <f t="shared" si="571"/>
        <v>0</v>
      </c>
      <c r="U826" s="197">
        <f t="shared" si="571"/>
        <v>0</v>
      </c>
      <c r="V826" s="197">
        <f t="shared" si="571"/>
        <v>0</v>
      </c>
      <c r="W826" s="343">
        <f t="shared" si="571"/>
        <v>0</v>
      </c>
      <c r="X826" s="197"/>
      <c r="Y826" s="308"/>
      <c r="Z826" s="197">
        <f t="shared" si="571"/>
        <v>0</v>
      </c>
      <c r="AA826" s="197">
        <f t="shared" si="571"/>
        <v>0</v>
      </c>
      <c r="AB826" s="197">
        <f t="shared" si="571"/>
        <v>0</v>
      </c>
      <c r="AC826" s="197">
        <f t="shared" si="571"/>
        <v>0</v>
      </c>
      <c r="AD826" s="197">
        <f t="shared" si="571"/>
        <v>0</v>
      </c>
    </row>
    <row r="827" spans="1:31" s="114" customFormat="1" ht="20.25" hidden="1" customHeight="1" x14ac:dyDescent="0.25">
      <c r="A827" s="182" t="s">
        <v>339</v>
      </c>
      <c r="B827" s="182"/>
      <c r="C827" s="182"/>
      <c r="D827" s="182"/>
      <c r="E827" s="182"/>
      <c r="F827" s="200">
        <f t="shared" si="543"/>
        <v>0</v>
      </c>
      <c r="G827" s="200">
        <f t="shared" si="544"/>
        <v>0</v>
      </c>
      <c r="H827" s="201">
        <f t="shared" si="545"/>
        <v>0</v>
      </c>
      <c r="I827" s="124"/>
      <c r="J827" s="131"/>
      <c r="K827" s="131"/>
      <c r="L827" s="131"/>
      <c r="M827" s="11"/>
      <c r="N827" s="171">
        <v>313220</v>
      </c>
      <c r="O827" s="172" t="s">
        <v>39</v>
      </c>
      <c r="P827" s="173" t="s">
        <v>259</v>
      </c>
      <c r="Q827" s="174">
        <v>0</v>
      </c>
      <c r="R827" s="174">
        <f>S827-Q827</f>
        <v>0</v>
      </c>
      <c r="S827" s="174">
        <v>0</v>
      </c>
      <c r="T827" s="174"/>
      <c r="U827" s="240">
        <v>0</v>
      </c>
      <c r="V827" s="240">
        <v>0</v>
      </c>
      <c r="W827" s="345">
        <v>0</v>
      </c>
      <c r="X827" s="174"/>
      <c r="Y827" s="309"/>
      <c r="Z827" s="174"/>
      <c r="AA827" s="174">
        <f>+Q827</f>
        <v>0</v>
      </c>
      <c r="AB827" s="174"/>
      <c r="AC827" s="174"/>
      <c r="AD827" s="174"/>
    </row>
    <row r="828" spans="1:31" s="114" customFormat="1" ht="20.25" hidden="1" customHeight="1" x14ac:dyDescent="0.25">
      <c r="A828" s="182" t="s">
        <v>339</v>
      </c>
      <c r="B828" s="182"/>
      <c r="C828" s="182"/>
      <c r="D828" s="198" t="s">
        <v>387</v>
      </c>
      <c r="E828" s="198" t="s">
        <v>388</v>
      </c>
      <c r="F828" s="200">
        <f t="shared" si="543"/>
        <v>0</v>
      </c>
      <c r="G828" s="200">
        <f t="shared" si="544"/>
        <v>0</v>
      </c>
      <c r="H828" s="201">
        <f t="shared" si="545"/>
        <v>0</v>
      </c>
      <c r="I828" s="124"/>
      <c r="J828" s="131"/>
      <c r="K828" s="131"/>
      <c r="L828" s="131">
        <v>3133</v>
      </c>
      <c r="M828" s="11"/>
      <c r="N828" s="127"/>
      <c r="O828" s="12" t="s">
        <v>39</v>
      </c>
      <c r="P828" s="127" t="s">
        <v>260</v>
      </c>
      <c r="Q828" s="133">
        <f t="shared" ref="Q828:AD829" si="572">Q829</f>
        <v>0</v>
      </c>
      <c r="R828" s="133">
        <f t="shared" si="572"/>
        <v>0</v>
      </c>
      <c r="S828" s="133">
        <f t="shared" si="572"/>
        <v>0</v>
      </c>
      <c r="T828" s="133">
        <f t="shared" si="572"/>
        <v>0</v>
      </c>
      <c r="U828" s="133">
        <f t="shared" si="572"/>
        <v>0</v>
      </c>
      <c r="V828" s="133">
        <f t="shared" si="572"/>
        <v>0</v>
      </c>
      <c r="W828" s="342">
        <f t="shared" si="572"/>
        <v>0</v>
      </c>
      <c r="X828" s="133"/>
      <c r="Y828" s="307"/>
      <c r="Z828" s="133">
        <f t="shared" si="572"/>
        <v>0</v>
      </c>
      <c r="AA828" s="133">
        <f t="shared" si="572"/>
        <v>0</v>
      </c>
      <c r="AB828" s="133">
        <f t="shared" si="572"/>
        <v>0</v>
      </c>
      <c r="AC828" s="133">
        <f t="shared" si="572"/>
        <v>0</v>
      </c>
      <c r="AD828" s="133">
        <f t="shared" si="572"/>
        <v>0</v>
      </c>
    </row>
    <row r="829" spans="1:31" s="114" customFormat="1" ht="20.25" hidden="1" customHeight="1" x14ac:dyDescent="0.25">
      <c r="A829" s="183" t="s">
        <v>339</v>
      </c>
      <c r="B829" s="183"/>
      <c r="C829" s="183"/>
      <c r="D829" s="183"/>
      <c r="E829" s="198" t="s">
        <v>388</v>
      </c>
      <c r="F829" s="200">
        <f t="shared" si="543"/>
        <v>0</v>
      </c>
      <c r="G829" s="200">
        <f t="shared" si="544"/>
        <v>0</v>
      </c>
      <c r="H829" s="201">
        <f t="shared" si="545"/>
        <v>0</v>
      </c>
      <c r="I829" s="124"/>
      <c r="J829" s="131"/>
      <c r="K829" s="131"/>
      <c r="L829" s="131"/>
      <c r="M829" s="194">
        <v>31332</v>
      </c>
      <c r="N829" s="195"/>
      <c r="O829" s="196" t="s">
        <v>39</v>
      </c>
      <c r="P829" s="195" t="s">
        <v>260</v>
      </c>
      <c r="Q829" s="197">
        <f t="shared" si="572"/>
        <v>0</v>
      </c>
      <c r="R829" s="197">
        <f t="shared" si="572"/>
        <v>0</v>
      </c>
      <c r="S829" s="197">
        <f t="shared" si="572"/>
        <v>0</v>
      </c>
      <c r="T829" s="197">
        <f t="shared" si="572"/>
        <v>0</v>
      </c>
      <c r="U829" s="197">
        <f t="shared" si="572"/>
        <v>0</v>
      </c>
      <c r="V829" s="197">
        <f t="shared" si="572"/>
        <v>0</v>
      </c>
      <c r="W829" s="343">
        <f t="shared" si="572"/>
        <v>0</v>
      </c>
      <c r="X829" s="197"/>
      <c r="Y829" s="308"/>
      <c r="Z829" s="197">
        <f t="shared" si="572"/>
        <v>0</v>
      </c>
      <c r="AA829" s="197">
        <f t="shared" si="572"/>
        <v>0</v>
      </c>
      <c r="AB829" s="197">
        <f t="shared" si="572"/>
        <v>0</v>
      </c>
      <c r="AC829" s="197">
        <f t="shared" si="572"/>
        <v>0</v>
      </c>
      <c r="AD829" s="197">
        <f t="shared" si="572"/>
        <v>0</v>
      </c>
    </row>
    <row r="830" spans="1:31" s="114" customFormat="1" ht="20.25" hidden="1" customHeight="1" x14ac:dyDescent="0.25">
      <c r="A830" s="182" t="s">
        <v>339</v>
      </c>
      <c r="B830" s="182"/>
      <c r="C830" s="182"/>
      <c r="D830" s="182"/>
      <c r="E830" s="182"/>
      <c r="F830" s="200">
        <f t="shared" si="543"/>
        <v>0</v>
      </c>
      <c r="G830" s="200">
        <f t="shared" si="544"/>
        <v>0</v>
      </c>
      <c r="H830" s="201">
        <f t="shared" si="545"/>
        <v>0</v>
      </c>
      <c r="I830" s="124"/>
      <c r="J830" s="131"/>
      <c r="K830" s="131"/>
      <c r="L830" s="131"/>
      <c r="M830" s="11"/>
      <c r="N830" s="171">
        <v>313320</v>
      </c>
      <c r="O830" s="172" t="s">
        <v>39</v>
      </c>
      <c r="P830" s="173" t="s">
        <v>260</v>
      </c>
      <c r="Q830" s="174">
        <v>0</v>
      </c>
      <c r="R830" s="174">
        <f>S830-Q830</f>
        <v>0</v>
      </c>
      <c r="S830" s="174">
        <v>0</v>
      </c>
      <c r="T830" s="174"/>
      <c r="U830" s="240">
        <v>0</v>
      </c>
      <c r="V830" s="240">
        <v>0</v>
      </c>
      <c r="W830" s="345">
        <v>0</v>
      </c>
      <c r="X830" s="174"/>
      <c r="Y830" s="309"/>
      <c r="Z830" s="174"/>
      <c r="AA830" s="174">
        <f>+Q830</f>
        <v>0</v>
      </c>
      <c r="AB830" s="174"/>
      <c r="AC830" s="174"/>
      <c r="AD830" s="174"/>
    </row>
    <row r="831" spans="1:31" s="187" customFormat="1" ht="20.25" customHeight="1" x14ac:dyDescent="0.25">
      <c r="A831" s="183" t="s">
        <v>339</v>
      </c>
      <c r="B831" s="198" t="s">
        <v>352</v>
      </c>
      <c r="C831" s="198" t="s">
        <v>384</v>
      </c>
      <c r="D831" s="198" t="s">
        <v>387</v>
      </c>
      <c r="E831" s="198" t="s">
        <v>388</v>
      </c>
      <c r="F831" s="200">
        <f t="shared" si="543"/>
        <v>43870</v>
      </c>
      <c r="G831" s="200">
        <f t="shared" si="544"/>
        <v>40947.730000000003</v>
      </c>
      <c r="H831" s="201">
        <f t="shared" si="545"/>
        <v>61354.020000000004</v>
      </c>
      <c r="I831" s="263"/>
      <c r="J831" s="263">
        <v>32</v>
      </c>
      <c r="K831" s="263"/>
      <c r="L831" s="263"/>
      <c r="M831" s="263"/>
      <c r="N831" s="263"/>
      <c r="O831" s="303" t="s">
        <v>39</v>
      </c>
      <c r="P831" s="264" t="s">
        <v>7</v>
      </c>
      <c r="Q831" s="265">
        <f t="shared" ref="Q831:AD831" si="573">Q851+Q875+Q832+Q919</f>
        <v>0</v>
      </c>
      <c r="R831" s="265">
        <f t="shared" si="573"/>
        <v>21935</v>
      </c>
      <c r="S831" s="265">
        <f t="shared" si="573"/>
        <v>21935</v>
      </c>
      <c r="T831" s="265">
        <f t="shared" si="573"/>
        <v>9064</v>
      </c>
      <c r="U831" s="265">
        <f t="shared" si="573"/>
        <v>9950</v>
      </c>
      <c r="V831" s="265">
        <f t="shared" si="573"/>
        <v>0</v>
      </c>
      <c r="W831" s="265">
        <f t="shared" si="573"/>
        <v>21933.730000000003</v>
      </c>
      <c r="X831" s="265"/>
      <c r="Y831" s="260">
        <v>0</v>
      </c>
      <c r="Z831" s="186">
        <f t="shared" si="573"/>
        <v>9064.02</v>
      </c>
      <c r="AA831" s="186">
        <f t="shared" si="573"/>
        <v>0</v>
      </c>
      <c r="AB831" s="186">
        <f t="shared" si="573"/>
        <v>17890</v>
      </c>
      <c r="AC831" s="186">
        <f t="shared" si="573"/>
        <v>17400</v>
      </c>
      <c r="AD831" s="186">
        <f t="shared" si="573"/>
        <v>17000</v>
      </c>
    </row>
    <row r="832" spans="1:31" s="214" customFormat="1" ht="20.25" customHeight="1" x14ac:dyDescent="0.25">
      <c r="A832" s="188" t="s">
        <v>339</v>
      </c>
      <c r="B832" s="188"/>
      <c r="C832" s="215" t="s">
        <v>384</v>
      </c>
      <c r="D832" s="215" t="s">
        <v>387</v>
      </c>
      <c r="E832" s="215" t="s">
        <v>388</v>
      </c>
      <c r="F832" s="207">
        <f t="shared" si="543"/>
        <v>876</v>
      </c>
      <c r="G832" s="207">
        <f t="shared" si="544"/>
        <v>2189.4</v>
      </c>
      <c r="H832" s="208">
        <f t="shared" si="545"/>
        <v>2165.25</v>
      </c>
      <c r="I832" s="124"/>
      <c r="J832" s="131"/>
      <c r="K832" s="131">
        <v>321</v>
      </c>
      <c r="L832" s="131"/>
      <c r="M832" s="131"/>
      <c r="N832" s="132"/>
      <c r="O832" s="12" t="s">
        <v>39</v>
      </c>
      <c r="P832" s="127" t="s">
        <v>140</v>
      </c>
      <c r="Q832" s="133">
        <f t="shared" ref="Q832:W832" si="574">Q833+Q845+Q842</f>
        <v>0</v>
      </c>
      <c r="R832" s="133">
        <f t="shared" si="574"/>
        <v>438</v>
      </c>
      <c r="S832" s="133">
        <f t="shared" si="574"/>
        <v>438</v>
      </c>
      <c r="T832" s="133">
        <f t="shared" si="574"/>
        <v>851</v>
      </c>
      <c r="U832" s="293">
        <f>U833+U845+U842</f>
        <v>900</v>
      </c>
      <c r="V832" s="293">
        <f t="shared" si="574"/>
        <v>0</v>
      </c>
      <c r="W832" s="342">
        <f t="shared" si="574"/>
        <v>438.4</v>
      </c>
      <c r="X832" s="133"/>
      <c r="Y832" s="307"/>
      <c r="Z832" s="213">
        <f>Z833+Z845+Z842</f>
        <v>851.25</v>
      </c>
      <c r="AA832" s="213">
        <f t="shared" ref="AA832:AD832" si="575">AA833+AA845+AA842</f>
        <v>0</v>
      </c>
      <c r="AB832" s="213">
        <f t="shared" si="575"/>
        <v>438</v>
      </c>
      <c r="AC832" s="213">
        <f t="shared" si="575"/>
        <v>438</v>
      </c>
      <c r="AD832" s="213">
        <f t="shared" si="575"/>
        <v>438</v>
      </c>
      <c r="AE832" s="242"/>
    </row>
    <row r="833" spans="1:30" s="114" customFormat="1" ht="20.25" customHeight="1" x14ac:dyDescent="0.25">
      <c r="A833" s="182" t="s">
        <v>339</v>
      </c>
      <c r="B833" s="182"/>
      <c r="C833" s="182"/>
      <c r="D833" s="198" t="s">
        <v>387</v>
      </c>
      <c r="E833" s="198" t="s">
        <v>388</v>
      </c>
      <c r="F833" s="200">
        <f t="shared" si="543"/>
        <v>876</v>
      </c>
      <c r="G833" s="200">
        <f t="shared" si="544"/>
        <v>1399.4</v>
      </c>
      <c r="H833" s="201">
        <f t="shared" si="545"/>
        <v>1835.25</v>
      </c>
      <c r="I833" s="124"/>
      <c r="J833" s="131"/>
      <c r="K833" s="131"/>
      <c r="L833" s="131">
        <v>3211</v>
      </c>
      <c r="M833" s="11"/>
      <c r="N833" s="127"/>
      <c r="O833" s="12" t="s">
        <v>39</v>
      </c>
      <c r="P833" s="127" t="s">
        <v>141</v>
      </c>
      <c r="Q833" s="133">
        <f>Q834+Q836+Q838+Q840</f>
        <v>0</v>
      </c>
      <c r="R833" s="133">
        <f t="shared" ref="R833:AD833" si="576">R834+R836+R838+R840</f>
        <v>438</v>
      </c>
      <c r="S833" s="133">
        <f t="shared" si="576"/>
        <v>438</v>
      </c>
      <c r="T833" s="133">
        <v>521</v>
      </c>
      <c r="U833" s="293">
        <f>U834+U836+U838+U840</f>
        <v>440</v>
      </c>
      <c r="V833" s="293">
        <f t="shared" si="576"/>
        <v>0</v>
      </c>
      <c r="W833" s="342">
        <f t="shared" si="576"/>
        <v>438.4</v>
      </c>
      <c r="X833" s="133"/>
      <c r="Y833" s="307"/>
      <c r="Z833" s="133">
        <f t="shared" si="576"/>
        <v>521.25</v>
      </c>
      <c r="AA833" s="133">
        <f t="shared" si="576"/>
        <v>0</v>
      </c>
      <c r="AB833" s="133">
        <f t="shared" si="576"/>
        <v>438</v>
      </c>
      <c r="AC833" s="133">
        <f t="shared" si="576"/>
        <v>438</v>
      </c>
      <c r="AD833" s="133">
        <f t="shared" si="576"/>
        <v>438</v>
      </c>
    </row>
    <row r="834" spans="1:30" s="114" customFormat="1" ht="20.25" hidden="1" customHeight="1" x14ac:dyDescent="0.25">
      <c r="A834" s="183" t="s">
        <v>339</v>
      </c>
      <c r="B834" s="183"/>
      <c r="C834" s="183"/>
      <c r="D834" s="183"/>
      <c r="E834" s="198" t="s">
        <v>388</v>
      </c>
      <c r="F834" s="200">
        <f t="shared" si="543"/>
        <v>420</v>
      </c>
      <c r="G834" s="200">
        <f t="shared" si="544"/>
        <v>310</v>
      </c>
      <c r="H834" s="201">
        <f t="shared" si="545"/>
        <v>842.48</v>
      </c>
      <c r="I834" s="124"/>
      <c r="J834" s="131"/>
      <c r="K834" s="131"/>
      <c r="L834" s="131"/>
      <c r="M834" s="194">
        <v>32111</v>
      </c>
      <c r="N834" s="195"/>
      <c r="O834" s="196" t="s">
        <v>39</v>
      </c>
      <c r="P834" s="195" t="s">
        <v>142</v>
      </c>
      <c r="Q834" s="197">
        <f t="shared" ref="Q834:AD834" si="577">Q835</f>
        <v>0</v>
      </c>
      <c r="R834" s="197">
        <f t="shared" si="577"/>
        <v>210</v>
      </c>
      <c r="S834" s="197">
        <f t="shared" si="577"/>
        <v>210</v>
      </c>
      <c r="T834" s="197">
        <f t="shared" si="577"/>
        <v>0</v>
      </c>
      <c r="U834" s="294">
        <f t="shared" si="577"/>
        <v>100</v>
      </c>
      <c r="V834" s="294">
        <f t="shared" si="577"/>
        <v>0</v>
      </c>
      <c r="W834" s="343">
        <f t="shared" si="577"/>
        <v>210</v>
      </c>
      <c r="X834" s="197"/>
      <c r="Y834" s="308"/>
      <c r="Z834" s="197">
        <f t="shared" si="577"/>
        <v>212.48</v>
      </c>
      <c r="AA834" s="197">
        <f t="shared" si="577"/>
        <v>0</v>
      </c>
      <c r="AB834" s="197">
        <f t="shared" si="577"/>
        <v>210</v>
      </c>
      <c r="AC834" s="197">
        <f t="shared" si="577"/>
        <v>210</v>
      </c>
      <c r="AD834" s="197">
        <f t="shared" si="577"/>
        <v>210</v>
      </c>
    </row>
    <row r="835" spans="1:30" s="114" customFormat="1" ht="20.25" hidden="1" customHeight="1" x14ac:dyDescent="0.25">
      <c r="A835" s="182" t="s">
        <v>339</v>
      </c>
      <c r="B835" s="182"/>
      <c r="C835" s="182"/>
      <c r="D835" s="182"/>
      <c r="E835" s="182"/>
      <c r="F835" s="200">
        <f t="shared" si="543"/>
        <v>420</v>
      </c>
      <c r="G835" s="200">
        <f t="shared" si="544"/>
        <v>310</v>
      </c>
      <c r="H835" s="201">
        <f t="shared" si="545"/>
        <v>842.48</v>
      </c>
      <c r="I835" s="124"/>
      <c r="J835" s="131"/>
      <c r="K835" s="131"/>
      <c r="L835" s="131"/>
      <c r="M835" s="11"/>
      <c r="N835" s="171">
        <v>321110</v>
      </c>
      <c r="O835" s="172" t="s">
        <v>39</v>
      </c>
      <c r="P835" s="173" t="s">
        <v>142</v>
      </c>
      <c r="Q835" s="174">
        <v>0</v>
      </c>
      <c r="R835" s="174">
        <f>S835-Q835</f>
        <v>210</v>
      </c>
      <c r="S835" s="174">
        <v>210</v>
      </c>
      <c r="T835" s="174"/>
      <c r="U835" s="295">
        <v>100</v>
      </c>
      <c r="V835" s="295">
        <v>0</v>
      </c>
      <c r="W835" s="345">
        <v>210</v>
      </c>
      <c r="X835" s="174"/>
      <c r="Y835" s="309"/>
      <c r="Z835" s="174">
        <v>212.48</v>
      </c>
      <c r="AA835" s="174">
        <f>+Q835</f>
        <v>0</v>
      </c>
      <c r="AB835" s="174">
        <v>210</v>
      </c>
      <c r="AC835" s="174">
        <v>210</v>
      </c>
      <c r="AD835" s="174">
        <v>210</v>
      </c>
    </row>
    <row r="836" spans="1:30" s="114" customFormat="1" ht="20.25" hidden="1" customHeight="1" x14ac:dyDescent="0.25">
      <c r="A836" s="183" t="s">
        <v>339</v>
      </c>
      <c r="B836" s="183"/>
      <c r="C836" s="183"/>
      <c r="D836" s="183"/>
      <c r="E836" s="198" t="s">
        <v>388</v>
      </c>
      <c r="F836" s="200">
        <f t="shared" si="543"/>
        <v>456</v>
      </c>
      <c r="G836" s="200">
        <f t="shared" si="544"/>
        <v>528.4</v>
      </c>
      <c r="H836" s="201">
        <f t="shared" si="545"/>
        <v>992.77</v>
      </c>
      <c r="I836" s="124"/>
      <c r="J836" s="131"/>
      <c r="K836" s="131"/>
      <c r="L836" s="131"/>
      <c r="M836" s="194">
        <v>32113</v>
      </c>
      <c r="N836" s="195"/>
      <c r="O836" s="196" t="s">
        <v>39</v>
      </c>
      <c r="P836" s="195" t="s">
        <v>143</v>
      </c>
      <c r="Q836" s="197">
        <f>+Q837</f>
        <v>0</v>
      </c>
      <c r="R836" s="197">
        <f t="shared" ref="R836:AD836" si="578">+R837</f>
        <v>228</v>
      </c>
      <c r="S836" s="197">
        <f t="shared" si="578"/>
        <v>228</v>
      </c>
      <c r="T836" s="197">
        <f t="shared" si="578"/>
        <v>0</v>
      </c>
      <c r="U836" s="294">
        <f t="shared" si="578"/>
        <v>300</v>
      </c>
      <c r="V836" s="294">
        <f t="shared" si="578"/>
        <v>0</v>
      </c>
      <c r="W836" s="343">
        <f t="shared" si="578"/>
        <v>228.4</v>
      </c>
      <c r="X836" s="197"/>
      <c r="Y836" s="308"/>
      <c r="Z836" s="197">
        <f t="shared" si="578"/>
        <v>308.77</v>
      </c>
      <c r="AA836" s="197">
        <f t="shared" si="578"/>
        <v>0</v>
      </c>
      <c r="AB836" s="197">
        <f t="shared" si="578"/>
        <v>228</v>
      </c>
      <c r="AC836" s="197">
        <f t="shared" si="578"/>
        <v>228</v>
      </c>
      <c r="AD836" s="197">
        <f t="shared" si="578"/>
        <v>228</v>
      </c>
    </row>
    <row r="837" spans="1:30" s="114" customFormat="1" ht="20.25" hidden="1" customHeight="1" x14ac:dyDescent="0.25">
      <c r="A837" s="182" t="s">
        <v>339</v>
      </c>
      <c r="B837" s="182"/>
      <c r="C837" s="182"/>
      <c r="D837" s="182"/>
      <c r="E837" s="182"/>
      <c r="F837" s="200">
        <f t="shared" si="543"/>
        <v>456</v>
      </c>
      <c r="G837" s="200">
        <f t="shared" si="544"/>
        <v>528.4</v>
      </c>
      <c r="H837" s="201">
        <f t="shared" si="545"/>
        <v>992.77</v>
      </c>
      <c r="I837" s="124"/>
      <c r="J837" s="131"/>
      <c r="K837" s="131"/>
      <c r="L837" s="131"/>
      <c r="M837" s="11"/>
      <c r="N837" s="171">
        <v>321130</v>
      </c>
      <c r="O837" s="172" t="s">
        <v>39</v>
      </c>
      <c r="P837" s="173" t="s">
        <v>143</v>
      </c>
      <c r="Q837" s="174">
        <v>0</v>
      </c>
      <c r="R837" s="174">
        <f>S837-Q837</f>
        <v>228</v>
      </c>
      <c r="S837" s="174">
        <f>228</f>
        <v>228</v>
      </c>
      <c r="T837" s="174"/>
      <c r="U837" s="295">
        <v>300</v>
      </c>
      <c r="V837" s="295">
        <v>0</v>
      </c>
      <c r="W837" s="345">
        <v>228.4</v>
      </c>
      <c r="X837" s="174"/>
      <c r="Y837" s="309"/>
      <c r="Z837" s="174">
        <v>308.77</v>
      </c>
      <c r="AA837" s="174">
        <f>+Q837</f>
        <v>0</v>
      </c>
      <c r="AB837" s="174">
        <v>228</v>
      </c>
      <c r="AC837" s="174">
        <v>228</v>
      </c>
      <c r="AD837" s="174">
        <v>228</v>
      </c>
    </row>
    <row r="838" spans="1:30" s="114" customFormat="1" ht="20.25" hidden="1" customHeight="1" x14ac:dyDescent="0.25">
      <c r="A838" s="183" t="s">
        <v>339</v>
      </c>
      <c r="B838" s="183"/>
      <c r="C838" s="183"/>
      <c r="D838" s="183"/>
      <c r="E838" s="198" t="s">
        <v>388</v>
      </c>
      <c r="F838" s="200">
        <f t="shared" si="543"/>
        <v>0</v>
      </c>
      <c r="G838" s="200">
        <f t="shared" si="544"/>
        <v>0</v>
      </c>
      <c r="H838" s="201">
        <f t="shared" si="545"/>
        <v>0</v>
      </c>
      <c r="I838" s="124"/>
      <c r="J838" s="131"/>
      <c r="K838" s="131"/>
      <c r="L838" s="131"/>
      <c r="M838" s="194">
        <v>32115</v>
      </c>
      <c r="N838" s="195"/>
      <c r="O838" s="196" t="s">
        <v>39</v>
      </c>
      <c r="P838" s="195" t="s">
        <v>144</v>
      </c>
      <c r="Q838" s="197">
        <v>0</v>
      </c>
      <c r="R838" s="197">
        <v>0</v>
      </c>
      <c r="S838" s="197">
        <v>0</v>
      </c>
      <c r="T838" s="197">
        <v>0</v>
      </c>
      <c r="U838" s="294">
        <f>U839</f>
        <v>0</v>
      </c>
      <c r="V838" s="294">
        <f t="shared" ref="V838:W838" si="579">V839</f>
        <v>0</v>
      </c>
      <c r="W838" s="343">
        <f t="shared" si="579"/>
        <v>0</v>
      </c>
      <c r="X838" s="197"/>
      <c r="Y838" s="308"/>
      <c r="Z838" s="197">
        <v>0</v>
      </c>
      <c r="AA838" s="197">
        <v>0</v>
      </c>
      <c r="AB838" s="197">
        <v>0</v>
      </c>
      <c r="AC838" s="197">
        <v>0</v>
      </c>
      <c r="AD838" s="197">
        <v>0</v>
      </c>
    </row>
    <row r="839" spans="1:30" s="114" customFormat="1" ht="20.25" hidden="1" customHeight="1" x14ac:dyDescent="0.25">
      <c r="A839" s="182" t="s">
        <v>339</v>
      </c>
      <c r="B839" s="182"/>
      <c r="C839" s="182"/>
      <c r="D839" s="182"/>
      <c r="E839" s="182"/>
      <c r="F839" s="200">
        <f t="shared" ref="F839:F928" si="580">+Q839+R839+S839</f>
        <v>0</v>
      </c>
      <c r="G839" s="200">
        <f t="shared" ref="G839:G928" si="581">+T839+U839+V839+W839+X839+Y839</f>
        <v>0</v>
      </c>
      <c r="H839" s="201">
        <f t="shared" ref="H839:H928" si="582">+Z839+AA839+AB839+AC839+AD839</f>
        <v>0</v>
      </c>
      <c r="I839" s="124"/>
      <c r="J839" s="131"/>
      <c r="K839" s="131"/>
      <c r="L839" s="131"/>
      <c r="M839" s="11"/>
      <c r="N839" s="171">
        <v>321150</v>
      </c>
      <c r="O839" s="172" t="s">
        <v>39</v>
      </c>
      <c r="P839" s="173" t="s">
        <v>144</v>
      </c>
      <c r="Q839" s="174">
        <v>0</v>
      </c>
      <c r="R839" s="174">
        <v>0</v>
      </c>
      <c r="S839" s="174">
        <f>Q839+R839</f>
        <v>0</v>
      </c>
      <c r="T839" s="174"/>
      <c r="U839" s="295">
        <v>0</v>
      </c>
      <c r="V839" s="295">
        <v>0</v>
      </c>
      <c r="W839" s="345">
        <v>0</v>
      </c>
      <c r="X839" s="174"/>
      <c r="Y839" s="309"/>
      <c r="Z839" s="174"/>
      <c r="AA839" s="174">
        <f>+Q839</f>
        <v>0</v>
      </c>
      <c r="AB839" s="174"/>
      <c r="AC839" s="174"/>
      <c r="AD839" s="174"/>
    </row>
    <row r="840" spans="1:30" s="114" customFormat="1" ht="20.25" hidden="1" customHeight="1" x14ac:dyDescent="0.25">
      <c r="A840" s="182" t="s">
        <v>339</v>
      </c>
      <c r="B840" s="183"/>
      <c r="C840" s="183"/>
      <c r="D840" s="183"/>
      <c r="E840" s="198" t="s">
        <v>388</v>
      </c>
      <c r="F840" s="200">
        <f t="shared" si="580"/>
        <v>0</v>
      </c>
      <c r="G840" s="200">
        <f t="shared" si="581"/>
        <v>40</v>
      </c>
      <c r="H840" s="201">
        <f t="shared" si="582"/>
        <v>0</v>
      </c>
      <c r="I840" s="124"/>
      <c r="J840" s="131"/>
      <c r="K840" s="131"/>
      <c r="L840" s="131"/>
      <c r="M840" s="194">
        <v>32119</v>
      </c>
      <c r="N840" s="195"/>
      <c r="O840" s="196" t="s">
        <v>39</v>
      </c>
      <c r="P840" s="195" t="s">
        <v>145</v>
      </c>
      <c r="Q840" s="197">
        <v>0</v>
      </c>
      <c r="R840" s="197">
        <v>0</v>
      </c>
      <c r="S840" s="197">
        <v>0</v>
      </c>
      <c r="T840" s="197">
        <v>0</v>
      </c>
      <c r="U840" s="294">
        <f>U841</f>
        <v>40</v>
      </c>
      <c r="V840" s="294">
        <f t="shared" ref="V840:W840" si="583">V841</f>
        <v>0</v>
      </c>
      <c r="W840" s="343">
        <f t="shared" si="583"/>
        <v>0</v>
      </c>
      <c r="X840" s="197"/>
      <c r="Y840" s="308"/>
      <c r="Z840" s="197">
        <v>0</v>
      </c>
      <c r="AA840" s="197">
        <v>0</v>
      </c>
      <c r="AB840" s="197">
        <v>0</v>
      </c>
      <c r="AC840" s="197">
        <v>0</v>
      </c>
      <c r="AD840" s="197">
        <v>0</v>
      </c>
    </row>
    <row r="841" spans="1:30" s="114" customFormat="1" ht="20.25" hidden="1" customHeight="1" x14ac:dyDescent="0.25">
      <c r="A841" s="182" t="s">
        <v>339</v>
      </c>
      <c r="B841" s="182"/>
      <c r="C841" s="182"/>
      <c r="D841" s="182"/>
      <c r="E841" s="182"/>
      <c r="F841" s="200">
        <f t="shared" si="580"/>
        <v>0</v>
      </c>
      <c r="G841" s="200">
        <f t="shared" si="581"/>
        <v>40</v>
      </c>
      <c r="H841" s="201">
        <f t="shared" si="582"/>
        <v>0</v>
      </c>
      <c r="I841" s="132"/>
      <c r="J841" s="131"/>
      <c r="K841" s="131"/>
      <c r="L841" s="131"/>
      <c r="M841" s="11"/>
      <c r="N841" s="171">
        <v>321190</v>
      </c>
      <c r="O841" s="172" t="s">
        <v>39</v>
      </c>
      <c r="P841" s="173" t="s">
        <v>145</v>
      </c>
      <c r="Q841" s="174">
        <v>0</v>
      </c>
      <c r="R841" s="174">
        <v>0</v>
      </c>
      <c r="S841" s="174">
        <f>Q841+R841</f>
        <v>0</v>
      </c>
      <c r="T841" s="174"/>
      <c r="U841" s="295">
        <v>40</v>
      </c>
      <c r="V841" s="295">
        <v>0</v>
      </c>
      <c r="W841" s="345">
        <v>0</v>
      </c>
      <c r="X841" s="174"/>
      <c r="Y841" s="309"/>
      <c r="Z841" s="174"/>
      <c r="AA841" s="174">
        <f>+Q841</f>
        <v>0</v>
      </c>
      <c r="AB841" s="174"/>
      <c r="AC841" s="174"/>
      <c r="AD841" s="174"/>
    </row>
    <row r="842" spans="1:30" s="114" customFormat="1" ht="20.25" hidden="1" customHeight="1" x14ac:dyDescent="0.25">
      <c r="A842" s="182" t="s">
        <v>339</v>
      </c>
      <c r="B842" s="182"/>
      <c r="C842" s="182"/>
      <c r="D842" s="198" t="s">
        <v>387</v>
      </c>
      <c r="E842" s="198" t="s">
        <v>388</v>
      </c>
      <c r="F842" s="200">
        <f t="shared" si="580"/>
        <v>0</v>
      </c>
      <c r="G842" s="200">
        <f t="shared" si="581"/>
        <v>590</v>
      </c>
      <c r="H842" s="201">
        <f t="shared" si="582"/>
        <v>330</v>
      </c>
      <c r="I842" s="132"/>
      <c r="J842" s="131"/>
      <c r="K842" s="131"/>
      <c r="L842" s="131">
        <v>3212</v>
      </c>
      <c r="M842" s="131"/>
      <c r="N842" s="132"/>
      <c r="O842" s="12" t="s">
        <v>39</v>
      </c>
      <c r="P842" s="127" t="s">
        <v>146</v>
      </c>
      <c r="Q842" s="133">
        <f>Q843+Q845</f>
        <v>0</v>
      </c>
      <c r="R842" s="133">
        <f t="shared" ref="R842:AD842" si="584">R843+R845</f>
        <v>0</v>
      </c>
      <c r="S842" s="133">
        <f t="shared" si="584"/>
        <v>0</v>
      </c>
      <c r="T842" s="133">
        <v>330</v>
      </c>
      <c r="U842" s="293">
        <f>U843</f>
        <v>260</v>
      </c>
      <c r="V842" s="293">
        <f t="shared" si="584"/>
        <v>0</v>
      </c>
      <c r="W842" s="342">
        <f t="shared" si="584"/>
        <v>0</v>
      </c>
      <c r="X842" s="133"/>
      <c r="Y842" s="307"/>
      <c r="Z842" s="133">
        <f t="shared" si="584"/>
        <v>330</v>
      </c>
      <c r="AA842" s="133">
        <f t="shared" si="584"/>
        <v>0</v>
      </c>
      <c r="AB842" s="133">
        <f t="shared" si="584"/>
        <v>0</v>
      </c>
      <c r="AC842" s="133">
        <f t="shared" si="584"/>
        <v>0</v>
      </c>
      <c r="AD842" s="133">
        <f t="shared" si="584"/>
        <v>0</v>
      </c>
    </row>
    <row r="843" spans="1:30" s="114" customFormat="1" ht="20.25" hidden="1" customHeight="1" x14ac:dyDescent="0.25">
      <c r="A843" s="182" t="s">
        <v>339</v>
      </c>
      <c r="B843" s="183"/>
      <c r="C843" s="183"/>
      <c r="D843" s="183"/>
      <c r="E843" s="198" t="s">
        <v>388</v>
      </c>
      <c r="F843" s="200">
        <f t="shared" si="580"/>
        <v>0</v>
      </c>
      <c r="G843" s="200">
        <f t="shared" si="581"/>
        <v>260</v>
      </c>
      <c r="H843" s="201">
        <f t="shared" si="582"/>
        <v>330</v>
      </c>
      <c r="I843" s="124"/>
      <c r="J843" s="131"/>
      <c r="K843" s="131"/>
      <c r="L843" s="131"/>
      <c r="M843" s="194">
        <v>32121</v>
      </c>
      <c r="N843" s="195"/>
      <c r="O843" s="196" t="s">
        <v>39</v>
      </c>
      <c r="P843" s="195" t="s">
        <v>147</v>
      </c>
      <c r="Q843" s="197">
        <f t="shared" ref="Q843:AD843" si="585">Q844</f>
        <v>0</v>
      </c>
      <c r="R843" s="197">
        <f t="shared" si="585"/>
        <v>0</v>
      </c>
      <c r="S843" s="197">
        <f t="shared" si="585"/>
        <v>0</v>
      </c>
      <c r="T843" s="197">
        <f t="shared" si="585"/>
        <v>0</v>
      </c>
      <c r="U843" s="294">
        <f t="shared" si="585"/>
        <v>260</v>
      </c>
      <c r="V843" s="294">
        <f t="shared" si="585"/>
        <v>0</v>
      </c>
      <c r="W843" s="343">
        <f t="shared" si="585"/>
        <v>0</v>
      </c>
      <c r="X843" s="197"/>
      <c r="Y843" s="308"/>
      <c r="Z843" s="197">
        <f t="shared" si="585"/>
        <v>330</v>
      </c>
      <c r="AA843" s="197">
        <f t="shared" si="585"/>
        <v>0</v>
      </c>
      <c r="AB843" s="197">
        <f t="shared" si="585"/>
        <v>0</v>
      </c>
      <c r="AC843" s="197">
        <f t="shared" si="585"/>
        <v>0</v>
      </c>
      <c r="AD843" s="197">
        <f t="shared" si="585"/>
        <v>0</v>
      </c>
    </row>
    <row r="844" spans="1:30" s="114" customFormat="1" ht="20.25" hidden="1" customHeight="1" x14ac:dyDescent="0.25">
      <c r="A844" s="182" t="s">
        <v>339</v>
      </c>
      <c r="B844" s="182"/>
      <c r="C844" s="182"/>
      <c r="D844" s="182"/>
      <c r="E844" s="182"/>
      <c r="F844" s="200">
        <f t="shared" si="580"/>
        <v>0</v>
      </c>
      <c r="G844" s="200">
        <f t="shared" si="581"/>
        <v>260</v>
      </c>
      <c r="H844" s="201">
        <f t="shared" si="582"/>
        <v>330</v>
      </c>
      <c r="I844" s="132"/>
      <c r="J844" s="131"/>
      <c r="K844" s="131"/>
      <c r="L844" s="131"/>
      <c r="M844" s="11"/>
      <c r="N844" s="171">
        <v>321210</v>
      </c>
      <c r="O844" s="172" t="s">
        <v>39</v>
      </c>
      <c r="P844" s="173" t="s">
        <v>147</v>
      </c>
      <c r="Q844" s="174">
        <v>0</v>
      </c>
      <c r="R844" s="174">
        <v>0</v>
      </c>
      <c r="S844" s="174">
        <f>Q844+R844</f>
        <v>0</v>
      </c>
      <c r="T844" s="174"/>
      <c r="U844" s="295">
        <v>260</v>
      </c>
      <c r="V844" s="295">
        <v>0</v>
      </c>
      <c r="W844" s="345">
        <v>0</v>
      </c>
      <c r="X844" s="174"/>
      <c r="Y844" s="309"/>
      <c r="Z844" s="174">
        <v>330</v>
      </c>
      <c r="AA844" s="174">
        <f>+Q844</f>
        <v>0</v>
      </c>
      <c r="AB844" s="174"/>
      <c r="AC844" s="174"/>
      <c r="AD844" s="174"/>
    </row>
    <row r="845" spans="1:30" s="114" customFormat="1" ht="20.25" hidden="1" customHeight="1" x14ac:dyDescent="0.25">
      <c r="A845" s="182" t="s">
        <v>339</v>
      </c>
      <c r="B845" s="182"/>
      <c r="C845" s="182"/>
      <c r="D845" s="198" t="s">
        <v>387</v>
      </c>
      <c r="E845" s="198" t="s">
        <v>388</v>
      </c>
      <c r="F845" s="200">
        <f t="shared" si="580"/>
        <v>0</v>
      </c>
      <c r="G845" s="200">
        <f t="shared" si="581"/>
        <v>200</v>
      </c>
      <c r="H845" s="201">
        <f t="shared" si="582"/>
        <v>0</v>
      </c>
      <c r="I845" s="124"/>
      <c r="J845" s="131"/>
      <c r="K845" s="131"/>
      <c r="L845" s="131">
        <v>3213</v>
      </c>
      <c r="M845" s="11"/>
      <c r="N845" s="127"/>
      <c r="O845" s="12" t="s">
        <v>39</v>
      </c>
      <c r="P845" s="127" t="s">
        <v>149</v>
      </c>
      <c r="Q845" s="133">
        <f>Q846+Q849</f>
        <v>0</v>
      </c>
      <c r="R845" s="133">
        <f t="shared" ref="R845:AD845" si="586">R846+R849</f>
        <v>0</v>
      </c>
      <c r="S845" s="133">
        <f t="shared" si="586"/>
        <v>0</v>
      </c>
      <c r="T845" s="133">
        <f t="shared" si="586"/>
        <v>0</v>
      </c>
      <c r="U845" s="293">
        <f t="shared" si="586"/>
        <v>200</v>
      </c>
      <c r="V845" s="293">
        <f t="shared" si="586"/>
        <v>0</v>
      </c>
      <c r="W845" s="342">
        <f t="shared" si="586"/>
        <v>0</v>
      </c>
      <c r="X845" s="133"/>
      <c r="Y845" s="307"/>
      <c r="Z845" s="133">
        <f t="shared" si="586"/>
        <v>0</v>
      </c>
      <c r="AA845" s="133">
        <f t="shared" si="586"/>
        <v>0</v>
      </c>
      <c r="AB845" s="133">
        <f t="shared" si="586"/>
        <v>0</v>
      </c>
      <c r="AC845" s="133">
        <f t="shared" si="586"/>
        <v>0</v>
      </c>
      <c r="AD845" s="133">
        <f t="shared" si="586"/>
        <v>0</v>
      </c>
    </row>
    <row r="846" spans="1:30" s="114" customFormat="1" ht="20.25" hidden="1" customHeight="1" x14ac:dyDescent="0.25">
      <c r="A846" s="183" t="s">
        <v>339</v>
      </c>
      <c r="B846" s="183"/>
      <c r="C846" s="183"/>
      <c r="D846" s="183"/>
      <c r="E846" s="198" t="s">
        <v>388</v>
      </c>
      <c r="F846" s="200">
        <f t="shared" si="580"/>
        <v>0</v>
      </c>
      <c r="G846" s="200">
        <f t="shared" si="581"/>
        <v>200</v>
      </c>
      <c r="H846" s="201">
        <f t="shared" si="582"/>
        <v>0</v>
      </c>
      <c r="I846" s="124"/>
      <c r="J846" s="131"/>
      <c r="K846" s="131"/>
      <c r="L846" s="131"/>
      <c r="M846" s="194">
        <v>32131</v>
      </c>
      <c r="N846" s="195"/>
      <c r="O846" s="196" t="s">
        <v>39</v>
      </c>
      <c r="P846" s="195" t="s">
        <v>150</v>
      </c>
      <c r="Q846" s="197">
        <f t="shared" ref="Q846:AD846" si="587">Q847</f>
        <v>0</v>
      </c>
      <c r="R846" s="197">
        <f t="shared" si="587"/>
        <v>0</v>
      </c>
      <c r="S846" s="197">
        <f t="shared" si="587"/>
        <v>0</v>
      </c>
      <c r="T846" s="197">
        <f t="shared" si="587"/>
        <v>0</v>
      </c>
      <c r="U846" s="294">
        <f t="shared" si="587"/>
        <v>200</v>
      </c>
      <c r="V846" s="294">
        <f t="shared" si="587"/>
        <v>0</v>
      </c>
      <c r="W846" s="343">
        <f t="shared" si="587"/>
        <v>0</v>
      </c>
      <c r="X846" s="197"/>
      <c r="Y846" s="308"/>
      <c r="Z846" s="197">
        <f t="shared" si="587"/>
        <v>0</v>
      </c>
      <c r="AA846" s="197">
        <f t="shared" si="587"/>
        <v>0</v>
      </c>
      <c r="AB846" s="197">
        <f t="shared" si="587"/>
        <v>0</v>
      </c>
      <c r="AC846" s="197">
        <f t="shared" si="587"/>
        <v>0</v>
      </c>
      <c r="AD846" s="197">
        <f t="shared" si="587"/>
        <v>0</v>
      </c>
    </row>
    <row r="847" spans="1:30" s="114" customFormat="1" ht="20.25" hidden="1" customHeight="1" x14ac:dyDescent="0.25">
      <c r="A847" s="182" t="s">
        <v>339</v>
      </c>
      <c r="B847" s="182"/>
      <c r="C847" s="182"/>
      <c r="D847" s="182"/>
      <c r="E847" s="182"/>
      <c r="F847" s="200">
        <f t="shared" si="580"/>
        <v>0</v>
      </c>
      <c r="G847" s="200">
        <f t="shared" si="581"/>
        <v>200</v>
      </c>
      <c r="H847" s="201">
        <f t="shared" si="582"/>
        <v>0</v>
      </c>
      <c r="I847" s="124"/>
      <c r="J847" s="131"/>
      <c r="K847" s="131"/>
      <c r="L847" s="131"/>
      <c r="M847" s="11"/>
      <c r="N847" s="171">
        <v>321310</v>
      </c>
      <c r="O847" s="172" t="s">
        <v>39</v>
      </c>
      <c r="P847" s="173" t="s">
        <v>151</v>
      </c>
      <c r="Q847" s="174">
        <v>0</v>
      </c>
      <c r="R847" s="174">
        <v>0</v>
      </c>
      <c r="S847" s="174">
        <v>0</v>
      </c>
      <c r="T847" s="174"/>
      <c r="U847" s="295">
        <v>200</v>
      </c>
      <c r="V847" s="295">
        <v>0</v>
      </c>
      <c r="W847" s="345">
        <v>0</v>
      </c>
      <c r="X847" s="174"/>
      <c r="Y847" s="309"/>
      <c r="Z847" s="174"/>
      <c r="AA847" s="174">
        <f t="shared" ref="AA847:AA848" si="588">+Q847</f>
        <v>0</v>
      </c>
      <c r="AB847" s="174"/>
      <c r="AC847" s="174"/>
      <c r="AD847" s="174"/>
    </row>
    <row r="848" spans="1:30" s="114" customFormat="1" ht="20.25" hidden="1" customHeight="1" x14ac:dyDescent="0.25">
      <c r="A848" s="182" t="s">
        <v>339</v>
      </c>
      <c r="B848" s="182"/>
      <c r="C848" s="182"/>
      <c r="D848" s="182"/>
      <c r="E848" s="182"/>
      <c r="F848" s="200">
        <f t="shared" si="580"/>
        <v>0</v>
      </c>
      <c r="G848" s="200">
        <f t="shared" si="581"/>
        <v>0</v>
      </c>
      <c r="H848" s="201">
        <f t="shared" si="582"/>
        <v>0</v>
      </c>
      <c r="I848" s="124"/>
      <c r="J848" s="131"/>
      <c r="K848" s="131"/>
      <c r="L848" s="131"/>
      <c r="M848" s="11"/>
      <c r="N848" s="171">
        <v>321311</v>
      </c>
      <c r="O848" s="172" t="s">
        <v>39</v>
      </c>
      <c r="P848" s="173" t="s">
        <v>152</v>
      </c>
      <c r="Q848" s="174">
        <v>0</v>
      </c>
      <c r="R848" s="174">
        <f>S848-Q848</f>
        <v>0</v>
      </c>
      <c r="S848" s="174">
        <v>0</v>
      </c>
      <c r="T848" s="174"/>
      <c r="U848" s="295">
        <v>0</v>
      </c>
      <c r="V848" s="295">
        <v>0</v>
      </c>
      <c r="W848" s="345">
        <v>0</v>
      </c>
      <c r="X848" s="174"/>
      <c r="Y848" s="309"/>
      <c r="Z848" s="174"/>
      <c r="AA848" s="174">
        <f t="shared" si="588"/>
        <v>0</v>
      </c>
      <c r="AB848" s="174"/>
      <c r="AC848" s="174"/>
      <c r="AD848" s="174"/>
    </row>
    <row r="849" spans="1:30" s="114" customFormat="1" ht="20.25" hidden="1" customHeight="1" x14ac:dyDescent="0.25">
      <c r="A849" s="183" t="s">
        <v>339</v>
      </c>
      <c r="B849" s="183"/>
      <c r="C849" s="183"/>
      <c r="D849" s="183"/>
      <c r="E849" s="198" t="s">
        <v>388</v>
      </c>
      <c r="F849" s="200">
        <f t="shared" si="580"/>
        <v>0</v>
      </c>
      <c r="G849" s="200">
        <f t="shared" si="581"/>
        <v>0</v>
      </c>
      <c r="H849" s="201">
        <f t="shared" si="582"/>
        <v>0</v>
      </c>
      <c r="I849" s="124"/>
      <c r="J849" s="131"/>
      <c r="K849" s="131"/>
      <c r="L849" s="131"/>
      <c r="M849" s="194">
        <v>32132</v>
      </c>
      <c r="N849" s="195"/>
      <c r="O849" s="196" t="s">
        <v>39</v>
      </c>
      <c r="P849" s="195" t="s">
        <v>153</v>
      </c>
      <c r="Q849" s="197">
        <v>0</v>
      </c>
      <c r="R849" s="197">
        <v>0</v>
      </c>
      <c r="S849" s="197">
        <v>0</v>
      </c>
      <c r="T849" s="197">
        <v>0</v>
      </c>
      <c r="U849" s="294">
        <v>0</v>
      </c>
      <c r="V849" s="294">
        <v>0</v>
      </c>
      <c r="W849" s="343">
        <v>0</v>
      </c>
      <c r="X849" s="197"/>
      <c r="Y849" s="308"/>
      <c r="Z849" s="197">
        <v>0</v>
      </c>
      <c r="AA849" s="197">
        <v>0</v>
      </c>
      <c r="AB849" s="197">
        <v>0</v>
      </c>
      <c r="AC849" s="197">
        <v>0</v>
      </c>
      <c r="AD849" s="197">
        <v>0</v>
      </c>
    </row>
    <row r="850" spans="1:30" s="114" customFormat="1" ht="20.25" hidden="1" customHeight="1" x14ac:dyDescent="0.25">
      <c r="A850" s="182" t="s">
        <v>339</v>
      </c>
      <c r="B850" s="182"/>
      <c r="C850" s="182"/>
      <c r="D850" s="182"/>
      <c r="E850" s="182"/>
      <c r="F850" s="200">
        <f t="shared" si="580"/>
        <v>0</v>
      </c>
      <c r="G850" s="200">
        <f t="shared" si="581"/>
        <v>0</v>
      </c>
      <c r="H850" s="201">
        <f t="shared" si="582"/>
        <v>0</v>
      </c>
      <c r="I850" s="124"/>
      <c r="J850" s="131"/>
      <c r="K850" s="131"/>
      <c r="L850" s="131"/>
      <c r="M850" s="11"/>
      <c r="N850" s="171">
        <v>321320</v>
      </c>
      <c r="O850" s="172" t="s">
        <v>39</v>
      </c>
      <c r="P850" s="173" t="s">
        <v>153</v>
      </c>
      <c r="Q850" s="174">
        <v>0</v>
      </c>
      <c r="R850" s="174">
        <f>S850-Q850</f>
        <v>0</v>
      </c>
      <c r="S850" s="174">
        <v>0</v>
      </c>
      <c r="T850" s="174"/>
      <c r="U850" s="295">
        <v>0</v>
      </c>
      <c r="V850" s="295">
        <v>0</v>
      </c>
      <c r="W850" s="345">
        <v>0</v>
      </c>
      <c r="X850" s="174"/>
      <c r="Y850" s="309"/>
      <c r="Z850" s="174"/>
      <c r="AA850" s="174">
        <f>+Q850</f>
        <v>0</v>
      </c>
      <c r="AB850" s="174"/>
      <c r="AC850" s="174"/>
      <c r="AD850" s="174"/>
    </row>
    <row r="851" spans="1:30" s="214" customFormat="1" ht="20.25" customHeight="1" x14ac:dyDescent="0.25">
      <c r="A851" s="188" t="s">
        <v>339</v>
      </c>
      <c r="B851" s="188"/>
      <c r="C851" s="215" t="s">
        <v>384</v>
      </c>
      <c r="D851" s="215" t="s">
        <v>387</v>
      </c>
      <c r="E851" s="215" t="s">
        <v>388</v>
      </c>
      <c r="F851" s="207">
        <f t="shared" si="580"/>
        <v>8314</v>
      </c>
      <c r="G851" s="207">
        <f t="shared" si="581"/>
        <v>12628.85</v>
      </c>
      <c r="H851" s="208">
        <f t="shared" si="582"/>
        <v>18867.93</v>
      </c>
      <c r="I851" s="124"/>
      <c r="J851" s="131"/>
      <c r="K851" s="131">
        <v>322</v>
      </c>
      <c r="L851" s="131"/>
      <c r="M851" s="131"/>
      <c r="N851" s="132"/>
      <c r="O851" s="12" t="s">
        <v>39</v>
      </c>
      <c r="P851" s="127" t="s">
        <v>154</v>
      </c>
      <c r="Q851" s="133">
        <f>Q852+Q862+Q867</f>
        <v>0</v>
      </c>
      <c r="R851" s="133">
        <f t="shared" ref="R851:AD851" si="589">R852+R862+R867</f>
        <v>4157</v>
      </c>
      <c r="S851" s="133">
        <f t="shared" si="589"/>
        <v>4157</v>
      </c>
      <c r="T851" s="133">
        <f t="shared" si="589"/>
        <v>4222</v>
      </c>
      <c r="U851" s="293">
        <f t="shared" si="589"/>
        <v>4250</v>
      </c>
      <c r="V851" s="293">
        <f t="shared" si="589"/>
        <v>0</v>
      </c>
      <c r="W851" s="342">
        <f t="shared" si="589"/>
        <v>4156.8500000000004</v>
      </c>
      <c r="X851" s="133"/>
      <c r="Y851" s="307"/>
      <c r="Z851" s="213">
        <f t="shared" si="589"/>
        <v>4221.93</v>
      </c>
      <c r="AA851" s="213">
        <f t="shared" si="589"/>
        <v>0</v>
      </c>
      <c r="AB851" s="213">
        <f t="shared" si="589"/>
        <v>4882</v>
      </c>
      <c r="AC851" s="213">
        <f t="shared" si="589"/>
        <v>4882</v>
      </c>
      <c r="AD851" s="213">
        <f t="shared" si="589"/>
        <v>4882</v>
      </c>
    </row>
    <row r="852" spans="1:30" s="114" customFormat="1" ht="20.25" customHeight="1" x14ac:dyDescent="0.25">
      <c r="A852" s="182" t="s">
        <v>339</v>
      </c>
      <c r="B852" s="182"/>
      <c r="C852" s="182"/>
      <c r="D852" s="198" t="s">
        <v>387</v>
      </c>
      <c r="E852" s="198" t="s">
        <v>388</v>
      </c>
      <c r="F852" s="200">
        <f t="shared" si="580"/>
        <v>610</v>
      </c>
      <c r="G852" s="200">
        <f t="shared" si="581"/>
        <v>1373</v>
      </c>
      <c r="H852" s="201">
        <f t="shared" si="582"/>
        <v>1758.18</v>
      </c>
      <c r="I852" s="124"/>
      <c r="J852" s="131"/>
      <c r="K852" s="131"/>
      <c r="L852" s="131">
        <v>3221</v>
      </c>
      <c r="M852" s="11"/>
      <c r="N852" s="127"/>
      <c r="O852" s="12" t="s">
        <v>39</v>
      </c>
      <c r="P852" s="127" t="s">
        <v>155</v>
      </c>
      <c r="Q852" s="133">
        <f>Q853+Q858+Q860+Q856</f>
        <v>0</v>
      </c>
      <c r="R852" s="133">
        <f t="shared" ref="R852:AD852" si="590">R853+R858+R860+R856</f>
        <v>305</v>
      </c>
      <c r="S852" s="133">
        <f t="shared" si="590"/>
        <v>305</v>
      </c>
      <c r="T852" s="133">
        <v>618</v>
      </c>
      <c r="U852" s="293">
        <f t="shared" si="590"/>
        <v>450</v>
      </c>
      <c r="V852" s="293">
        <f t="shared" si="590"/>
        <v>0</v>
      </c>
      <c r="W852" s="342">
        <f t="shared" si="590"/>
        <v>305</v>
      </c>
      <c r="X852" s="133"/>
      <c r="Y852" s="307"/>
      <c r="Z852" s="133">
        <f>Z853+Z858+Z860+Z856</f>
        <v>618.18000000000006</v>
      </c>
      <c r="AA852" s="133">
        <f t="shared" si="590"/>
        <v>0</v>
      </c>
      <c r="AB852" s="133">
        <f t="shared" si="590"/>
        <v>380</v>
      </c>
      <c r="AC852" s="133">
        <f t="shared" si="590"/>
        <v>380</v>
      </c>
      <c r="AD852" s="133">
        <f t="shared" si="590"/>
        <v>380</v>
      </c>
    </row>
    <row r="853" spans="1:30" s="114" customFormat="1" ht="20.25" hidden="1" customHeight="1" x14ac:dyDescent="0.25">
      <c r="A853" s="183" t="s">
        <v>339</v>
      </c>
      <c r="B853" s="183"/>
      <c r="C853" s="183"/>
      <c r="D853" s="183"/>
      <c r="E853" s="198" t="s">
        <v>388</v>
      </c>
      <c r="F853" s="200">
        <f t="shared" si="580"/>
        <v>610</v>
      </c>
      <c r="G853" s="200">
        <f t="shared" si="581"/>
        <v>425</v>
      </c>
      <c r="H853" s="201">
        <f t="shared" si="582"/>
        <v>1478.18</v>
      </c>
      <c r="I853" s="124"/>
      <c r="J853" s="131"/>
      <c r="K853" s="131"/>
      <c r="L853" s="131"/>
      <c r="M853" s="194">
        <v>32211</v>
      </c>
      <c r="N853" s="195"/>
      <c r="O853" s="196" t="s">
        <v>39</v>
      </c>
      <c r="P853" s="195" t="s">
        <v>156</v>
      </c>
      <c r="Q853" s="197">
        <f>Q855+Q854</f>
        <v>0</v>
      </c>
      <c r="R853" s="197">
        <f t="shared" ref="R853:AD853" si="591">R855+R854</f>
        <v>305</v>
      </c>
      <c r="S853" s="197">
        <f t="shared" si="591"/>
        <v>305</v>
      </c>
      <c r="T853" s="197">
        <f t="shared" si="591"/>
        <v>0</v>
      </c>
      <c r="U853" s="294">
        <f t="shared" si="591"/>
        <v>120</v>
      </c>
      <c r="V853" s="294">
        <f t="shared" si="591"/>
        <v>0</v>
      </c>
      <c r="W853" s="343">
        <f t="shared" si="591"/>
        <v>305</v>
      </c>
      <c r="X853" s="197"/>
      <c r="Y853" s="308"/>
      <c r="Z853" s="197">
        <f t="shared" si="591"/>
        <v>338.18</v>
      </c>
      <c r="AA853" s="197">
        <f t="shared" si="591"/>
        <v>0</v>
      </c>
      <c r="AB853" s="197">
        <f t="shared" si="591"/>
        <v>380</v>
      </c>
      <c r="AC853" s="197">
        <f t="shared" si="591"/>
        <v>380</v>
      </c>
      <c r="AD853" s="197">
        <f t="shared" si="591"/>
        <v>380</v>
      </c>
    </row>
    <row r="854" spans="1:30" s="114" customFormat="1" ht="20.25" hidden="1" customHeight="1" x14ac:dyDescent="0.25">
      <c r="A854" s="182" t="s">
        <v>339</v>
      </c>
      <c r="B854" s="182"/>
      <c r="C854" s="182"/>
      <c r="D854" s="182"/>
      <c r="E854" s="182"/>
      <c r="F854" s="200">
        <f t="shared" si="580"/>
        <v>302</v>
      </c>
      <c r="G854" s="200">
        <f t="shared" si="581"/>
        <v>250.22</v>
      </c>
      <c r="H854" s="201">
        <f t="shared" si="582"/>
        <v>1157.8699999999999</v>
      </c>
      <c r="I854" s="124"/>
      <c r="J854" s="131"/>
      <c r="K854" s="131"/>
      <c r="L854" s="131"/>
      <c r="M854" s="11"/>
      <c r="N854" s="171">
        <v>322110</v>
      </c>
      <c r="O854" s="172" t="s">
        <v>39</v>
      </c>
      <c r="P854" s="173" t="s">
        <v>156</v>
      </c>
      <c r="Q854" s="174">
        <v>0</v>
      </c>
      <c r="R854" s="174">
        <f>S854-Q854</f>
        <v>151</v>
      </c>
      <c r="S854" s="174">
        <v>151</v>
      </c>
      <c r="T854" s="174"/>
      <c r="U854" s="295">
        <v>100</v>
      </c>
      <c r="V854" s="295">
        <v>0</v>
      </c>
      <c r="W854" s="345">
        <v>150.22</v>
      </c>
      <c r="X854" s="174"/>
      <c r="Y854" s="309"/>
      <c r="Z854" s="174">
        <v>317.87</v>
      </c>
      <c r="AA854" s="174">
        <f t="shared" ref="AA854:AA855" si="592">+Q854</f>
        <v>0</v>
      </c>
      <c r="AB854" s="174">
        <v>280</v>
      </c>
      <c r="AC854" s="174">
        <v>280</v>
      </c>
      <c r="AD854" s="174">
        <v>280</v>
      </c>
    </row>
    <row r="855" spans="1:30" s="114" customFormat="1" ht="20.25" hidden="1" customHeight="1" x14ac:dyDescent="0.25">
      <c r="A855" s="182" t="s">
        <v>339</v>
      </c>
      <c r="B855" s="182"/>
      <c r="C855" s="182"/>
      <c r="D855" s="182"/>
      <c r="E855" s="182"/>
      <c r="F855" s="200">
        <f t="shared" si="580"/>
        <v>308</v>
      </c>
      <c r="G855" s="200">
        <f t="shared" si="581"/>
        <v>174.78</v>
      </c>
      <c r="H855" s="201">
        <f t="shared" si="582"/>
        <v>320.31</v>
      </c>
      <c r="I855" s="124"/>
      <c r="J855" s="131"/>
      <c r="K855" s="131"/>
      <c r="L855" s="131"/>
      <c r="M855" s="11"/>
      <c r="N855" s="171">
        <v>322111</v>
      </c>
      <c r="O855" s="172" t="s">
        <v>39</v>
      </c>
      <c r="P855" s="173" t="s">
        <v>158</v>
      </c>
      <c r="Q855" s="174">
        <v>0</v>
      </c>
      <c r="R855" s="174">
        <f>S855-Q855</f>
        <v>154</v>
      </c>
      <c r="S855" s="174">
        <v>154</v>
      </c>
      <c r="T855" s="174"/>
      <c r="U855" s="295">
        <v>20</v>
      </c>
      <c r="V855" s="295">
        <v>0</v>
      </c>
      <c r="W855" s="345">
        <v>154.78</v>
      </c>
      <c r="X855" s="174"/>
      <c r="Y855" s="309"/>
      <c r="Z855" s="174">
        <v>20.309999999999999</v>
      </c>
      <c r="AA855" s="174">
        <f t="shared" si="592"/>
        <v>0</v>
      </c>
      <c r="AB855" s="174">
        <v>100</v>
      </c>
      <c r="AC855" s="174">
        <v>100</v>
      </c>
      <c r="AD855" s="174">
        <v>100</v>
      </c>
    </row>
    <row r="856" spans="1:30" s="114" customFormat="1" ht="20.25" hidden="1" customHeight="1" x14ac:dyDescent="0.25">
      <c r="A856" s="183" t="s">
        <v>339</v>
      </c>
      <c r="B856" s="183"/>
      <c r="C856" s="183"/>
      <c r="D856" s="183"/>
      <c r="E856" s="198" t="s">
        <v>388</v>
      </c>
      <c r="F856" s="200">
        <f t="shared" si="580"/>
        <v>0</v>
      </c>
      <c r="G856" s="200">
        <f t="shared" si="581"/>
        <v>130</v>
      </c>
      <c r="H856" s="201">
        <f t="shared" si="582"/>
        <v>130</v>
      </c>
      <c r="I856" s="124"/>
      <c r="J856" s="131"/>
      <c r="K856" s="131"/>
      <c r="L856" s="131"/>
      <c r="M856" s="194">
        <v>32212</v>
      </c>
      <c r="N856" s="195"/>
      <c r="O856" s="196" t="s">
        <v>39</v>
      </c>
      <c r="P856" s="195" t="s">
        <v>163</v>
      </c>
      <c r="Q856" s="197">
        <f t="shared" ref="Q856:AC856" si="593">+Q857</f>
        <v>0</v>
      </c>
      <c r="R856" s="197">
        <f t="shared" si="593"/>
        <v>0</v>
      </c>
      <c r="S856" s="197">
        <f t="shared" si="593"/>
        <v>0</v>
      </c>
      <c r="T856" s="197">
        <f t="shared" si="593"/>
        <v>0</v>
      </c>
      <c r="U856" s="294">
        <f t="shared" si="593"/>
        <v>130</v>
      </c>
      <c r="V856" s="294">
        <f t="shared" si="593"/>
        <v>0</v>
      </c>
      <c r="W856" s="343">
        <f t="shared" si="593"/>
        <v>0</v>
      </c>
      <c r="X856" s="197"/>
      <c r="Y856" s="308"/>
      <c r="Z856" s="197">
        <f t="shared" si="593"/>
        <v>130</v>
      </c>
      <c r="AA856" s="197">
        <f t="shared" si="593"/>
        <v>0</v>
      </c>
      <c r="AB856" s="197">
        <f t="shared" si="593"/>
        <v>0</v>
      </c>
      <c r="AC856" s="197">
        <f t="shared" si="593"/>
        <v>0</v>
      </c>
      <c r="AD856" s="197">
        <f>+AD857</f>
        <v>0</v>
      </c>
    </row>
    <row r="857" spans="1:30" s="114" customFormat="1" ht="20.25" hidden="1" customHeight="1" x14ac:dyDescent="0.25">
      <c r="A857" s="182" t="s">
        <v>339</v>
      </c>
      <c r="B857" s="182"/>
      <c r="C857" s="182"/>
      <c r="D857" s="182"/>
      <c r="E857" s="182"/>
      <c r="F857" s="200">
        <f t="shared" si="580"/>
        <v>0</v>
      </c>
      <c r="G857" s="200">
        <f t="shared" si="581"/>
        <v>130</v>
      </c>
      <c r="H857" s="201">
        <f t="shared" si="582"/>
        <v>130</v>
      </c>
      <c r="I857" s="124"/>
      <c r="J857" s="131"/>
      <c r="K857" s="131"/>
      <c r="L857" s="131"/>
      <c r="M857" s="11"/>
      <c r="N857" s="171">
        <v>322120</v>
      </c>
      <c r="O857" s="172" t="s">
        <v>39</v>
      </c>
      <c r="P857" s="173" t="s">
        <v>163</v>
      </c>
      <c r="Q857" s="174">
        <v>0</v>
      </c>
      <c r="R857" s="174">
        <v>0</v>
      </c>
      <c r="S857" s="174">
        <f>Q857+R857</f>
        <v>0</v>
      </c>
      <c r="T857" s="174"/>
      <c r="U857" s="295">
        <v>130</v>
      </c>
      <c r="V857" s="295">
        <v>0</v>
      </c>
      <c r="W857" s="345">
        <v>0</v>
      </c>
      <c r="X857" s="174"/>
      <c r="Y857" s="309"/>
      <c r="Z857" s="174">
        <v>130</v>
      </c>
      <c r="AA857" s="174">
        <f>+Q857</f>
        <v>0</v>
      </c>
      <c r="AB857" s="174"/>
      <c r="AC857" s="174"/>
      <c r="AD857" s="174"/>
    </row>
    <row r="858" spans="1:30" s="114" customFormat="1" ht="20.25" hidden="1" customHeight="1" x14ac:dyDescent="0.25">
      <c r="A858" s="183" t="s">
        <v>339</v>
      </c>
      <c r="B858" s="183"/>
      <c r="C858" s="183"/>
      <c r="D858" s="183"/>
      <c r="E858" s="198" t="s">
        <v>388</v>
      </c>
      <c r="F858" s="200">
        <f t="shared" si="580"/>
        <v>0</v>
      </c>
      <c r="G858" s="200">
        <f t="shared" si="581"/>
        <v>100</v>
      </c>
      <c r="H858" s="201">
        <f t="shared" si="582"/>
        <v>50</v>
      </c>
      <c r="I858" s="124"/>
      <c r="J858" s="131"/>
      <c r="K858" s="131"/>
      <c r="L858" s="131"/>
      <c r="M858" s="194">
        <v>32214</v>
      </c>
      <c r="N858" s="195"/>
      <c r="O858" s="196" t="s">
        <v>39</v>
      </c>
      <c r="P858" s="195" t="s">
        <v>164</v>
      </c>
      <c r="Q858" s="197">
        <f>Q859</f>
        <v>0</v>
      </c>
      <c r="R858" s="197">
        <f t="shared" ref="R858:AD858" si="594">R859</f>
        <v>0</v>
      </c>
      <c r="S858" s="197">
        <f t="shared" si="594"/>
        <v>0</v>
      </c>
      <c r="T858" s="197">
        <f t="shared" si="594"/>
        <v>0</v>
      </c>
      <c r="U858" s="294">
        <f t="shared" si="594"/>
        <v>100</v>
      </c>
      <c r="V858" s="294">
        <f t="shared" si="594"/>
        <v>0</v>
      </c>
      <c r="W858" s="343">
        <f t="shared" si="594"/>
        <v>0</v>
      </c>
      <c r="X858" s="197"/>
      <c r="Y858" s="308"/>
      <c r="Z858" s="197">
        <f t="shared" si="594"/>
        <v>50</v>
      </c>
      <c r="AA858" s="197">
        <f t="shared" si="594"/>
        <v>0</v>
      </c>
      <c r="AB858" s="197">
        <f t="shared" si="594"/>
        <v>0</v>
      </c>
      <c r="AC858" s="197">
        <f t="shared" si="594"/>
        <v>0</v>
      </c>
      <c r="AD858" s="197">
        <f t="shared" si="594"/>
        <v>0</v>
      </c>
    </row>
    <row r="859" spans="1:30" s="114" customFormat="1" ht="20.25" hidden="1" customHeight="1" x14ac:dyDescent="0.25">
      <c r="A859" s="182" t="s">
        <v>339</v>
      </c>
      <c r="B859" s="182"/>
      <c r="C859" s="182"/>
      <c r="D859" s="182"/>
      <c r="E859" s="182"/>
      <c r="F859" s="200">
        <f t="shared" si="580"/>
        <v>0</v>
      </c>
      <c r="G859" s="200">
        <f t="shared" si="581"/>
        <v>100</v>
      </c>
      <c r="H859" s="201">
        <f t="shared" si="582"/>
        <v>50</v>
      </c>
      <c r="I859" s="124"/>
      <c r="J859" s="131"/>
      <c r="K859" s="131"/>
      <c r="L859" s="131"/>
      <c r="M859" s="11"/>
      <c r="N859" s="171">
        <v>322140</v>
      </c>
      <c r="O859" s="172" t="s">
        <v>39</v>
      </c>
      <c r="P859" s="173" t="s">
        <v>164</v>
      </c>
      <c r="Q859" s="174">
        <v>0</v>
      </c>
      <c r="R859" s="174">
        <f>S859-Q859</f>
        <v>0</v>
      </c>
      <c r="S859" s="174">
        <v>0</v>
      </c>
      <c r="T859" s="174"/>
      <c r="U859" s="295">
        <v>100</v>
      </c>
      <c r="V859" s="295">
        <v>0</v>
      </c>
      <c r="W859" s="345">
        <v>0</v>
      </c>
      <c r="X859" s="174"/>
      <c r="Y859" s="309"/>
      <c r="Z859" s="174">
        <v>50</v>
      </c>
      <c r="AA859" s="174">
        <f>+Q859</f>
        <v>0</v>
      </c>
      <c r="AB859" s="174"/>
      <c r="AC859" s="174"/>
      <c r="AD859" s="174"/>
    </row>
    <row r="860" spans="1:30" s="114" customFormat="1" ht="20.25" hidden="1" customHeight="1" x14ac:dyDescent="0.25">
      <c r="A860" s="183" t="s">
        <v>339</v>
      </c>
      <c r="B860" s="183"/>
      <c r="C860" s="183"/>
      <c r="D860" s="183"/>
      <c r="E860" s="198" t="s">
        <v>388</v>
      </c>
      <c r="F860" s="200">
        <f t="shared" si="580"/>
        <v>0</v>
      </c>
      <c r="G860" s="200">
        <f t="shared" si="581"/>
        <v>100</v>
      </c>
      <c r="H860" s="201">
        <f t="shared" si="582"/>
        <v>100</v>
      </c>
      <c r="I860" s="124"/>
      <c r="J860" s="131"/>
      <c r="K860" s="131"/>
      <c r="L860" s="131"/>
      <c r="M860" s="194">
        <v>32216</v>
      </c>
      <c r="N860" s="195"/>
      <c r="O860" s="196" t="s">
        <v>39</v>
      </c>
      <c r="P860" s="195" t="s">
        <v>165</v>
      </c>
      <c r="Q860" s="197">
        <f>Q861</f>
        <v>0</v>
      </c>
      <c r="R860" s="197">
        <f t="shared" ref="R860:AD860" si="595">R861</f>
        <v>0</v>
      </c>
      <c r="S860" s="197">
        <f t="shared" si="595"/>
        <v>0</v>
      </c>
      <c r="T860" s="197">
        <f t="shared" si="595"/>
        <v>0</v>
      </c>
      <c r="U860" s="294">
        <f t="shared" si="595"/>
        <v>100</v>
      </c>
      <c r="V860" s="294">
        <f t="shared" si="595"/>
        <v>0</v>
      </c>
      <c r="W860" s="343">
        <f t="shared" si="595"/>
        <v>0</v>
      </c>
      <c r="X860" s="197"/>
      <c r="Y860" s="308"/>
      <c r="Z860" s="197">
        <f t="shared" si="595"/>
        <v>100</v>
      </c>
      <c r="AA860" s="197">
        <f t="shared" si="595"/>
        <v>0</v>
      </c>
      <c r="AB860" s="197">
        <f t="shared" si="595"/>
        <v>0</v>
      </c>
      <c r="AC860" s="197">
        <f t="shared" si="595"/>
        <v>0</v>
      </c>
      <c r="AD860" s="197">
        <f t="shared" si="595"/>
        <v>0</v>
      </c>
    </row>
    <row r="861" spans="1:30" s="114" customFormat="1" ht="20.25" hidden="1" customHeight="1" x14ac:dyDescent="0.25">
      <c r="A861" s="182" t="s">
        <v>339</v>
      </c>
      <c r="B861" s="182"/>
      <c r="C861" s="182"/>
      <c r="D861" s="182"/>
      <c r="E861" s="182"/>
      <c r="F861" s="200">
        <f t="shared" si="580"/>
        <v>0</v>
      </c>
      <c r="G861" s="200">
        <f t="shared" si="581"/>
        <v>100</v>
      </c>
      <c r="H861" s="201">
        <f t="shared" si="582"/>
        <v>100</v>
      </c>
      <c r="I861" s="124"/>
      <c r="J861" s="131"/>
      <c r="K861" s="131"/>
      <c r="L861" s="131"/>
      <c r="M861" s="11"/>
      <c r="N861" s="171">
        <v>322160</v>
      </c>
      <c r="O861" s="172" t="s">
        <v>39</v>
      </c>
      <c r="P861" s="173" t="s">
        <v>165</v>
      </c>
      <c r="Q861" s="174">
        <v>0</v>
      </c>
      <c r="R861" s="174">
        <f>S861-Q861</f>
        <v>0</v>
      </c>
      <c r="S861" s="174">
        <v>0</v>
      </c>
      <c r="T861" s="174"/>
      <c r="U861" s="295">
        <v>100</v>
      </c>
      <c r="V861" s="295">
        <v>0</v>
      </c>
      <c r="W861" s="345">
        <v>0</v>
      </c>
      <c r="X861" s="174"/>
      <c r="Y861" s="309"/>
      <c r="Z861" s="174">
        <v>100</v>
      </c>
      <c r="AA861" s="174">
        <f>+Q861</f>
        <v>0</v>
      </c>
      <c r="AB861" s="174"/>
      <c r="AC861" s="174"/>
      <c r="AD861" s="174"/>
    </row>
    <row r="862" spans="1:30" s="114" customFormat="1" ht="20.25" customHeight="1" x14ac:dyDescent="0.25">
      <c r="A862" s="182" t="s">
        <v>339</v>
      </c>
      <c r="B862" s="182"/>
      <c r="C862" s="182"/>
      <c r="D862" s="198" t="s">
        <v>387</v>
      </c>
      <c r="E862" s="198" t="s">
        <v>388</v>
      </c>
      <c r="F862" s="200">
        <f t="shared" si="580"/>
        <v>4380</v>
      </c>
      <c r="G862" s="200">
        <f t="shared" si="581"/>
        <v>6183.85</v>
      </c>
      <c r="H862" s="201">
        <f t="shared" si="582"/>
        <v>7693.75</v>
      </c>
      <c r="I862" s="124"/>
      <c r="J862" s="131"/>
      <c r="K862" s="131"/>
      <c r="L862" s="131">
        <v>3222</v>
      </c>
      <c r="M862" s="11"/>
      <c r="N862" s="127"/>
      <c r="O862" s="12" t="s">
        <v>39</v>
      </c>
      <c r="P862" s="127" t="s">
        <v>167</v>
      </c>
      <c r="Q862" s="133">
        <f>Q863+Q865</f>
        <v>0</v>
      </c>
      <c r="R862" s="133">
        <f t="shared" ref="R862:AD862" si="596">R863+R865</f>
        <v>2190</v>
      </c>
      <c r="S862" s="133">
        <f t="shared" si="596"/>
        <v>2190</v>
      </c>
      <c r="T862" s="133">
        <v>2294</v>
      </c>
      <c r="U862" s="293">
        <f t="shared" si="596"/>
        <v>1700</v>
      </c>
      <c r="V862" s="293">
        <f t="shared" si="596"/>
        <v>0</v>
      </c>
      <c r="W862" s="342">
        <f t="shared" si="596"/>
        <v>2189.85</v>
      </c>
      <c r="X862" s="133"/>
      <c r="Y862" s="307"/>
      <c r="Z862" s="133">
        <f t="shared" si="596"/>
        <v>2293.75</v>
      </c>
      <c r="AA862" s="133">
        <f t="shared" si="596"/>
        <v>0</v>
      </c>
      <c r="AB862" s="133">
        <f t="shared" si="596"/>
        <v>1800</v>
      </c>
      <c r="AC862" s="133">
        <f t="shared" si="596"/>
        <v>1800</v>
      </c>
      <c r="AD862" s="133">
        <f t="shared" si="596"/>
        <v>1800</v>
      </c>
    </row>
    <row r="863" spans="1:30" s="114" customFormat="1" ht="20.25" hidden="1" customHeight="1" x14ac:dyDescent="0.25">
      <c r="A863" s="183" t="s">
        <v>339</v>
      </c>
      <c r="B863" s="183"/>
      <c r="C863" s="183"/>
      <c r="D863" s="183"/>
      <c r="E863" s="198" t="s">
        <v>388</v>
      </c>
      <c r="F863" s="200">
        <f t="shared" si="580"/>
        <v>0</v>
      </c>
      <c r="G863" s="200">
        <f t="shared" si="581"/>
        <v>0</v>
      </c>
      <c r="H863" s="201">
        <f t="shared" si="582"/>
        <v>0</v>
      </c>
      <c r="I863" s="124"/>
      <c r="J863" s="131"/>
      <c r="K863" s="131"/>
      <c r="L863" s="131"/>
      <c r="M863" s="194">
        <v>32221</v>
      </c>
      <c r="N863" s="195"/>
      <c r="O863" s="196" t="s">
        <v>39</v>
      </c>
      <c r="P863" s="195" t="s">
        <v>168</v>
      </c>
      <c r="Q863" s="197">
        <f>Q864</f>
        <v>0</v>
      </c>
      <c r="R863" s="197">
        <f t="shared" ref="R863:AD863" si="597">R864</f>
        <v>0</v>
      </c>
      <c r="S863" s="197">
        <f t="shared" si="597"/>
        <v>0</v>
      </c>
      <c r="T863" s="197">
        <f t="shared" si="597"/>
        <v>0</v>
      </c>
      <c r="U863" s="294">
        <f t="shared" si="597"/>
        <v>0</v>
      </c>
      <c r="V863" s="294">
        <f t="shared" si="597"/>
        <v>0</v>
      </c>
      <c r="W863" s="343">
        <f t="shared" si="597"/>
        <v>0</v>
      </c>
      <c r="X863" s="197"/>
      <c r="Y863" s="308"/>
      <c r="Z863" s="197">
        <f t="shared" si="597"/>
        <v>0</v>
      </c>
      <c r="AA863" s="197">
        <f t="shared" si="597"/>
        <v>0</v>
      </c>
      <c r="AB863" s="197">
        <f t="shared" si="597"/>
        <v>0</v>
      </c>
      <c r="AC863" s="197">
        <f t="shared" si="597"/>
        <v>0</v>
      </c>
      <c r="AD863" s="197">
        <f t="shared" si="597"/>
        <v>0</v>
      </c>
    </row>
    <row r="864" spans="1:30" s="114" customFormat="1" ht="20.25" hidden="1" customHeight="1" x14ac:dyDescent="0.25">
      <c r="A864" s="182" t="s">
        <v>339</v>
      </c>
      <c r="B864" s="182"/>
      <c r="C864" s="182"/>
      <c r="D864" s="182"/>
      <c r="E864" s="182"/>
      <c r="F864" s="200">
        <f t="shared" si="580"/>
        <v>0</v>
      </c>
      <c r="G864" s="200">
        <f t="shared" si="581"/>
        <v>0</v>
      </c>
      <c r="H864" s="201">
        <f t="shared" si="582"/>
        <v>0</v>
      </c>
      <c r="I864" s="124"/>
      <c r="J864" s="131"/>
      <c r="K864" s="131"/>
      <c r="L864" s="131"/>
      <c r="M864" s="11"/>
      <c r="N864" s="171">
        <v>322210</v>
      </c>
      <c r="O864" s="172" t="s">
        <v>39</v>
      </c>
      <c r="P864" s="173" t="s">
        <v>168</v>
      </c>
      <c r="Q864" s="174">
        <v>0</v>
      </c>
      <c r="R864" s="174">
        <v>0</v>
      </c>
      <c r="S864" s="174">
        <f>Q864+R864</f>
        <v>0</v>
      </c>
      <c r="T864" s="174"/>
      <c r="U864" s="295">
        <v>0</v>
      </c>
      <c r="V864" s="295">
        <v>0</v>
      </c>
      <c r="W864" s="345">
        <v>0</v>
      </c>
      <c r="X864" s="174"/>
      <c r="Y864" s="309"/>
      <c r="Z864" s="174"/>
      <c r="AA864" s="174">
        <f>+Q864</f>
        <v>0</v>
      </c>
      <c r="AB864" s="174"/>
      <c r="AC864" s="174"/>
      <c r="AD864" s="174"/>
    </row>
    <row r="865" spans="1:30" s="114" customFormat="1" ht="20.25" hidden="1" customHeight="1" x14ac:dyDescent="0.25">
      <c r="A865" s="183" t="s">
        <v>339</v>
      </c>
      <c r="B865" s="183"/>
      <c r="C865" s="183"/>
      <c r="D865" s="183"/>
      <c r="E865" s="198" t="s">
        <v>388</v>
      </c>
      <c r="F865" s="200">
        <f t="shared" si="580"/>
        <v>4380</v>
      </c>
      <c r="G865" s="200">
        <f t="shared" si="581"/>
        <v>3889.85</v>
      </c>
      <c r="H865" s="201">
        <f t="shared" si="582"/>
        <v>7693.75</v>
      </c>
      <c r="I865" s="124"/>
      <c r="J865" s="131"/>
      <c r="K865" s="131"/>
      <c r="L865" s="131"/>
      <c r="M865" s="194">
        <v>32222</v>
      </c>
      <c r="N865" s="195"/>
      <c r="O865" s="196" t="s">
        <v>39</v>
      </c>
      <c r="P865" s="195" t="s">
        <v>170</v>
      </c>
      <c r="Q865" s="197">
        <f>Q866</f>
        <v>0</v>
      </c>
      <c r="R865" s="197">
        <f t="shared" ref="R865:AD865" si="598">R866</f>
        <v>2190</v>
      </c>
      <c r="S865" s="197">
        <f t="shared" si="598"/>
        <v>2190</v>
      </c>
      <c r="T865" s="197">
        <f t="shared" si="598"/>
        <v>0</v>
      </c>
      <c r="U865" s="294">
        <f t="shared" si="598"/>
        <v>1700</v>
      </c>
      <c r="V865" s="294">
        <f t="shared" si="598"/>
        <v>0</v>
      </c>
      <c r="W865" s="343">
        <f t="shared" si="598"/>
        <v>2189.85</v>
      </c>
      <c r="X865" s="197"/>
      <c r="Y865" s="308"/>
      <c r="Z865" s="197">
        <f t="shared" si="598"/>
        <v>2293.75</v>
      </c>
      <c r="AA865" s="197">
        <f t="shared" si="598"/>
        <v>0</v>
      </c>
      <c r="AB865" s="197">
        <f t="shared" si="598"/>
        <v>1800</v>
      </c>
      <c r="AC865" s="197">
        <f t="shared" si="598"/>
        <v>1800</v>
      </c>
      <c r="AD865" s="197">
        <f t="shared" si="598"/>
        <v>1800</v>
      </c>
    </row>
    <row r="866" spans="1:30" s="114" customFormat="1" ht="20.25" hidden="1" customHeight="1" x14ac:dyDescent="0.25">
      <c r="A866" s="182" t="s">
        <v>339</v>
      </c>
      <c r="B866" s="182"/>
      <c r="C866" s="182"/>
      <c r="D866" s="182"/>
      <c r="E866" s="182"/>
      <c r="F866" s="200">
        <f t="shared" si="580"/>
        <v>4380</v>
      </c>
      <c r="G866" s="200">
        <f t="shared" si="581"/>
        <v>3889.85</v>
      </c>
      <c r="H866" s="201">
        <f t="shared" si="582"/>
        <v>7693.75</v>
      </c>
      <c r="I866" s="124"/>
      <c r="J866" s="131"/>
      <c r="K866" s="131"/>
      <c r="L866" s="131"/>
      <c r="M866" s="11"/>
      <c r="N866" s="171">
        <v>322220</v>
      </c>
      <c r="O866" s="172" t="s">
        <v>39</v>
      </c>
      <c r="P866" s="173" t="s">
        <v>170</v>
      </c>
      <c r="Q866" s="174">
        <v>0</v>
      </c>
      <c r="R866" s="174">
        <f>S866-Q866</f>
        <v>2190</v>
      </c>
      <c r="S866" s="174">
        <v>2190</v>
      </c>
      <c r="T866" s="174"/>
      <c r="U866" s="295">
        <v>1700</v>
      </c>
      <c r="V866" s="295">
        <v>0</v>
      </c>
      <c r="W866" s="345">
        <v>2189.85</v>
      </c>
      <c r="X866" s="174"/>
      <c r="Y866" s="309"/>
      <c r="Z866" s="174">
        <v>2293.75</v>
      </c>
      <c r="AA866" s="174">
        <f>+Q866</f>
        <v>0</v>
      </c>
      <c r="AB866" s="174">
        <v>1800</v>
      </c>
      <c r="AC866" s="174">
        <v>1800</v>
      </c>
      <c r="AD866" s="174">
        <v>1800</v>
      </c>
    </row>
    <row r="867" spans="1:30" s="114" customFormat="1" ht="20.25" customHeight="1" x14ac:dyDescent="0.25">
      <c r="A867" s="182" t="s">
        <v>339</v>
      </c>
      <c r="B867" s="182"/>
      <c r="C867" s="182"/>
      <c r="D867" s="198" t="s">
        <v>387</v>
      </c>
      <c r="E867" s="198" t="s">
        <v>388</v>
      </c>
      <c r="F867" s="200">
        <f t="shared" si="580"/>
        <v>3324</v>
      </c>
      <c r="G867" s="200">
        <f t="shared" si="581"/>
        <v>5072</v>
      </c>
      <c r="H867" s="201">
        <f t="shared" si="582"/>
        <v>9416</v>
      </c>
      <c r="I867" s="124"/>
      <c r="J867" s="131"/>
      <c r="K867" s="131"/>
      <c r="L867" s="131">
        <v>3223</v>
      </c>
      <c r="M867" s="11"/>
      <c r="N867" s="127"/>
      <c r="O867" s="12" t="s">
        <v>39</v>
      </c>
      <c r="P867" s="127" t="s">
        <v>173</v>
      </c>
      <c r="Q867" s="133">
        <f>Q868+Q871+Q873</f>
        <v>0</v>
      </c>
      <c r="R867" s="133">
        <f t="shared" ref="R867:AD867" si="599">R868+R871+R873</f>
        <v>1662</v>
      </c>
      <c r="S867" s="133">
        <f t="shared" si="599"/>
        <v>1662</v>
      </c>
      <c r="T867" s="133">
        <v>1310</v>
      </c>
      <c r="U867" s="293">
        <f>U868+U871+U873</f>
        <v>2100</v>
      </c>
      <c r="V867" s="293">
        <f t="shared" ref="V867:W867" si="600">V868+V871+V873</f>
        <v>0</v>
      </c>
      <c r="W867" s="342">
        <f t="shared" si="600"/>
        <v>1662</v>
      </c>
      <c r="X867" s="133"/>
      <c r="Y867" s="307"/>
      <c r="Z867" s="133">
        <f t="shared" si="599"/>
        <v>1310</v>
      </c>
      <c r="AA867" s="133">
        <f t="shared" si="599"/>
        <v>0</v>
      </c>
      <c r="AB867" s="133">
        <f t="shared" si="599"/>
        <v>2702</v>
      </c>
      <c r="AC867" s="133">
        <f t="shared" si="599"/>
        <v>2702</v>
      </c>
      <c r="AD867" s="133">
        <f t="shared" si="599"/>
        <v>2702</v>
      </c>
    </row>
    <row r="868" spans="1:30" s="114" customFormat="1" ht="20.25" hidden="1" customHeight="1" x14ac:dyDescent="0.25">
      <c r="A868" s="183" t="s">
        <v>339</v>
      </c>
      <c r="B868" s="183"/>
      <c r="C868" s="183"/>
      <c r="D868" s="183"/>
      <c r="E868" s="198" t="s">
        <v>388</v>
      </c>
      <c r="F868" s="200">
        <f t="shared" si="580"/>
        <v>2400</v>
      </c>
      <c r="G868" s="200">
        <f t="shared" si="581"/>
        <v>2250</v>
      </c>
      <c r="H868" s="201">
        <f t="shared" si="582"/>
        <v>5016</v>
      </c>
      <c r="I868" s="124"/>
      <c r="J868" s="131"/>
      <c r="K868" s="131"/>
      <c r="L868" s="131"/>
      <c r="M868" s="194">
        <v>32231</v>
      </c>
      <c r="N868" s="195"/>
      <c r="O868" s="196" t="s">
        <v>39</v>
      </c>
      <c r="P868" s="195" t="s">
        <v>174</v>
      </c>
      <c r="Q868" s="197">
        <f>Q869+Q870</f>
        <v>0</v>
      </c>
      <c r="R868" s="197">
        <f t="shared" ref="R868:AD868" si="601">R869+R870</f>
        <v>1200</v>
      </c>
      <c r="S868" s="197">
        <f t="shared" si="601"/>
        <v>1200</v>
      </c>
      <c r="T868" s="197">
        <f t="shared" si="601"/>
        <v>0</v>
      </c>
      <c r="U868" s="294">
        <f t="shared" si="601"/>
        <v>1050</v>
      </c>
      <c r="V868" s="294">
        <f t="shared" si="601"/>
        <v>0</v>
      </c>
      <c r="W868" s="343">
        <f t="shared" si="601"/>
        <v>1200</v>
      </c>
      <c r="X868" s="197"/>
      <c r="Y868" s="308"/>
      <c r="Z868" s="197">
        <f t="shared" si="601"/>
        <v>660</v>
      </c>
      <c r="AA868" s="197">
        <f t="shared" si="601"/>
        <v>0</v>
      </c>
      <c r="AB868" s="197">
        <f t="shared" si="601"/>
        <v>1452</v>
      </c>
      <c r="AC868" s="197">
        <f t="shared" si="601"/>
        <v>1452</v>
      </c>
      <c r="AD868" s="197">
        <f t="shared" si="601"/>
        <v>1452</v>
      </c>
    </row>
    <row r="869" spans="1:30" s="114" customFormat="1" ht="20.25" hidden="1" customHeight="1" x14ac:dyDescent="0.25">
      <c r="A869" s="182" t="s">
        <v>339</v>
      </c>
      <c r="B869" s="182"/>
      <c r="C869" s="182"/>
      <c r="D869" s="182"/>
      <c r="E869" s="182"/>
      <c r="F869" s="200">
        <f t="shared" si="580"/>
        <v>600</v>
      </c>
      <c r="G869" s="200">
        <f t="shared" si="581"/>
        <v>1000</v>
      </c>
      <c r="H869" s="201">
        <f t="shared" si="582"/>
        <v>2256</v>
      </c>
      <c r="I869" s="124"/>
      <c r="J869" s="131"/>
      <c r="K869" s="131"/>
      <c r="L869" s="131"/>
      <c r="M869" s="11"/>
      <c r="N869" s="171">
        <v>322310</v>
      </c>
      <c r="O869" s="172" t="s">
        <v>39</v>
      </c>
      <c r="P869" s="173" t="s">
        <v>174</v>
      </c>
      <c r="Q869" s="174">
        <v>0</v>
      </c>
      <c r="R869" s="174">
        <f>S869-Q869</f>
        <v>300</v>
      </c>
      <c r="S869" s="174">
        <v>300</v>
      </c>
      <c r="T869" s="174"/>
      <c r="U869" s="295">
        <v>500</v>
      </c>
      <c r="V869" s="295">
        <v>0</v>
      </c>
      <c r="W869" s="345">
        <v>500</v>
      </c>
      <c r="X869" s="174"/>
      <c r="Y869" s="309"/>
      <c r="Z869" s="174">
        <v>300</v>
      </c>
      <c r="AA869" s="174">
        <f t="shared" ref="AA869:AA870" si="602">+Q869</f>
        <v>0</v>
      </c>
      <c r="AB869" s="174">
        <v>652</v>
      </c>
      <c r="AC869" s="174">
        <v>652</v>
      </c>
      <c r="AD869" s="174">
        <v>652</v>
      </c>
    </row>
    <row r="870" spans="1:30" s="114" customFormat="1" ht="20.25" hidden="1" customHeight="1" x14ac:dyDescent="0.25">
      <c r="A870" s="182" t="s">
        <v>339</v>
      </c>
      <c r="B870" s="182"/>
      <c r="C870" s="182"/>
      <c r="D870" s="182"/>
      <c r="E870" s="182"/>
      <c r="F870" s="200">
        <f t="shared" si="580"/>
        <v>1800</v>
      </c>
      <c r="G870" s="200">
        <f t="shared" si="581"/>
        <v>1250</v>
      </c>
      <c r="H870" s="201">
        <f t="shared" si="582"/>
        <v>2760</v>
      </c>
      <c r="I870" s="124"/>
      <c r="J870" s="131"/>
      <c r="K870" s="131"/>
      <c r="L870" s="131"/>
      <c r="M870" s="11"/>
      <c r="N870" s="171">
        <v>322311</v>
      </c>
      <c r="O870" s="172" t="s">
        <v>39</v>
      </c>
      <c r="P870" s="173" t="s">
        <v>265</v>
      </c>
      <c r="Q870" s="174">
        <v>0</v>
      </c>
      <c r="R870" s="174">
        <f>S870-Q870</f>
        <v>900</v>
      </c>
      <c r="S870" s="174">
        <v>900</v>
      </c>
      <c r="T870" s="174"/>
      <c r="U870" s="295">
        <v>550</v>
      </c>
      <c r="V870" s="295">
        <v>0</v>
      </c>
      <c r="W870" s="345">
        <v>700</v>
      </c>
      <c r="X870" s="174"/>
      <c r="Y870" s="309"/>
      <c r="Z870" s="174">
        <v>360</v>
      </c>
      <c r="AA870" s="174">
        <f t="shared" si="602"/>
        <v>0</v>
      </c>
      <c r="AB870" s="174">
        <v>800</v>
      </c>
      <c r="AC870" s="174">
        <v>800</v>
      </c>
      <c r="AD870" s="174">
        <v>800</v>
      </c>
    </row>
    <row r="871" spans="1:30" s="114" customFormat="1" ht="20.25" hidden="1" customHeight="1" x14ac:dyDescent="0.25">
      <c r="A871" s="183" t="s">
        <v>339</v>
      </c>
      <c r="B871" s="183"/>
      <c r="C871" s="183"/>
      <c r="D871" s="183"/>
      <c r="E871" s="198" t="s">
        <v>388</v>
      </c>
      <c r="F871" s="200">
        <f t="shared" si="580"/>
        <v>924</v>
      </c>
      <c r="G871" s="200">
        <f t="shared" si="581"/>
        <v>1262</v>
      </c>
      <c r="H871" s="201">
        <f t="shared" si="582"/>
        <v>4400</v>
      </c>
      <c r="I871" s="124"/>
      <c r="J871" s="131"/>
      <c r="K871" s="131"/>
      <c r="L871" s="131"/>
      <c r="M871" s="194">
        <v>32233</v>
      </c>
      <c r="N871" s="195"/>
      <c r="O871" s="196" t="s">
        <v>39</v>
      </c>
      <c r="P871" s="195" t="s">
        <v>176</v>
      </c>
      <c r="Q871" s="197">
        <f>Q872</f>
        <v>0</v>
      </c>
      <c r="R871" s="197">
        <f t="shared" ref="R871:AD871" si="603">R872</f>
        <v>462</v>
      </c>
      <c r="S871" s="197">
        <f t="shared" si="603"/>
        <v>462</v>
      </c>
      <c r="T871" s="197">
        <f t="shared" si="603"/>
        <v>0</v>
      </c>
      <c r="U871" s="294">
        <f t="shared" si="603"/>
        <v>800</v>
      </c>
      <c r="V871" s="294">
        <f t="shared" si="603"/>
        <v>0</v>
      </c>
      <c r="W871" s="343">
        <f t="shared" si="603"/>
        <v>462</v>
      </c>
      <c r="X871" s="197"/>
      <c r="Y871" s="308"/>
      <c r="Z871" s="197">
        <f t="shared" si="603"/>
        <v>650</v>
      </c>
      <c r="AA871" s="197">
        <f t="shared" si="603"/>
        <v>0</v>
      </c>
      <c r="AB871" s="197">
        <f t="shared" si="603"/>
        <v>1250</v>
      </c>
      <c r="AC871" s="197">
        <f t="shared" si="603"/>
        <v>1250</v>
      </c>
      <c r="AD871" s="197">
        <f t="shared" si="603"/>
        <v>1250</v>
      </c>
    </row>
    <row r="872" spans="1:30" s="114" customFormat="1" ht="20.25" hidden="1" customHeight="1" x14ac:dyDescent="0.25">
      <c r="A872" s="182" t="s">
        <v>339</v>
      </c>
      <c r="B872" s="182"/>
      <c r="C872" s="182"/>
      <c r="D872" s="182"/>
      <c r="E872" s="182"/>
      <c r="F872" s="200">
        <f t="shared" si="580"/>
        <v>924</v>
      </c>
      <c r="G872" s="200">
        <f t="shared" si="581"/>
        <v>1262</v>
      </c>
      <c r="H872" s="201">
        <f t="shared" si="582"/>
        <v>4400</v>
      </c>
      <c r="I872" s="124"/>
      <c r="J872" s="131"/>
      <c r="K872" s="131"/>
      <c r="L872" s="131"/>
      <c r="M872" s="11"/>
      <c r="N872" s="171">
        <v>322330</v>
      </c>
      <c r="O872" s="172" t="s">
        <v>39</v>
      </c>
      <c r="P872" s="173" t="s">
        <v>176</v>
      </c>
      <c r="Q872" s="174">
        <v>0</v>
      </c>
      <c r="R872" s="174">
        <f>S872-Q872</f>
        <v>462</v>
      </c>
      <c r="S872" s="174">
        <f>445+17</f>
        <v>462</v>
      </c>
      <c r="T872" s="174"/>
      <c r="U872" s="295">
        <v>800</v>
      </c>
      <c r="V872" s="295">
        <v>0</v>
      </c>
      <c r="W872" s="345">
        <v>462</v>
      </c>
      <c r="X872" s="174"/>
      <c r="Y872" s="309"/>
      <c r="Z872" s="174">
        <v>650</v>
      </c>
      <c r="AA872" s="174">
        <f>+Q872</f>
        <v>0</v>
      </c>
      <c r="AB872" s="174">
        <v>1250</v>
      </c>
      <c r="AC872" s="174">
        <v>1250</v>
      </c>
      <c r="AD872" s="174">
        <v>1250</v>
      </c>
    </row>
    <row r="873" spans="1:30" s="114" customFormat="1" ht="20.25" hidden="1" customHeight="1" x14ac:dyDescent="0.25">
      <c r="A873" s="183" t="s">
        <v>339</v>
      </c>
      <c r="B873" s="183"/>
      <c r="C873" s="183"/>
      <c r="D873" s="183"/>
      <c r="E873" s="198" t="s">
        <v>388</v>
      </c>
      <c r="F873" s="200">
        <f t="shared" si="580"/>
        <v>0</v>
      </c>
      <c r="G873" s="200">
        <f t="shared" si="581"/>
        <v>250</v>
      </c>
      <c r="H873" s="201">
        <f t="shared" si="582"/>
        <v>0</v>
      </c>
      <c r="I873" s="124"/>
      <c r="J873" s="131"/>
      <c r="K873" s="131"/>
      <c r="L873" s="131"/>
      <c r="M873" s="194">
        <v>32234</v>
      </c>
      <c r="N873" s="195"/>
      <c r="O873" s="196" t="s">
        <v>39</v>
      </c>
      <c r="P873" s="195" t="s">
        <v>177</v>
      </c>
      <c r="Q873" s="197">
        <v>0</v>
      </c>
      <c r="R873" s="197">
        <v>0</v>
      </c>
      <c r="S873" s="197">
        <v>0</v>
      </c>
      <c r="T873" s="197">
        <f>T874</f>
        <v>0</v>
      </c>
      <c r="U873" s="294">
        <f>U874</f>
        <v>250</v>
      </c>
      <c r="V873" s="294">
        <f>V874</f>
        <v>0</v>
      </c>
      <c r="W873" s="343">
        <f>W874</f>
        <v>0</v>
      </c>
      <c r="X873" s="197"/>
      <c r="Y873" s="308"/>
      <c r="Z873" s="197">
        <v>0</v>
      </c>
      <c r="AA873" s="197">
        <v>0</v>
      </c>
      <c r="AB873" s="197">
        <v>0</v>
      </c>
      <c r="AC873" s="197">
        <v>0</v>
      </c>
      <c r="AD873" s="197">
        <v>0</v>
      </c>
    </row>
    <row r="874" spans="1:30" s="114" customFormat="1" ht="20.25" hidden="1" customHeight="1" x14ac:dyDescent="0.25">
      <c r="A874" s="183"/>
      <c r="B874" s="183"/>
      <c r="C874" s="183"/>
      <c r="D874" s="183"/>
      <c r="E874" s="198"/>
      <c r="F874" s="200"/>
      <c r="G874" s="200"/>
      <c r="H874" s="201"/>
      <c r="I874" s="124"/>
      <c r="J874" s="131"/>
      <c r="K874" s="131"/>
      <c r="L874" s="131"/>
      <c r="M874" s="194"/>
      <c r="N874" s="173" t="s">
        <v>464</v>
      </c>
      <c r="O874" s="172" t="s">
        <v>39</v>
      </c>
      <c r="P874" s="173" t="s">
        <v>177</v>
      </c>
      <c r="Q874" s="174"/>
      <c r="R874" s="174"/>
      <c r="S874" s="174"/>
      <c r="T874" s="174"/>
      <c r="U874" s="295">
        <v>250</v>
      </c>
      <c r="V874" s="295">
        <v>0</v>
      </c>
      <c r="W874" s="345"/>
      <c r="X874" s="174"/>
      <c r="Y874" s="309"/>
      <c r="Z874" s="197"/>
      <c r="AA874" s="197"/>
      <c r="AB874" s="197"/>
      <c r="AC874" s="197"/>
      <c r="AD874" s="197"/>
    </row>
    <row r="875" spans="1:30" s="214" customFormat="1" ht="20.25" customHeight="1" x14ac:dyDescent="0.25">
      <c r="A875" s="188" t="s">
        <v>339</v>
      </c>
      <c r="B875" s="188"/>
      <c r="C875" s="215" t="s">
        <v>384</v>
      </c>
      <c r="D875" s="215" t="s">
        <v>387</v>
      </c>
      <c r="E875" s="215" t="s">
        <v>388</v>
      </c>
      <c r="F875" s="207">
        <f t="shared" si="580"/>
        <v>28180</v>
      </c>
      <c r="G875" s="207">
        <f t="shared" si="581"/>
        <v>22879.440000000002</v>
      </c>
      <c r="H875" s="208">
        <f t="shared" si="582"/>
        <v>34980.839999999997</v>
      </c>
      <c r="I875" s="124"/>
      <c r="J875" s="131"/>
      <c r="K875" s="131">
        <v>323</v>
      </c>
      <c r="L875" s="131"/>
      <c r="M875" s="131"/>
      <c r="N875" s="132"/>
      <c r="O875" s="12" t="s">
        <v>39</v>
      </c>
      <c r="P875" s="127" t="s">
        <v>185</v>
      </c>
      <c r="Q875" s="133">
        <f t="shared" ref="Q875:S875" si="604">+Q876+Q885+Q888+Q899+Q904+Q914+Q891</f>
        <v>0</v>
      </c>
      <c r="R875" s="133">
        <f t="shared" si="604"/>
        <v>14090</v>
      </c>
      <c r="S875" s="133">
        <f t="shared" si="604"/>
        <v>14090</v>
      </c>
      <c r="T875" s="133">
        <f>+T876+T885+T888+T899+T904+T914+T891+T911</f>
        <v>3991</v>
      </c>
      <c r="U875" s="293">
        <f t="shared" ref="U875:W875" si="605">+U876+U885+U888+U899+U904+U914+U891+U911</f>
        <v>4800</v>
      </c>
      <c r="V875" s="293">
        <f t="shared" si="605"/>
        <v>0</v>
      </c>
      <c r="W875" s="342">
        <f t="shared" si="605"/>
        <v>14088.44</v>
      </c>
      <c r="X875" s="133"/>
      <c r="Y875" s="307"/>
      <c r="Z875" s="213">
        <f>+Z876+Z885+Z888+Z899+Z904+Z914+Z891</f>
        <v>3990.84</v>
      </c>
      <c r="AA875" s="213">
        <f t="shared" ref="AA875:AD875" si="606">+AA876+AA885+AA888+AA899+AA904+AA914+AA891</f>
        <v>0</v>
      </c>
      <c r="AB875" s="213">
        <f t="shared" si="606"/>
        <v>10790</v>
      </c>
      <c r="AC875" s="213">
        <f t="shared" si="606"/>
        <v>10300</v>
      </c>
      <c r="AD875" s="213">
        <f t="shared" si="606"/>
        <v>9900</v>
      </c>
    </row>
    <row r="876" spans="1:30" s="114" customFormat="1" ht="20.25" hidden="1" customHeight="1" x14ac:dyDescent="0.25">
      <c r="A876" s="182" t="s">
        <v>339</v>
      </c>
      <c r="B876" s="182"/>
      <c r="C876" s="182"/>
      <c r="D876" s="198" t="s">
        <v>387</v>
      </c>
      <c r="E876" s="198" t="s">
        <v>388</v>
      </c>
      <c r="F876" s="200">
        <f t="shared" si="580"/>
        <v>0</v>
      </c>
      <c r="G876" s="200">
        <f t="shared" si="581"/>
        <v>1620</v>
      </c>
      <c r="H876" s="201">
        <f t="shared" si="582"/>
        <v>400</v>
      </c>
      <c r="I876" s="124"/>
      <c r="J876" s="131"/>
      <c r="K876" s="131"/>
      <c r="L876" s="131">
        <v>3231</v>
      </c>
      <c r="M876" s="11"/>
      <c r="N876" s="127"/>
      <c r="O876" s="12" t="s">
        <v>39</v>
      </c>
      <c r="P876" s="127" t="s">
        <v>186</v>
      </c>
      <c r="Q876" s="133">
        <f>Q877+Q879+Q881+Q883</f>
        <v>0</v>
      </c>
      <c r="R876" s="133">
        <f t="shared" ref="R876:AD876" si="607">R877+R879+R881+R883</f>
        <v>0</v>
      </c>
      <c r="S876" s="133">
        <f t="shared" si="607"/>
        <v>0</v>
      </c>
      <c r="T876" s="133">
        <v>400</v>
      </c>
      <c r="U876" s="293">
        <f>U877+U879+U881+U883</f>
        <v>1220</v>
      </c>
      <c r="V876" s="293">
        <f t="shared" si="607"/>
        <v>0</v>
      </c>
      <c r="W876" s="342">
        <f t="shared" si="607"/>
        <v>0</v>
      </c>
      <c r="X876" s="133"/>
      <c r="Y876" s="307"/>
      <c r="Z876" s="133">
        <f t="shared" si="607"/>
        <v>400</v>
      </c>
      <c r="AA876" s="133">
        <f t="shared" si="607"/>
        <v>0</v>
      </c>
      <c r="AB876" s="133">
        <f t="shared" si="607"/>
        <v>0</v>
      </c>
      <c r="AC876" s="133">
        <f t="shared" si="607"/>
        <v>0</v>
      </c>
      <c r="AD876" s="133">
        <f t="shared" si="607"/>
        <v>0</v>
      </c>
    </row>
    <row r="877" spans="1:30" s="114" customFormat="1" ht="20.25" hidden="1" customHeight="1" x14ac:dyDescent="0.25">
      <c r="A877" s="183" t="s">
        <v>339</v>
      </c>
      <c r="B877" s="183"/>
      <c r="C877" s="183"/>
      <c r="D877" s="183"/>
      <c r="E877" s="198" t="s">
        <v>388</v>
      </c>
      <c r="F877" s="200">
        <f t="shared" si="580"/>
        <v>0</v>
      </c>
      <c r="G877" s="200">
        <f t="shared" si="581"/>
        <v>610</v>
      </c>
      <c r="H877" s="201">
        <f t="shared" si="582"/>
        <v>400</v>
      </c>
      <c r="I877" s="124"/>
      <c r="J877" s="131"/>
      <c r="K877" s="131"/>
      <c r="L877" s="131"/>
      <c r="M877" s="194">
        <v>32311</v>
      </c>
      <c r="N877" s="195"/>
      <c r="O877" s="196" t="s">
        <v>39</v>
      </c>
      <c r="P877" s="195" t="s">
        <v>187</v>
      </c>
      <c r="Q877" s="197">
        <f t="shared" ref="Q877:AD877" si="608">Q878</f>
        <v>0</v>
      </c>
      <c r="R877" s="197">
        <f t="shared" si="608"/>
        <v>0</v>
      </c>
      <c r="S877" s="197">
        <f t="shared" si="608"/>
        <v>0</v>
      </c>
      <c r="T877" s="197">
        <f t="shared" si="608"/>
        <v>0</v>
      </c>
      <c r="U877" s="294">
        <f t="shared" si="608"/>
        <v>610</v>
      </c>
      <c r="V877" s="294">
        <f t="shared" si="608"/>
        <v>0</v>
      </c>
      <c r="W877" s="343">
        <f t="shared" si="608"/>
        <v>0</v>
      </c>
      <c r="X877" s="197"/>
      <c r="Y877" s="308"/>
      <c r="Z877" s="197">
        <f t="shared" si="608"/>
        <v>400</v>
      </c>
      <c r="AA877" s="197">
        <f t="shared" si="608"/>
        <v>0</v>
      </c>
      <c r="AB877" s="197">
        <f t="shared" si="608"/>
        <v>0</v>
      </c>
      <c r="AC877" s="197">
        <f t="shared" si="608"/>
        <v>0</v>
      </c>
      <c r="AD877" s="197">
        <f t="shared" si="608"/>
        <v>0</v>
      </c>
    </row>
    <row r="878" spans="1:30" s="114" customFormat="1" ht="20.25" hidden="1" customHeight="1" x14ac:dyDescent="0.25">
      <c r="A878" s="182" t="s">
        <v>339</v>
      </c>
      <c r="B878" s="182"/>
      <c r="C878" s="182"/>
      <c r="D878" s="182"/>
      <c r="E878" s="182"/>
      <c r="F878" s="200">
        <f t="shared" si="580"/>
        <v>0</v>
      </c>
      <c r="G878" s="200">
        <f t="shared" si="581"/>
        <v>610</v>
      </c>
      <c r="H878" s="201">
        <f t="shared" si="582"/>
        <v>400</v>
      </c>
      <c r="I878" s="124"/>
      <c r="J878" s="131"/>
      <c r="K878" s="131"/>
      <c r="L878" s="131"/>
      <c r="M878" s="11"/>
      <c r="N878" s="171">
        <v>323110</v>
      </c>
      <c r="O878" s="172" t="s">
        <v>39</v>
      </c>
      <c r="P878" s="173" t="s">
        <v>187</v>
      </c>
      <c r="Q878" s="174">
        <v>0</v>
      </c>
      <c r="R878" s="174">
        <v>0</v>
      </c>
      <c r="S878" s="174">
        <f>Q878+R878</f>
        <v>0</v>
      </c>
      <c r="T878" s="174"/>
      <c r="U878" s="295">
        <v>610</v>
      </c>
      <c r="V878" s="295">
        <v>0</v>
      </c>
      <c r="W878" s="345">
        <v>0</v>
      </c>
      <c r="X878" s="174"/>
      <c r="Y878" s="309"/>
      <c r="Z878" s="174">
        <v>400</v>
      </c>
      <c r="AA878" s="174">
        <f>+Q878</f>
        <v>0</v>
      </c>
      <c r="AB878" s="174"/>
      <c r="AC878" s="174"/>
      <c r="AD878" s="174"/>
    </row>
    <row r="879" spans="1:30" s="114" customFormat="1" ht="20.25" hidden="1" customHeight="1" x14ac:dyDescent="0.25">
      <c r="A879" s="183" t="s">
        <v>339</v>
      </c>
      <c r="B879" s="183"/>
      <c r="C879" s="183"/>
      <c r="D879" s="183"/>
      <c r="E879" s="198" t="s">
        <v>388</v>
      </c>
      <c r="F879" s="200">
        <f t="shared" si="580"/>
        <v>0</v>
      </c>
      <c r="G879" s="200">
        <f t="shared" si="581"/>
        <v>0</v>
      </c>
      <c r="H879" s="201">
        <f t="shared" si="582"/>
        <v>0</v>
      </c>
      <c r="I879" s="124"/>
      <c r="J879" s="131"/>
      <c r="K879" s="131"/>
      <c r="L879" s="131"/>
      <c r="M879" s="194">
        <v>32312</v>
      </c>
      <c r="N879" s="195"/>
      <c r="O879" s="196" t="s">
        <v>39</v>
      </c>
      <c r="P879" s="195" t="s">
        <v>188</v>
      </c>
      <c r="Q879" s="197">
        <v>0</v>
      </c>
      <c r="R879" s="197">
        <v>0</v>
      </c>
      <c r="S879" s="197">
        <v>0</v>
      </c>
      <c r="T879" s="197">
        <v>0</v>
      </c>
      <c r="U879" s="294">
        <f>U880</f>
        <v>0</v>
      </c>
      <c r="V879" s="294">
        <f t="shared" ref="V879:W879" si="609">V880</f>
        <v>0</v>
      </c>
      <c r="W879" s="343">
        <f t="shared" si="609"/>
        <v>0</v>
      </c>
      <c r="X879" s="197"/>
      <c r="Y879" s="308"/>
      <c r="Z879" s="197">
        <v>0</v>
      </c>
      <c r="AA879" s="197">
        <v>0</v>
      </c>
      <c r="AB879" s="197">
        <v>0</v>
      </c>
      <c r="AC879" s="197">
        <v>0</v>
      </c>
      <c r="AD879" s="197">
        <v>0</v>
      </c>
    </row>
    <row r="880" spans="1:30" s="114" customFormat="1" ht="20.25" hidden="1" customHeight="1" x14ac:dyDescent="0.25">
      <c r="A880" s="182" t="s">
        <v>339</v>
      </c>
      <c r="B880" s="182"/>
      <c r="C880" s="182"/>
      <c r="D880" s="182"/>
      <c r="E880" s="182"/>
      <c r="F880" s="200">
        <f t="shared" si="580"/>
        <v>0</v>
      </c>
      <c r="G880" s="200">
        <f t="shared" si="581"/>
        <v>0</v>
      </c>
      <c r="H880" s="201">
        <f t="shared" si="582"/>
        <v>0</v>
      </c>
      <c r="I880" s="124"/>
      <c r="J880" s="131"/>
      <c r="K880" s="131"/>
      <c r="L880" s="131"/>
      <c r="M880" s="11"/>
      <c r="N880" s="171">
        <v>323120</v>
      </c>
      <c r="O880" s="172" t="s">
        <v>39</v>
      </c>
      <c r="P880" s="173" t="s">
        <v>188</v>
      </c>
      <c r="Q880" s="174">
        <v>0</v>
      </c>
      <c r="R880" s="174">
        <v>0</v>
      </c>
      <c r="S880" s="174">
        <f>Q880+R880</f>
        <v>0</v>
      </c>
      <c r="T880" s="174"/>
      <c r="U880" s="295">
        <v>0</v>
      </c>
      <c r="V880" s="295">
        <v>0</v>
      </c>
      <c r="W880" s="345">
        <v>0</v>
      </c>
      <c r="X880" s="174"/>
      <c r="Y880" s="309"/>
      <c r="Z880" s="174"/>
      <c r="AA880" s="174">
        <f>+Q880</f>
        <v>0</v>
      </c>
      <c r="AB880" s="174"/>
      <c r="AC880" s="174"/>
      <c r="AD880" s="174"/>
    </row>
    <row r="881" spans="1:30" s="114" customFormat="1" ht="20.25" hidden="1" customHeight="1" x14ac:dyDescent="0.25">
      <c r="A881" s="183" t="s">
        <v>339</v>
      </c>
      <c r="B881" s="183"/>
      <c r="C881" s="183"/>
      <c r="D881" s="183"/>
      <c r="E881" s="198" t="s">
        <v>388</v>
      </c>
      <c r="F881" s="200">
        <f t="shared" si="580"/>
        <v>0</v>
      </c>
      <c r="G881" s="200">
        <f t="shared" si="581"/>
        <v>610</v>
      </c>
      <c r="H881" s="201">
        <f t="shared" si="582"/>
        <v>0</v>
      </c>
      <c r="I881" s="124"/>
      <c r="J881" s="131"/>
      <c r="K881" s="131"/>
      <c r="L881" s="131"/>
      <c r="M881" s="194">
        <v>32313</v>
      </c>
      <c r="N881" s="195"/>
      <c r="O881" s="196" t="s">
        <v>39</v>
      </c>
      <c r="P881" s="195" t="s">
        <v>189</v>
      </c>
      <c r="Q881" s="197">
        <v>0</v>
      </c>
      <c r="R881" s="197">
        <v>0</v>
      </c>
      <c r="S881" s="197">
        <v>0</v>
      </c>
      <c r="T881" s="197">
        <v>0</v>
      </c>
      <c r="U881" s="294">
        <f>U882</f>
        <v>610</v>
      </c>
      <c r="V881" s="294">
        <f t="shared" ref="V881:W881" si="610">V882</f>
        <v>0</v>
      </c>
      <c r="W881" s="343">
        <f t="shared" si="610"/>
        <v>0</v>
      </c>
      <c r="X881" s="197"/>
      <c r="Y881" s="308"/>
      <c r="Z881" s="197">
        <v>0</v>
      </c>
      <c r="AA881" s="197">
        <v>0</v>
      </c>
      <c r="AB881" s="197">
        <v>0</v>
      </c>
      <c r="AC881" s="197">
        <v>0</v>
      </c>
      <c r="AD881" s="197">
        <v>0</v>
      </c>
    </row>
    <row r="882" spans="1:30" s="114" customFormat="1" ht="20.25" hidden="1" customHeight="1" x14ac:dyDescent="0.25">
      <c r="A882" s="182" t="s">
        <v>339</v>
      </c>
      <c r="B882" s="182"/>
      <c r="C882" s="182"/>
      <c r="D882" s="182"/>
      <c r="E882" s="182"/>
      <c r="F882" s="200">
        <f t="shared" si="580"/>
        <v>0</v>
      </c>
      <c r="G882" s="200">
        <f t="shared" si="581"/>
        <v>610</v>
      </c>
      <c r="H882" s="201">
        <f t="shared" si="582"/>
        <v>0</v>
      </c>
      <c r="I882" s="124"/>
      <c r="J882" s="131"/>
      <c r="K882" s="131"/>
      <c r="L882" s="131"/>
      <c r="M882" s="11"/>
      <c r="N882" s="171">
        <v>323130</v>
      </c>
      <c r="O882" s="172" t="s">
        <v>39</v>
      </c>
      <c r="P882" s="173" t="s">
        <v>189</v>
      </c>
      <c r="Q882" s="174">
        <v>0</v>
      </c>
      <c r="R882" s="174">
        <v>0</v>
      </c>
      <c r="S882" s="174">
        <f>Q882+R882</f>
        <v>0</v>
      </c>
      <c r="T882" s="174"/>
      <c r="U882" s="295">
        <v>610</v>
      </c>
      <c r="V882" s="295">
        <v>0</v>
      </c>
      <c r="W882" s="345">
        <v>0</v>
      </c>
      <c r="X882" s="174"/>
      <c r="Y882" s="309"/>
      <c r="Z882" s="174"/>
      <c r="AA882" s="174">
        <f>+Q882</f>
        <v>0</v>
      </c>
      <c r="AB882" s="174"/>
      <c r="AC882" s="174"/>
      <c r="AD882" s="174"/>
    </row>
    <row r="883" spans="1:30" s="114" customFormat="1" ht="20.25" hidden="1" customHeight="1" x14ac:dyDescent="0.25">
      <c r="A883" s="183" t="s">
        <v>339</v>
      </c>
      <c r="B883" s="183"/>
      <c r="C883" s="183"/>
      <c r="D883" s="183"/>
      <c r="E883" s="198" t="s">
        <v>388</v>
      </c>
      <c r="F883" s="200">
        <f t="shared" si="580"/>
        <v>0</v>
      </c>
      <c r="G883" s="200">
        <f t="shared" si="581"/>
        <v>0</v>
      </c>
      <c r="H883" s="201">
        <f t="shared" si="582"/>
        <v>0</v>
      </c>
      <c r="I883" s="124"/>
      <c r="J883" s="131"/>
      <c r="K883" s="131"/>
      <c r="L883" s="131"/>
      <c r="M883" s="194">
        <v>32319</v>
      </c>
      <c r="N883" s="195"/>
      <c r="O883" s="196" t="s">
        <v>39</v>
      </c>
      <c r="P883" s="195" t="s">
        <v>190</v>
      </c>
      <c r="Q883" s="197">
        <v>0</v>
      </c>
      <c r="R883" s="197">
        <v>0</v>
      </c>
      <c r="S883" s="197">
        <v>0</v>
      </c>
      <c r="T883" s="197">
        <v>0</v>
      </c>
      <c r="U883" s="294">
        <f>U884</f>
        <v>0</v>
      </c>
      <c r="V883" s="294">
        <f t="shared" ref="V883:W883" si="611">V884</f>
        <v>0</v>
      </c>
      <c r="W883" s="343">
        <f t="shared" si="611"/>
        <v>0</v>
      </c>
      <c r="X883" s="197"/>
      <c r="Y883" s="308"/>
      <c r="Z883" s="197">
        <v>0</v>
      </c>
      <c r="AA883" s="197">
        <v>0</v>
      </c>
      <c r="AB883" s="197">
        <v>0</v>
      </c>
      <c r="AC883" s="197">
        <v>0</v>
      </c>
      <c r="AD883" s="197">
        <v>0</v>
      </c>
    </row>
    <row r="884" spans="1:30" s="114" customFormat="1" ht="20.25" hidden="1" customHeight="1" x14ac:dyDescent="0.25">
      <c r="A884" s="182" t="s">
        <v>339</v>
      </c>
      <c r="B884" s="182"/>
      <c r="C884" s="182"/>
      <c r="D884" s="182"/>
      <c r="E884" s="182"/>
      <c r="F884" s="200">
        <f t="shared" si="580"/>
        <v>0</v>
      </c>
      <c r="G884" s="200">
        <f t="shared" si="581"/>
        <v>0</v>
      </c>
      <c r="H884" s="201">
        <f t="shared" si="582"/>
        <v>0</v>
      </c>
      <c r="I884" s="124"/>
      <c r="J884" s="131"/>
      <c r="K884" s="131"/>
      <c r="L884" s="131"/>
      <c r="M884" s="11"/>
      <c r="N884" s="171">
        <v>323190</v>
      </c>
      <c r="O884" s="172" t="s">
        <v>39</v>
      </c>
      <c r="P884" s="173" t="s">
        <v>190</v>
      </c>
      <c r="Q884" s="174">
        <v>0</v>
      </c>
      <c r="R884" s="174">
        <v>0</v>
      </c>
      <c r="S884" s="174">
        <f>Q884+R884</f>
        <v>0</v>
      </c>
      <c r="T884" s="174"/>
      <c r="U884" s="295">
        <v>0</v>
      </c>
      <c r="V884" s="295">
        <v>0</v>
      </c>
      <c r="W884" s="345">
        <v>0</v>
      </c>
      <c r="X884" s="174"/>
      <c r="Y884" s="309"/>
      <c r="Z884" s="174"/>
      <c r="AA884" s="174">
        <f>+Q884</f>
        <v>0</v>
      </c>
      <c r="AB884" s="174"/>
      <c r="AC884" s="174"/>
      <c r="AD884" s="174"/>
    </row>
    <row r="885" spans="1:30" s="114" customFormat="1" ht="20.25" hidden="1" customHeight="1" x14ac:dyDescent="0.25">
      <c r="A885" s="182" t="s">
        <v>339</v>
      </c>
      <c r="B885" s="182"/>
      <c r="C885" s="182"/>
      <c r="D885" s="198" t="s">
        <v>387</v>
      </c>
      <c r="E885" s="198" t="s">
        <v>388</v>
      </c>
      <c r="F885" s="200">
        <f t="shared" si="580"/>
        <v>0</v>
      </c>
      <c r="G885" s="200">
        <f t="shared" si="581"/>
        <v>770</v>
      </c>
      <c r="H885" s="201">
        <f t="shared" si="582"/>
        <v>300</v>
      </c>
      <c r="I885" s="124"/>
      <c r="J885" s="131"/>
      <c r="K885" s="131"/>
      <c r="L885" s="131">
        <v>3232</v>
      </c>
      <c r="M885" s="11"/>
      <c r="N885" s="127"/>
      <c r="O885" s="12" t="s">
        <v>39</v>
      </c>
      <c r="P885" s="127" t="s">
        <v>192</v>
      </c>
      <c r="Q885" s="133">
        <f t="shared" ref="Q885:AD886" si="612">Q886</f>
        <v>0</v>
      </c>
      <c r="R885" s="133">
        <f t="shared" si="612"/>
        <v>0</v>
      </c>
      <c r="S885" s="133">
        <f t="shared" si="612"/>
        <v>0</v>
      </c>
      <c r="T885" s="133">
        <v>300</v>
      </c>
      <c r="U885" s="293">
        <f t="shared" si="612"/>
        <v>470</v>
      </c>
      <c r="V885" s="293">
        <f t="shared" si="612"/>
        <v>0</v>
      </c>
      <c r="W885" s="342">
        <f t="shared" si="612"/>
        <v>0</v>
      </c>
      <c r="X885" s="133"/>
      <c r="Y885" s="307"/>
      <c r="Z885" s="133">
        <f t="shared" si="612"/>
        <v>300</v>
      </c>
      <c r="AA885" s="133">
        <f t="shared" si="612"/>
        <v>0</v>
      </c>
      <c r="AB885" s="133">
        <f t="shared" si="612"/>
        <v>0</v>
      </c>
      <c r="AC885" s="133">
        <f t="shared" si="612"/>
        <v>0</v>
      </c>
      <c r="AD885" s="133">
        <f t="shared" si="612"/>
        <v>0</v>
      </c>
    </row>
    <row r="886" spans="1:30" s="114" customFormat="1" ht="32.25" hidden="1" customHeight="1" x14ac:dyDescent="0.25">
      <c r="A886" s="183" t="s">
        <v>339</v>
      </c>
      <c r="B886" s="183"/>
      <c r="C886" s="183"/>
      <c r="D886" s="183"/>
      <c r="E886" s="198" t="s">
        <v>388</v>
      </c>
      <c r="F886" s="200">
        <f t="shared" si="580"/>
        <v>0</v>
      </c>
      <c r="G886" s="200">
        <f t="shared" si="581"/>
        <v>470</v>
      </c>
      <c r="H886" s="201">
        <f t="shared" si="582"/>
        <v>300</v>
      </c>
      <c r="I886" s="124"/>
      <c r="J886" s="131"/>
      <c r="K886" s="131"/>
      <c r="L886" s="131"/>
      <c r="M886" s="194">
        <v>32322</v>
      </c>
      <c r="N886" s="195"/>
      <c r="O886" s="196" t="s">
        <v>39</v>
      </c>
      <c r="P886" s="195" t="s">
        <v>193</v>
      </c>
      <c r="Q886" s="197">
        <f t="shared" si="612"/>
        <v>0</v>
      </c>
      <c r="R886" s="197">
        <f t="shared" si="612"/>
        <v>0</v>
      </c>
      <c r="S886" s="197">
        <f t="shared" si="612"/>
        <v>0</v>
      </c>
      <c r="T886" s="197">
        <f t="shared" si="612"/>
        <v>0</v>
      </c>
      <c r="U886" s="294">
        <f t="shared" si="612"/>
        <v>470</v>
      </c>
      <c r="V886" s="294">
        <f t="shared" si="612"/>
        <v>0</v>
      </c>
      <c r="W886" s="343">
        <f t="shared" si="612"/>
        <v>0</v>
      </c>
      <c r="X886" s="197"/>
      <c r="Y886" s="308"/>
      <c r="Z886" s="197">
        <f t="shared" si="612"/>
        <v>300</v>
      </c>
      <c r="AA886" s="197">
        <f t="shared" si="612"/>
        <v>0</v>
      </c>
      <c r="AB886" s="197">
        <f t="shared" si="612"/>
        <v>0</v>
      </c>
      <c r="AC886" s="197">
        <f t="shared" si="612"/>
        <v>0</v>
      </c>
      <c r="AD886" s="197">
        <f t="shared" si="612"/>
        <v>0</v>
      </c>
    </row>
    <row r="887" spans="1:30" s="114" customFormat="1" ht="30" hidden="1" customHeight="1" x14ac:dyDescent="0.25">
      <c r="A887" s="182" t="s">
        <v>339</v>
      </c>
      <c r="B887" s="182"/>
      <c r="C887" s="182"/>
      <c r="D887" s="182"/>
      <c r="E887" s="182"/>
      <c r="F887" s="200">
        <f t="shared" si="580"/>
        <v>0</v>
      </c>
      <c r="G887" s="200">
        <f t="shared" si="581"/>
        <v>470</v>
      </c>
      <c r="H887" s="201">
        <f t="shared" si="582"/>
        <v>300</v>
      </c>
      <c r="I887" s="124"/>
      <c r="J887" s="131"/>
      <c r="K887" s="131"/>
      <c r="L887" s="131"/>
      <c r="M887" s="11"/>
      <c r="N887" s="171">
        <v>323220</v>
      </c>
      <c r="O887" s="172" t="s">
        <v>39</v>
      </c>
      <c r="P887" s="173" t="s">
        <v>193</v>
      </c>
      <c r="Q887" s="174">
        <v>0</v>
      </c>
      <c r="R887" s="174">
        <f>S887-Q887</f>
        <v>0</v>
      </c>
      <c r="S887" s="174">
        <v>0</v>
      </c>
      <c r="T887" s="174"/>
      <c r="U887" s="295">
        <v>470</v>
      </c>
      <c r="V887" s="295">
        <v>0</v>
      </c>
      <c r="W887" s="345">
        <v>0</v>
      </c>
      <c r="X887" s="174"/>
      <c r="Y887" s="309"/>
      <c r="Z887" s="174">
        <v>300</v>
      </c>
      <c r="AA887" s="174">
        <f>+Q887</f>
        <v>0</v>
      </c>
      <c r="AB887" s="174"/>
      <c r="AC887" s="174"/>
      <c r="AD887" s="174"/>
    </row>
    <row r="888" spans="1:30" s="114" customFormat="1" ht="20.25" hidden="1" customHeight="1" x14ac:dyDescent="0.25">
      <c r="A888" s="182" t="s">
        <v>339</v>
      </c>
      <c r="B888" s="182"/>
      <c r="C888" s="182"/>
      <c r="D888" s="198" t="s">
        <v>387</v>
      </c>
      <c r="E888" s="198" t="s">
        <v>388</v>
      </c>
      <c r="F888" s="200">
        <f t="shared" si="580"/>
        <v>0</v>
      </c>
      <c r="G888" s="200">
        <f t="shared" si="581"/>
        <v>990</v>
      </c>
      <c r="H888" s="201">
        <f t="shared" si="582"/>
        <v>730</v>
      </c>
      <c r="I888" s="124"/>
      <c r="J888" s="131"/>
      <c r="K888" s="131"/>
      <c r="L888" s="131">
        <v>3233</v>
      </c>
      <c r="M888" s="11"/>
      <c r="N888" s="127"/>
      <c r="O888" s="12" t="s">
        <v>39</v>
      </c>
      <c r="P888" s="127" t="s">
        <v>195</v>
      </c>
      <c r="Q888" s="133">
        <f t="shared" ref="Q888:AD889" si="613">Q889</f>
        <v>0</v>
      </c>
      <c r="R888" s="133">
        <f t="shared" si="613"/>
        <v>0</v>
      </c>
      <c r="S888" s="133">
        <f t="shared" si="613"/>
        <v>0</v>
      </c>
      <c r="T888" s="133">
        <v>730</v>
      </c>
      <c r="U888" s="293">
        <f t="shared" si="613"/>
        <v>260</v>
      </c>
      <c r="V888" s="293">
        <f t="shared" si="613"/>
        <v>0</v>
      </c>
      <c r="W888" s="342">
        <f t="shared" si="613"/>
        <v>0</v>
      </c>
      <c r="X888" s="133"/>
      <c r="Y888" s="307"/>
      <c r="Z888" s="133">
        <f t="shared" si="613"/>
        <v>730</v>
      </c>
      <c r="AA888" s="133">
        <f t="shared" si="613"/>
        <v>0</v>
      </c>
      <c r="AB888" s="133">
        <f t="shared" si="613"/>
        <v>0</v>
      </c>
      <c r="AC888" s="133">
        <f t="shared" si="613"/>
        <v>0</v>
      </c>
      <c r="AD888" s="133">
        <f t="shared" si="613"/>
        <v>0</v>
      </c>
    </row>
    <row r="889" spans="1:30" s="114" customFormat="1" ht="20.25" hidden="1" customHeight="1" x14ac:dyDescent="0.25">
      <c r="A889" s="183" t="s">
        <v>339</v>
      </c>
      <c r="B889" s="183"/>
      <c r="C889" s="183"/>
      <c r="D889" s="183"/>
      <c r="E889" s="198" t="s">
        <v>388</v>
      </c>
      <c r="F889" s="200">
        <f t="shared" si="580"/>
        <v>0</v>
      </c>
      <c r="G889" s="200">
        <f t="shared" si="581"/>
        <v>260</v>
      </c>
      <c r="H889" s="201">
        <f t="shared" si="582"/>
        <v>730</v>
      </c>
      <c r="I889" s="124"/>
      <c r="J889" s="131"/>
      <c r="K889" s="131"/>
      <c r="L889" s="131"/>
      <c r="M889" s="194">
        <v>32339</v>
      </c>
      <c r="N889" s="195"/>
      <c r="O889" s="196" t="s">
        <v>39</v>
      </c>
      <c r="P889" s="195" t="s">
        <v>196</v>
      </c>
      <c r="Q889" s="197">
        <f t="shared" si="613"/>
        <v>0</v>
      </c>
      <c r="R889" s="197">
        <f t="shared" si="613"/>
        <v>0</v>
      </c>
      <c r="S889" s="197">
        <f t="shared" si="613"/>
        <v>0</v>
      </c>
      <c r="T889" s="197">
        <f t="shared" si="613"/>
        <v>0</v>
      </c>
      <c r="U889" s="294">
        <f t="shared" si="613"/>
        <v>260</v>
      </c>
      <c r="V889" s="294">
        <f t="shared" si="613"/>
        <v>0</v>
      </c>
      <c r="W889" s="343">
        <f t="shared" si="613"/>
        <v>0</v>
      </c>
      <c r="X889" s="197"/>
      <c r="Y889" s="308"/>
      <c r="Z889" s="197">
        <f t="shared" si="613"/>
        <v>730</v>
      </c>
      <c r="AA889" s="197">
        <f t="shared" si="613"/>
        <v>0</v>
      </c>
      <c r="AB889" s="197">
        <f t="shared" si="613"/>
        <v>0</v>
      </c>
      <c r="AC889" s="197">
        <f t="shared" si="613"/>
        <v>0</v>
      </c>
      <c r="AD889" s="197">
        <f t="shared" si="613"/>
        <v>0</v>
      </c>
    </row>
    <row r="890" spans="1:30" s="114" customFormat="1" ht="20.25" hidden="1" customHeight="1" x14ac:dyDescent="0.25">
      <c r="A890" s="182" t="s">
        <v>339</v>
      </c>
      <c r="B890" s="182"/>
      <c r="C890" s="182"/>
      <c r="D890" s="182"/>
      <c r="E890" s="182"/>
      <c r="F890" s="200">
        <f t="shared" si="580"/>
        <v>0</v>
      </c>
      <c r="G890" s="200">
        <f t="shared" si="581"/>
        <v>260</v>
      </c>
      <c r="H890" s="201">
        <f t="shared" si="582"/>
        <v>730</v>
      </c>
      <c r="I890" s="124"/>
      <c r="J890" s="131"/>
      <c r="K890" s="131"/>
      <c r="L890" s="131"/>
      <c r="M890" s="11"/>
      <c r="N890" s="171">
        <v>323390</v>
      </c>
      <c r="O890" s="172" t="s">
        <v>39</v>
      </c>
      <c r="P890" s="173" t="s">
        <v>196</v>
      </c>
      <c r="Q890" s="174">
        <v>0</v>
      </c>
      <c r="R890" s="174">
        <f>S890-Q890</f>
        <v>0</v>
      </c>
      <c r="S890" s="174">
        <v>0</v>
      </c>
      <c r="T890" s="174"/>
      <c r="U890" s="295">
        <v>260</v>
      </c>
      <c r="V890" s="295">
        <v>0</v>
      </c>
      <c r="W890" s="345">
        <v>0</v>
      </c>
      <c r="X890" s="174"/>
      <c r="Y890" s="309"/>
      <c r="Z890" s="174">
        <v>730</v>
      </c>
      <c r="AA890" s="174">
        <f>+Q890</f>
        <v>0</v>
      </c>
      <c r="AB890" s="174"/>
      <c r="AC890" s="174"/>
      <c r="AD890" s="174"/>
    </row>
    <row r="891" spans="1:30" s="114" customFormat="1" ht="20.25" hidden="1" customHeight="1" x14ac:dyDescent="0.25">
      <c r="A891" s="182" t="s">
        <v>339</v>
      </c>
      <c r="B891" s="182"/>
      <c r="C891" s="182"/>
      <c r="D891" s="198" t="s">
        <v>387</v>
      </c>
      <c r="E891" s="198" t="s">
        <v>388</v>
      </c>
      <c r="F891" s="200">
        <f t="shared" si="580"/>
        <v>0</v>
      </c>
      <c r="G891" s="200">
        <f t="shared" si="581"/>
        <v>1600</v>
      </c>
      <c r="H891" s="201">
        <f t="shared" si="582"/>
        <v>480</v>
      </c>
      <c r="I891" s="124"/>
      <c r="J891" s="131"/>
      <c r="K891" s="131"/>
      <c r="L891" s="131">
        <v>3234</v>
      </c>
      <c r="M891" s="11"/>
      <c r="N891" s="127"/>
      <c r="O891" s="12" t="s">
        <v>39</v>
      </c>
      <c r="P891" s="127" t="s">
        <v>197</v>
      </c>
      <c r="Q891" s="133">
        <f t="shared" ref="Q891:AD891" si="614">Q896+Q894+Q892</f>
        <v>0</v>
      </c>
      <c r="R891" s="133">
        <f t="shared" si="614"/>
        <v>0</v>
      </c>
      <c r="S891" s="133">
        <f t="shared" si="614"/>
        <v>0</v>
      </c>
      <c r="T891" s="133">
        <v>480</v>
      </c>
      <c r="U891" s="293">
        <f t="shared" si="614"/>
        <v>1120</v>
      </c>
      <c r="V891" s="293">
        <f t="shared" si="614"/>
        <v>0</v>
      </c>
      <c r="W891" s="342">
        <f t="shared" si="614"/>
        <v>0</v>
      </c>
      <c r="X891" s="133"/>
      <c r="Y891" s="307"/>
      <c r="Z891" s="133">
        <f t="shared" si="614"/>
        <v>480</v>
      </c>
      <c r="AA891" s="133">
        <f t="shared" si="614"/>
        <v>0</v>
      </c>
      <c r="AB891" s="133">
        <f t="shared" si="614"/>
        <v>0</v>
      </c>
      <c r="AC891" s="133">
        <f t="shared" si="614"/>
        <v>0</v>
      </c>
      <c r="AD891" s="133">
        <f t="shared" si="614"/>
        <v>0</v>
      </c>
    </row>
    <row r="892" spans="1:30" s="114" customFormat="1" ht="20.25" hidden="1" customHeight="1" x14ac:dyDescent="0.25">
      <c r="A892" s="182" t="s">
        <v>339</v>
      </c>
      <c r="B892" s="183"/>
      <c r="C892" s="183"/>
      <c r="D892" s="183"/>
      <c r="E892" s="198" t="s">
        <v>388</v>
      </c>
      <c r="F892" s="200">
        <f t="shared" si="580"/>
        <v>0</v>
      </c>
      <c r="G892" s="200">
        <f t="shared" si="581"/>
        <v>200</v>
      </c>
      <c r="H892" s="201">
        <f t="shared" si="582"/>
        <v>130</v>
      </c>
      <c r="I892" s="124"/>
      <c r="J892" s="131"/>
      <c r="K892" s="131"/>
      <c r="L892" s="131"/>
      <c r="M892" s="194">
        <v>32341</v>
      </c>
      <c r="N892" s="195"/>
      <c r="O892" s="196" t="s">
        <v>39</v>
      </c>
      <c r="P892" s="195" t="s">
        <v>198</v>
      </c>
      <c r="Q892" s="197">
        <f>Q893</f>
        <v>0</v>
      </c>
      <c r="R892" s="197">
        <f t="shared" ref="R892" si="615">R893</f>
        <v>0</v>
      </c>
      <c r="S892" s="197">
        <f>S893</f>
        <v>0</v>
      </c>
      <c r="T892" s="197">
        <f t="shared" ref="T892:AD892" si="616">T893</f>
        <v>0</v>
      </c>
      <c r="U892" s="294">
        <f t="shared" si="616"/>
        <v>200</v>
      </c>
      <c r="V892" s="294">
        <f t="shared" si="616"/>
        <v>0</v>
      </c>
      <c r="W892" s="343">
        <f t="shared" si="616"/>
        <v>0</v>
      </c>
      <c r="X892" s="197"/>
      <c r="Y892" s="308"/>
      <c r="Z892" s="197">
        <f t="shared" si="616"/>
        <v>130</v>
      </c>
      <c r="AA892" s="197">
        <f t="shared" si="616"/>
        <v>0</v>
      </c>
      <c r="AB892" s="197">
        <f t="shared" si="616"/>
        <v>0</v>
      </c>
      <c r="AC892" s="197">
        <f t="shared" si="616"/>
        <v>0</v>
      </c>
      <c r="AD892" s="197">
        <f t="shared" si="616"/>
        <v>0</v>
      </c>
    </row>
    <row r="893" spans="1:30" s="114" customFormat="1" ht="20.25" hidden="1" customHeight="1" x14ac:dyDescent="0.25">
      <c r="A893" s="182" t="s">
        <v>339</v>
      </c>
      <c r="B893" s="182"/>
      <c r="C893" s="182"/>
      <c r="D893" s="182"/>
      <c r="E893" s="182"/>
      <c r="F893" s="200">
        <f t="shared" si="580"/>
        <v>0</v>
      </c>
      <c r="G893" s="200">
        <f t="shared" si="581"/>
        <v>200</v>
      </c>
      <c r="H893" s="201">
        <f t="shared" si="582"/>
        <v>130</v>
      </c>
      <c r="I893" s="124"/>
      <c r="J893" s="131"/>
      <c r="K893" s="131"/>
      <c r="L893" s="131"/>
      <c r="M893" s="11"/>
      <c r="N893" s="171">
        <v>323410</v>
      </c>
      <c r="O893" s="172" t="s">
        <v>39</v>
      </c>
      <c r="P893" s="173" t="s">
        <v>198</v>
      </c>
      <c r="Q893" s="174">
        <v>0</v>
      </c>
      <c r="R893" s="174">
        <f>S893-Q893</f>
        <v>0</v>
      </c>
      <c r="S893" s="174">
        <v>0</v>
      </c>
      <c r="T893" s="174"/>
      <c r="U893" s="295">
        <v>200</v>
      </c>
      <c r="V893" s="295">
        <v>0</v>
      </c>
      <c r="W893" s="345">
        <v>0</v>
      </c>
      <c r="X893" s="174"/>
      <c r="Y893" s="309"/>
      <c r="Z893" s="174">
        <v>130</v>
      </c>
      <c r="AA893" s="174">
        <f>+Q893</f>
        <v>0</v>
      </c>
      <c r="AB893" s="174">
        <v>0</v>
      </c>
      <c r="AC893" s="174">
        <v>0</v>
      </c>
      <c r="AD893" s="174">
        <v>0</v>
      </c>
    </row>
    <row r="894" spans="1:30" s="114" customFormat="1" ht="20.25" hidden="1" customHeight="1" x14ac:dyDescent="0.25">
      <c r="A894" s="182" t="s">
        <v>339</v>
      </c>
      <c r="B894" s="183"/>
      <c r="C894" s="183"/>
      <c r="D894" s="183"/>
      <c r="E894" s="198" t="s">
        <v>388</v>
      </c>
      <c r="F894" s="200">
        <f t="shared" si="580"/>
        <v>0</v>
      </c>
      <c r="G894" s="200">
        <f t="shared" si="581"/>
        <v>520</v>
      </c>
      <c r="H894" s="201">
        <f t="shared" si="582"/>
        <v>150</v>
      </c>
      <c r="I894" s="124"/>
      <c r="J894" s="131"/>
      <c r="K894" s="131"/>
      <c r="L894" s="131"/>
      <c r="M894" s="194">
        <v>32342</v>
      </c>
      <c r="N894" s="195"/>
      <c r="O894" s="196" t="s">
        <v>39</v>
      </c>
      <c r="P894" s="195" t="s">
        <v>199</v>
      </c>
      <c r="Q894" s="197">
        <f t="shared" ref="Q894:AD894" si="617">Q895</f>
        <v>0</v>
      </c>
      <c r="R894" s="197">
        <f t="shared" si="617"/>
        <v>0</v>
      </c>
      <c r="S894" s="197">
        <f t="shared" si="617"/>
        <v>0</v>
      </c>
      <c r="T894" s="197">
        <f t="shared" si="617"/>
        <v>0</v>
      </c>
      <c r="U894" s="294">
        <f t="shared" si="617"/>
        <v>520</v>
      </c>
      <c r="V894" s="294">
        <f t="shared" si="617"/>
        <v>0</v>
      </c>
      <c r="W894" s="343">
        <f t="shared" si="617"/>
        <v>0</v>
      </c>
      <c r="X894" s="197"/>
      <c r="Y894" s="308"/>
      <c r="Z894" s="197">
        <f t="shared" si="617"/>
        <v>150</v>
      </c>
      <c r="AA894" s="197">
        <f t="shared" si="617"/>
        <v>0</v>
      </c>
      <c r="AB894" s="197">
        <f t="shared" si="617"/>
        <v>0</v>
      </c>
      <c r="AC894" s="197">
        <f t="shared" si="617"/>
        <v>0</v>
      </c>
      <c r="AD894" s="197">
        <f t="shared" si="617"/>
        <v>0</v>
      </c>
    </row>
    <row r="895" spans="1:30" s="114" customFormat="1" ht="20.25" hidden="1" customHeight="1" x14ac:dyDescent="0.25">
      <c r="A895" s="182" t="s">
        <v>339</v>
      </c>
      <c r="B895" s="182"/>
      <c r="C895" s="182"/>
      <c r="D895" s="182"/>
      <c r="E895" s="182"/>
      <c r="F895" s="200">
        <f t="shared" si="580"/>
        <v>0</v>
      </c>
      <c r="G895" s="200">
        <f t="shared" si="581"/>
        <v>520</v>
      </c>
      <c r="H895" s="201">
        <f t="shared" si="582"/>
        <v>150</v>
      </c>
      <c r="I895" s="124"/>
      <c r="J895" s="131"/>
      <c r="K895" s="131"/>
      <c r="L895" s="131"/>
      <c r="M895" s="11"/>
      <c r="N895" s="171">
        <v>323420</v>
      </c>
      <c r="O895" s="172" t="s">
        <v>39</v>
      </c>
      <c r="P895" s="173" t="s">
        <v>199</v>
      </c>
      <c r="Q895" s="174">
        <v>0</v>
      </c>
      <c r="R895" s="174">
        <f>S895-Q895</f>
        <v>0</v>
      </c>
      <c r="S895" s="174">
        <v>0</v>
      </c>
      <c r="T895" s="174"/>
      <c r="U895" s="295">
        <v>520</v>
      </c>
      <c r="V895" s="295">
        <v>0</v>
      </c>
      <c r="W895" s="345">
        <v>0</v>
      </c>
      <c r="X895" s="174"/>
      <c r="Y895" s="309"/>
      <c r="Z895" s="174">
        <v>150</v>
      </c>
      <c r="AA895" s="174">
        <f>+Q895</f>
        <v>0</v>
      </c>
      <c r="AB895" s="174">
        <v>0</v>
      </c>
      <c r="AC895" s="174">
        <v>0</v>
      </c>
      <c r="AD895" s="174">
        <v>0</v>
      </c>
    </row>
    <row r="896" spans="1:30" s="114" customFormat="1" ht="20.25" hidden="1" customHeight="1" x14ac:dyDescent="0.25">
      <c r="A896" s="182" t="s">
        <v>339</v>
      </c>
      <c r="B896" s="183"/>
      <c r="C896" s="183"/>
      <c r="D896" s="183"/>
      <c r="E896" s="198" t="s">
        <v>388</v>
      </c>
      <c r="F896" s="200">
        <f t="shared" si="580"/>
        <v>0</v>
      </c>
      <c r="G896" s="200">
        <f t="shared" si="581"/>
        <v>400</v>
      </c>
      <c r="H896" s="201">
        <f t="shared" si="582"/>
        <v>200</v>
      </c>
      <c r="I896" s="124"/>
      <c r="J896" s="131"/>
      <c r="K896" s="131"/>
      <c r="L896" s="131"/>
      <c r="M896" s="194">
        <v>32349</v>
      </c>
      <c r="N896" s="195"/>
      <c r="O896" s="196" t="s">
        <v>39</v>
      </c>
      <c r="P896" s="195" t="s">
        <v>200</v>
      </c>
      <c r="Q896" s="197">
        <f t="shared" ref="Q896:AD896" si="618">Q898+Q897</f>
        <v>0</v>
      </c>
      <c r="R896" s="197">
        <f t="shared" si="618"/>
        <v>0</v>
      </c>
      <c r="S896" s="197">
        <f t="shared" si="618"/>
        <v>0</v>
      </c>
      <c r="T896" s="197">
        <f t="shared" si="618"/>
        <v>0</v>
      </c>
      <c r="U896" s="294">
        <f t="shared" si="618"/>
        <v>400</v>
      </c>
      <c r="V896" s="294">
        <f t="shared" si="618"/>
        <v>0</v>
      </c>
      <c r="W896" s="343">
        <f t="shared" si="618"/>
        <v>0</v>
      </c>
      <c r="X896" s="197"/>
      <c r="Y896" s="308"/>
      <c r="Z896" s="197">
        <f t="shared" si="618"/>
        <v>200</v>
      </c>
      <c r="AA896" s="197">
        <f t="shared" si="618"/>
        <v>0</v>
      </c>
      <c r="AB896" s="197">
        <f t="shared" si="618"/>
        <v>0</v>
      </c>
      <c r="AC896" s="197">
        <f t="shared" si="618"/>
        <v>0</v>
      </c>
      <c r="AD896" s="197">
        <f t="shared" si="618"/>
        <v>0</v>
      </c>
    </row>
    <row r="897" spans="1:30" s="114" customFormat="1" ht="20.25" hidden="1" customHeight="1" x14ac:dyDescent="0.25">
      <c r="A897" s="182" t="s">
        <v>339</v>
      </c>
      <c r="B897" s="182"/>
      <c r="C897" s="182"/>
      <c r="D897" s="182"/>
      <c r="E897" s="182"/>
      <c r="F897" s="200">
        <f t="shared" si="580"/>
        <v>0</v>
      </c>
      <c r="G897" s="200">
        <f t="shared" si="581"/>
        <v>0</v>
      </c>
      <c r="H897" s="201">
        <f t="shared" si="582"/>
        <v>0</v>
      </c>
      <c r="I897" s="124"/>
      <c r="J897" s="131"/>
      <c r="K897" s="131"/>
      <c r="L897" s="131"/>
      <c r="M897" s="11"/>
      <c r="N897" s="171">
        <v>323490</v>
      </c>
      <c r="O897" s="172" t="s">
        <v>39</v>
      </c>
      <c r="P897" s="173" t="s">
        <v>200</v>
      </c>
      <c r="Q897" s="174">
        <v>0</v>
      </c>
      <c r="R897" s="174">
        <f>S897-Q897</f>
        <v>0</v>
      </c>
      <c r="S897" s="174">
        <v>0</v>
      </c>
      <c r="T897" s="174"/>
      <c r="U897" s="295">
        <v>0</v>
      </c>
      <c r="V897" s="295">
        <v>0</v>
      </c>
      <c r="W897" s="345">
        <v>0</v>
      </c>
      <c r="X897" s="174"/>
      <c r="Y897" s="309"/>
      <c r="Z897" s="174"/>
      <c r="AA897" s="174">
        <f t="shared" ref="AA897:AA898" si="619">+Q897</f>
        <v>0</v>
      </c>
      <c r="AB897" s="174">
        <v>0</v>
      </c>
      <c r="AC897" s="174">
        <v>0</v>
      </c>
      <c r="AD897" s="174">
        <v>0</v>
      </c>
    </row>
    <row r="898" spans="1:30" s="114" customFormat="1" ht="20.25" hidden="1" customHeight="1" x14ac:dyDescent="0.25">
      <c r="A898" s="182" t="s">
        <v>339</v>
      </c>
      <c r="B898" s="182"/>
      <c r="C898" s="182"/>
      <c r="D898" s="182"/>
      <c r="E898" s="182"/>
      <c r="F898" s="200">
        <f t="shared" si="580"/>
        <v>0</v>
      </c>
      <c r="G898" s="200">
        <f t="shared" si="581"/>
        <v>400</v>
      </c>
      <c r="H898" s="201">
        <f t="shared" si="582"/>
        <v>200</v>
      </c>
      <c r="I898" s="124"/>
      <c r="J898" s="131"/>
      <c r="K898" s="131"/>
      <c r="L898" s="131"/>
      <c r="M898" s="11"/>
      <c r="N898" s="171">
        <v>323491</v>
      </c>
      <c r="O898" s="172" t="s">
        <v>39</v>
      </c>
      <c r="P898" s="173" t="s">
        <v>201</v>
      </c>
      <c r="Q898" s="174">
        <v>0</v>
      </c>
      <c r="R898" s="174">
        <f>S898-Q898</f>
        <v>0</v>
      </c>
      <c r="S898" s="174">
        <v>0</v>
      </c>
      <c r="T898" s="174"/>
      <c r="U898" s="295">
        <v>400</v>
      </c>
      <c r="V898" s="295">
        <v>0</v>
      </c>
      <c r="W898" s="345">
        <v>0</v>
      </c>
      <c r="X898" s="174"/>
      <c r="Y898" s="309"/>
      <c r="Z898" s="174">
        <v>200</v>
      </c>
      <c r="AA898" s="174">
        <f t="shared" si="619"/>
        <v>0</v>
      </c>
      <c r="AB898" s="174">
        <v>0</v>
      </c>
      <c r="AC898" s="174">
        <v>0</v>
      </c>
      <c r="AD898" s="174">
        <v>0</v>
      </c>
    </row>
    <row r="899" spans="1:30" s="114" customFormat="1" ht="20.25" customHeight="1" x14ac:dyDescent="0.25">
      <c r="A899" s="182" t="s">
        <v>339</v>
      </c>
      <c r="B899" s="182"/>
      <c r="C899" s="182"/>
      <c r="D899" s="198" t="s">
        <v>387</v>
      </c>
      <c r="E899" s="198" t="s">
        <v>388</v>
      </c>
      <c r="F899" s="200">
        <f t="shared" si="580"/>
        <v>250</v>
      </c>
      <c r="G899" s="200">
        <f t="shared" si="581"/>
        <v>125</v>
      </c>
      <c r="H899" s="201">
        <f t="shared" si="582"/>
        <v>375</v>
      </c>
      <c r="I899" s="124"/>
      <c r="J899" s="131"/>
      <c r="K899" s="131"/>
      <c r="L899" s="131">
        <v>3235</v>
      </c>
      <c r="M899" s="131"/>
      <c r="N899" s="132"/>
      <c r="O899" s="12" t="s">
        <v>39</v>
      </c>
      <c r="P899" s="127" t="s">
        <v>202</v>
      </c>
      <c r="Q899" s="133">
        <f>+Q900+Q902</f>
        <v>0</v>
      </c>
      <c r="R899" s="133">
        <f t="shared" ref="R899:AD899" si="620">+R900+R902</f>
        <v>125</v>
      </c>
      <c r="S899" s="133">
        <f t="shared" si="620"/>
        <v>125</v>
      </c>
      <c r="T899" s="133">
        <f t="shared" si="620"/>
        <v>0</v>
      </c>
      <c r="U899" s="293">
        <f t="shared" si="620"/>
        <v>0</v>
      </c>
      <c r="V899" s="293">
        <f t="shared" si="620"/>
        <v>0</v>
      </c>
      <c r="W899" s="342">
        <f t="shared" si="620"/>
        <v>125</v>
      </c>
      <c r="X899" s="133"/>
      <c r="Y899" s="307"/>
      <c r="Z899" s="133">
        <f t="shared" si="620"/>
        <v>0</v>
      </c>
      <c r="AA899" s="133">
        <f t="shared" si="620"/>
        <v>0</v>
      </c>
      <c r="AB899" s="133">
        <f t="shared" si="620"/>
        <v>125</v>
      </c>
      <c r="AC899" s="133">
        <f t="shared" si="620"/>
        <v>125</v>
      </c>
      <c r="AD899" s="133">
        <f t="shared" si="620"/>
        <v>125</v>
      </c>
    </row>
    <row r="900" spans="1:30" s="114" customFormat="1" ht="20.25" hidden="1" customHeight="1" x14ac:dyDescent="0.25">
      <c r="A900" s="182" t="s">
        <v>339</v>
      </c>
      <c r="B900" s="183"/>
      <c r="C900" s="183"/>
      <c r="D900" s="183"/>
      <c r="E900" s="198" t="s">
        <v>388</v>
      </c>
      <c r="F900" s="200">
        <f t="shared" si="580"/>
        <v>250</v>
      </c>
      <c r="G900" s="200">
        <f t="shared" si="581"/>
        <v>125</v>
      </c>
      <c r="H900" s="201">
        <f t="shared" si="582"/>
        <v>375</v>
      </c>
      <c r="I900" s="124"/>
      <c r="J900" s="131"/>
      <c r="K900" s="131"/>
      <c r="L900" s="131"/>
      <c r="M900" s="194">
        <v>32352</v>
      </c>
      <c r="N900" s="195"/>
      <c r="O900" s="196" t="s">
        <v>39</v>
      </c>
      <c r="P900" s="195" t="s">
        <v>203</v>
      </c>
      <c r="Q900" s="197">
        <f>Q901</f>
        <v>0</v>
      </c>
      <c r="R900" s="197">
        <f t="shared" ref="R900:AD900" si="621">R901</f>
        <v>125</v>
      </c>
      <c r="S900" s="197">
        <f t="shared" si="621"/>
        <v>125</v>
      </c>
      <c r="T900" s="197">
        <f t="shared" si="621"/>
        <v>0</v>
      </c>
      <c r="U900" s="294">
        <f t="shared" si="621"/>
        <v>0</v>
      </c>
      <c r="V900" s="294">
        <f t="shared" si="621"/>
        <v>0</v>
      </c>
      <c r="W900" s="343">
        <f t="shared" si="621"/>
        <v>125</v>
      </c>
      <c r="X900" s="197"/>
      <c r="Y900" s="308"/>
      <c r="Z900" s="197">
        <f t="shared" si="621"/>
        <v>0</v>
      </c>
      <c r="AA900" s="197">
        <f t="shared" si="621"/>
        <v>0</v>
      </c>
      <c r="AB900" s="197">
        <f t="shared" si="621"/>
        <v>125</v>
      </c>
      <c r="AC900" s="197">
        <f t="shared" si="621"/>
        <v>125</v>
      </c>
      <c r="AD900" s="197">
        <f t="shared" si="621"/>
        <v>125</v>
      </c>
    </row>
    <row r="901" spans="1:30" s="114" customFormat="1" ht="20.25" hidden="1" customHeight="1" x14ac:dyDescent="0.25">
      <c r="A901" s="182" t="s">
        <v>339</v>
      </c>
      <c r="B901" s="182"/>
      <c r="C901" s="182"/>
      <c r="D901" s="182"/>
      <c r="E901" s="182"/>
      <c r="F901" s="200">
        <f t="shared" si="580"/>
        <v>250</v>
      </c>
      <c r="G901" s="200">
        <f t="shared" si="581"/>
        <v>125</v>
      </c>
      <c r="H901" s="201">
        <f t="shared" si="582"/>
        <v>375</v>
      </c>
      <c r="I901" s="124"/>
      <c r="J901" s="131"/>
      <c r="K901" s="131"/>
      <c r="L901" s="131"/>
      <c r="M901" s="11"/>
      <c r="N901" s="171">
        <v>323520</v>
      </c>
      <c r="O901" s="172" t="s">
        <v>39</v>
      </c>
      <c r="P901" s="173" t="s">
        <v>203</v>
      </c>
      <c r="Q901" s="174">
        <v>0</v>
      </c>
      <c r="R901" s="174">
        <f>S901-Q901</f>
        <v>125</v>
      </c>
      <c r="S901" s="174">
        <v>125</v>
      </c>
      <c r="T901" s="174"/>
      <c r="U901" s="295">
        <v>0</v>
      </c>
      <c r="V901" s="295">
        <v>0</v>
      </c>
      <c r="W901" s="345">
        <v>125</v>
      </c>
      <c r="X901" s="174"/>
      <c r="Y901" s="309"/>
      <c r="Z901" s="174"/>
      <c r="AA901" s="174">
        <f>+Q901</f>
        <v>0</v>
      </c>
      <c r="AB901" s="174">
        <v>125</v>
      </c>
      <c r="AC901" s="174">
        <v>125</v>
      </c>
      <c r="AD901" s="174">
        <v>125</v>
      </c>
    </row>
    <row r="902" spans="1:30" s="114" customFormat="1" ht="20.25" hidden="1" customHeight="1" x14ac:dyDescent="0.25">
      <c r="A902" s="182" t="s">
        <v>339</v>
      </c>
      <c r="B902" s="183"/>
      <c r="C902" s="183"/>
      <c r="D902" s="183"/>
      <c r="E902" s="198" t="s">
        <v>388</v>
      </c>
      <c r="F902" s="200">
        <f t="shared" si="580"/>
        <v>0</v>
      </c>
      <c r="G902" s="200">
        <f t="shared" si="581"/>
        <v>0</v>
      </c>
      <c r="H902" s="201">
        <f t="shared" si="582"/>
        <v>0</v>
      </c>
      <c r="I902" s="124"/>
      <c r="J902" s="131"/>
      <c r="K902" s="131"/>
      <c r="L902" s="131"/>
      <c r="M902" s="194" t="s">
        <v>318</v>
      </c>
      <c r="N902" s="195"/>
      <c r="O902" s="196" t="s">
        <v>39</v>
      </c>
      <c r="P902" s="195" t="s">
        <v>205</v>
      </c>
      <c r="Q902" s="197">
        <f>Q903</f>
        <v>0</v>
      </c>
      <c r="R902" s="197">
        <f t="shared" ref="R902:AD902" si="622">R903</f>
        <v>0</v>
      </c>
      <c r="S902" s="197">
        <f t="shared" si="622"/>
        <v>0</v>
      </c>
      <c r="T902" s="197">
        <f t="shared" si="622"/>
        <v>0</v>
      </c>
      <c r="U902" s="294">
        <f t="shared" si="622"/>
        <v>0</v>
      </c>
      <c r="V902" s="294">
        <f t="shared" si="622"/>
        <v>0</v>
      </c>
      <c r="W902" s="343">
        <f t="shared" si="622"/>
        <v>0</v>
      </c>
      <c r="X902" s="197"/>
      <c r="Y902" s="308"/>
      <c r="Z902" s="197">
        <f t="shared" si="622"/>
        <v>0</v>
      </c>
      <c r="AA902" s="197">
        <f t="shared" si="622"/>
        <v>0</v>
      </c>
      <c r="AB902" s="197">
        <f t="shared" si="622"/>
        <v>0</v>
      </c>
      <c r="AC902" s="197">
        <f t="shared" si="622"/>
        <v>0</v>
      </c>
      <c r="AD902" s="197">
        <f t="shared" si="622"/>
        <v>0</v>
      </c>
    </row>
    <row r="903" spans="1:30" s="114" customFormat="1" ht="20.25" hidden="1" customHeight="1" x14ac:dyDescent="0.25">
      <c r="A903" s="182" t="s">
        <v>339</v>
      </c>
      <c r="B903" s="182"/>
      <c r="C903" s="182"/>
      <c r="D903" s="182"/>
      <c r="E903" s="182"/>
      <c r="F903" s="200">
        <f t="shared" si="580"/>
        <v>0</v>
      </c>
      <c r="G903" s="200">
        <f t="shared" si="581"/>
        <v>0</v>
      </c>
      <c r="H903" s="201">
        <f t="shared" si="582"/>
        <v>0</v>
      </c>
      <c r="I903" s="124"/>
      <c r="J903" s="131"/>
      <c r="K903" s="131"/>
      <c r="L903" s="131"/>
      <c r="M903" s="11"/>
      <c r="N903" s="171">
        <v>323590</v>
      </c>
      <c r="O903" s="172" t="s">
        <v>39</v>
      </c>
      <c r="P903" s="173" t="s">
        <v>205</v>
      </c>
      <c r="Q903" s="174">
        <v>0</v>
      </c>
      <c r="R903" s="174">
        <f>S903-Q903</f>
        <v>0</v>
      </c>
      <c r="S903" s="174">
        <v>0</v>
      </c>
      <c r="T903" s="174"/>
      <c r="U903" s="295">
        <v>0</v>
      </c>
      <c r="V903" s="295">
        <v>0</v>
      </c>
      <c r="W903" s="345">
        <v>0</v>
      </c>
      <c r="X903" s="174"/>
      <c r="Y903" s="309"/>
      <c r="Z903" s="174"/>
      <c r="AA903" s="174">
        <f>+Q903</f>
        <v>0</v>
      </c>
      <c r="AB903" s="174"/>
      <c r="AC903" s="174"/>
      <c r="AD903" s="174"/>
    </row>
    <row r="904" spans="1:30" s="114" customFormat="1" ht="20.25" customHeight="1" x14ac:dyDescent="0.25">
      <c r="A904" s="182" t="s">
        <v>339</v>
      </c>
      <c r="B904" s="182"/>
      <c r="C904" s="182"/>
      <c r="D904" s="198" t="s">
        <v>387</v>
      </c>
      <c r="E904" s="198" t="s">
        <v>388</v>
      </c>
      <c r="F904" s="200">
        <f t="shared" si="580"/>
        <v>10900</v>
      </c>
      <c r="G904" s="200">
        <f t="shared" si="581"/>
        <v>8939.33</v>
      </c>
      <c r="H904" s="201">
        <f t="shared" si="582"/>
        <v>17690.84</v>
      </c>
      <c r="I904" s="124"/>
      <c r="J904" s="131"/>
      <c r="K904" s="131"/>
      <c r="L904" s="131">
        <v>3237</v>
      </c>
      <c r="M904" s="131"/>
      <c r="N904" s="132"/>
      <c r="O904" s="12" t="s">
        <v>39</v>
      </c>
      <c r="P904" s="127" t="s">
        <v>209</v>
      </c>
      <c r="Q904" s="133">
        <f t="shared" ref="Q904:W904" si="623">Q905+Q909</f>
        <v>0</v>
      </c>
      <c r="R904" s="133">
        <f t="shared" si="623"/>
        <v>5450</v>
      </c>
      <c r="S904" s="133">
        <f t="shared" si="623"/>
        <v>5450</v>
      </c>
      <c r="T904" s="133">
        <v>2031</v>
      </c>
      <c r="U904" s="293">
        <f t="shared" si="623"/>
        <v>1460</v>
      </c>
      <c r="V904" s="293">
        <f t="shared" si="623"/>
        <v>0</v>
      </c>
      <c r="W904" s="342">
        <f t="shared" si="623"/>
        <v>5448.33</v>
      </c>
      <c r="X904" s="133"/>
      <c r="Y904" s="307"/>
      <c r="Z904" s="133">
        <f>Z905+Z909</f>
        <v>2030.84</v>
      </c>
      <c r="AA904" s="133">
        <f t="shared" ref="AA904:AD904" si="624">AA905+AA909</f>
        <v>0</v>
      </c>
      <c r="AB904" s="133">
        <f t="shared" si="624"/>
        <v>5220</v>
      </c>
      <c r="AC904" s="133">
        <f t="shared" si="624"/>
        <v>5220</v>
      </c>
      <c r="AD904" s="133">
        <f t="shared" si="624"/>
        <v>5220</v>
      </c>
    </row>
    <row r="905" spans="1:30" s="114" customFormat="1" ht="20.25" hidden="1" customHeight="1" x14ac:dyDescent="0.25">
      <c r="A905" s="182" t="s">
        <v>339</v>
      </c>
      <c r="B905" s="183"/>
      <c r="C905" s="183"/>
      <c r="D905" s="183"/>
      <c r="E905" s="198" t="s">
        <v>388</v>
      </c>
      <c r="F905" s="200">
        <f t="shared" si="580"/>
        <v>10900</v>
      </c>
      <c r="G905" s="200">
        <f t="shared" si="581"/>
        <v>6788.33</v>
      </c>
      <c r="H905" s="201">
        <f t="shared" si="582"/>
        <v>17650.84</v>
      </c>
      <c r="I905" s="124"/>
      <c r="J905" s="131"/>
      <c r="K905" s="131"/>
      <c r="L905" s="131"/>
      <c r="M905" s="194">
        <v>32372</v>
      </c>
      <c r="N905" s="195"/>
      <c r="O905" s="196" t="s">
        <v>39</v>
      </c>
      <c r="P905" s="195" t="s">
        <v>210</v>
      </c>
      <c r="Q905" s="197">
        <f>+Q906+Q907+Q908</f>
        <v>0</v>
      </c>
      <c r="R905" s="197">
        <f t="shared" ref="R905:AD905" si="625">+R906+R907+R908</f>
        <v>5450</v>
      </c>
      <c r="S905" s="197">
        <f t="shared" si="625"/>
        <v>5450</v>
      </c>
      <c r="T905" s="197">
        <f t="shared" si="625"/>
        <v>0</v>
      </c>
      <c r="U905" s="294">
        <f t="shared" si="625"/>
        <v>1400</v>
      </c>
      <c r="V905" s="294">
        <f t="shared" si="625"/>
        <v>0</v>
      </c>
      <c r="W905" s="343">
        <f t="shared" si="625"/>
        <v>5388.33</v>
      </c>
      <c r="X905" s="197"/>
      <c r="Y905" s="308"/>
      <c r="Z905" s="197">
        <f t="shared" si="625"/>
        <v>1990.84</v>
      </c>
      <c r="AA905" s="197">
        <f t="shared" si="625"/>
        <v>0</v>
      </c>
      <c r="AB905" s="197">
        <f t="shared" si="625"/>
        <v>5220</v>
      </c>
      <c r="AC905" s="197">
        <f t="shared" si="625"/>
        <v>5220</v>
      </c>
      <c r="AD905" s="197">
        <f t="shared" si="625"/>
        <v>5220</v>
      </c>
    </row>
    <row r="906" spans="1:30" s="114" customFormat="1" ht="20.25" hidden="1" customHeight="1" x14ac:dyDescent="0.25">
      <c r="A906" s="182" t="s">
        <v>339</v>
      </c>
      <c r="B906" s="182"/>
      <c r="C906" s="182"/>
      <c r="D906" s="182"/>
      <c r="E906" s="182"/>
      <c r="F906" s="200">
        <f t="shared" si="580"/>
        <v>4720</v>
      </c>
      <c r="G906" s="200">
        <f t="shared" si="581"/>
        <v>3758.33</v>
      </c>
      <c r="H906" s="201">
        <f t="shared" si="582"/>
        <v>17470.84</v>
      </c>
      <c r="I906" s="124"/>
      <c r="J906" s="131"/>
      <c r="K906" s="131"/>
      <c r="L906" s="131"/>
      <c r="M906" s="11"/>
      <c r="N906" s="171">
        <v>323720</v>
      </c>
      <c r="O906" s="172" t="s">
        <v>39</v>
      </c>
      <c r="P906" s="173" t="s">
        <v>210</v>
      </c>
      <c r="Q906" s="174">
        <v>0</v>
      </c>
      <c r="R906" s="174">
        <f>S906-Q906</f>
        <v>2360</v>
      </c>
      <c r="S906" s="174">
        <f>360+2000</f>
        <v>2360</v>
      </c>
      <c r="T906" s="174"/>
      <c r="U906" s="295">
        <v>1400</v>
      </c>
      <c r="V906" s="295">
        <v>0</v>
      </c>
      <c r="W906" s="345">
        <v>2358.33</v>
      </c>
      <c r="X906" s="174"/>
      <c r="Y906" s="309"/>
      <c r="Z906" s="174">
        <v>1990.84</v>
      </c>
      <c r="AA906" s="174">
        <f t="shared" ref="AA906:AA908" si="626">+Q906</f>
        <v>0</v>
      </c>
      <c r="AB906" s="174">
        <v>5160</v>
      </c>
      <c r="AC906" s="174">
        <v>5160</v>
      </c>
      <c r="AD906" s="174">
        <v>5160</v>
      </c>
    </row>
    <row r="907" spans="1:30" s="114" customFormat="1" ht="20.25" hidden="1" customHeight="1" x14ac:dyDescent="0.25">
      <c r="A907" s="182" t="s">
        <v>339</v>
      </c>
      <c r="B907" s="182"/>
      <c r="C907" s="182"/>
      <c r="D907" s="182"/>
      <c r="E907" s="182"/>
      <c r="F907" s="200">
        <f t="shared" si="580"/>
        <v>120</v>
      </c>
      <c r="G907" s="200">
        <f t="shared" si="581"/>
        <v>0</v>
      </c>
      <c r="H907" s="201">
        <f t="shared" si="582"/>
        <v>180</v>
      </c>
      <c r="I907" s="124"/>
      <c r="J907" s="131"/>
      <c r="K907" s="131"/>
      <c r="L907" s="131"/>
      <c r="M907" s="11"/>
      <c r="N907" s="171">
        <v>323730</v>
      </c>
      <c r="O907" s="172" t="s">
        <v>39</v>
      </c>
      <c r="P907" s="173" t="s">
        <v>211</v>
      </c>
      <c r="Q907" s="174">
        <v>0</v>
      </c>
      <c r="R907" s="174">
        <f t="shared" ref="R907:R908" si="627">S907-Q907</f>
        <v>60</v>
      </c>
      <c r="S907" s="174">
        <v>60</v>
      </c>
      <c r="T907" s="174"/>
      <c r="U907" s="295">
        <v>0</v>
      </c>
      <c r="V907" s="295">
        <v>0</v>
      </c>
      <c r="W907" s="345">
        <v>0</v>
      </c>
      <c r="X907" s="174"/>
      <c r="Y907" s="309"/>
      <c r="Z907" s="174"/>
      <c r="AA907" s="174">
        <f t="shared" si="626"/>
        <v>0</v>
      </c>
      <c r="AB907" s="174">
        <v>60</v>
      </c>
      <c r="AC907" s="174">
        <v>60</v>
      </c>
      <c r="AD907" s="174">
        <v>60</v>
      </c>
    </row>
    <row r="908" spans="1:30" s="114" customFormat="1" ht="20.25" hidden="1" customHeight="1" x14ac:dyDescent="0.25">
      <c r="A908" s="182" t="s">
        <v>339</v>
      </c>
      <c r="B908" s="182"/>
      <c r="C908" s="182"/>
      <c r="D908" s="182"/>
      <c r="E908" s="182"/>
      <c r="F908" s="200">
        <f t="shared" si="580"/>
        <v>6060</v>
      </c>
      <c r="G908" s="200">
        <f t="shared" si="581"/>
        <v>3030</v>
      </c>
      <c r="H908" s="201">
        <f t="shared" si="582"/>
        <v>0</v>
      </c>
      <c r="I908" s="124"/>
      <c r="J908" s="131"/>
      <c r="K908" s="131"/>
      <c r="L908" s="131"/>
      <c r="M908" s="11"/>
      <c r="N908" s="171">
        <v>323790</v>
      </c>
      <c r="O908" s="172" t="s">
        <v>39</v>
      </c>
      <c r="P908" s="173" t="s">
        <v>212</v>
      </c>
      <c r="Q908" s="174">
        <v>0</v>
      </c>
      <c r="R908" s="174">
        <f t="shared" si="627"/>
        <v>3030</v>
      </c>
      <c r="S908" s="174">
        <f>1470+230+1330</f>
        <v>3030</v>
      </c>
      <c r="T908" s="174"/>
      <c r="U908" s="295">
        <v>0</v>
      </c>
      <c r="V908" s="295">
        <v>0</v>
      </c>
      <c r="W908" s="345">
        <v>3030</v>
      </c>
      <c r="X908" s="174"/>
      <c r="Y908" s="309"/>
      <c r="Z908" s="174"/>
      <c r="AA908" s="174">
        <f t="shared" si="626"/>
        <v>0</v>
      </c>
      <c r="AB908" s="174"/>
      <c r="AC908" s="174"/>
      <c r="AD908" s="174"/>
    </row>
    <row r="909" spans="1:30" s="114" customFormat="1" ht="20.25" hidden="1" customHeight="1" x14ac:dyDescent="0.25">
      <c r="A909" s="182" t="s">
        <v>339</v>
      </c>
      <c r="B909" s="183"/>
      <c r="C909" s="183"/>
      <c r="D909" s="183"/>
      <c r="E909" s="198" t="s">
        <v>388</v>
      </c>
      <c r="F909" s="200">
        <f t="shared" si="580"/>
        <v>0</v>
      </c>
      <c r="G909" s="200">
        <f t="shared" si="581"/>
        <v>120</v>
      </c>
      <c r="H909" s="201">
        <f t="shared" si="582"/>
        <v>40</v>
      </c>
      <c r="I909" s="124"/>
      <c r="J909" s="131"/>
      <c r="K909" s="131"/>
      <c r="L909" s="131"/>
      <c r="M909" s="194">
        <v>32373</v>
      </c>
      <c r="N909" s="195"/>
      <c r="O909" s="196" t="s">
        <v>39</v>
      </c>
      <c r="P909" s="195" t="s">
        <v>211</v>
      </c>
      <c r="Q909" s="197">
        <f>+Q910</f>
        <v>0</v>
      </c>
      <c r="R909" s="197">
        <f t="shared" ref="R909:AD909" si="628">+R910</f>
        <v>0</v>
      </c>
      <c r="S909" s="197">
        <f t="shared" si="628"/>
        <v>0</v>
      </c>
      <c r="T909" s="197">
        <f t="shared" si="628"/>
        <v>0</v>
      </c>
      <c r="U909" s="294">
        <f t="shared" si="628"/>
        <v>60</v>
      </c>
      <c r="V909" s="294">
        <f t="shared" si="628"/>
        <v>0</v>
      </c>
      <c r="W909" s="343">
        <f t="shared" si="628"/>
        <v>60</v>
      </c>
      <c r="X909" s="197"/>
      <c r="Y909" s="308"/>
      <c r="Z909" s="197">
        <f t="shared" si="628"/>
        <v>40</v>
      </c>
      <c r="AA909" s="197">
        <f t="shared" si="628"/>
        <v>0</v>
      </c>
      <c r="AB909" s="197">
        <f t="shared" si="628"/>
        <v>0</v>
      </c>
      <c r="AC909" s="197">
        <f t="shared" si="628"/>
        <v>0</v>
      </c>
      <c r="AD909" s="197">
        <f t="shared" si="628"/>
        <v>0</v>
      </c>
    </row>
    <row r="910" spans="1:30" s="114" customFormat="1" ht="20.25" hidden="1" customHeight="1" x14ac:dyDescent="0.25">
      <c r="A910" s="182" t="s">
        <v>339</v>
      </c>
      <c r="B910" s="182"/>
      <c r="C910" s="182"/>
      <c r="D910" s="182"/>
      <c r="E910" s="182"/>
      <c r="F910" s="200">
        <f t="shared" si="580"/>
        <v>0</v>
      </c>
      <c r="G910" s="200">
        <f t="shared" si="581"/>
        <v>120</v>
      </c>
      <c r="H910" s="201">
        <f t="shared" si="582"/>
        <v>40</v>
      </c>
      <c r="I910" s="124"/>
      <c r="J910" s="131"/>
      <c r="K910" s="131"/>
      <c r="L910" s="131"/>
      <c r="M910" s="11"/>
      <c r="N910" s="171">
        <v>323730</v>
      </c>
      <c r="O910" s="172" t="s">
        <v>39</v>
      </c>
      <c r="P910" s="173" t="s">
        <v>211</v>
      </c>
      <c r="Q910" s="174"/>
      <c r="R910" s="174"/>
      <c r="S910" s="174"/>
      <c r="T910" s="174"/>
      <c r="U910" s="295">
        <v>60</v>
      </c>
      <c r="V910" s="295">
        <v>0</v>
      </c>
      <c r="W910" s="345">
        <v>60</v>
      </c>
      <c r="X910" s="174"/>
      <c r="Y910" s="309"/>
      <c r="Z910" s="174">
        <v>40</v>
      </c>
      <c r="AA910" s="174">
        <f>+Q910</f>
        <v>0</v>
      </c>
      <c r="AB910" s="174"/>
      <c r="AC910" s="174"/>
      <c r="AD910" s="174"/>
    </row>
    <row r="911" spans="1:30" s="114" customFormat="1" ht="20.25" hidden="1" customHeight="1" x14ac:dyDescent="0.25">
      <c r="A911" s="182"/>
      <c r="B911" s="182"/>
      <c r="C911" s="182"/>
      <c r="D911" s="182"/>
      <c r="E911" s="182"/>
      <c r="F911" s="200"/>
      <c r="G911" s="200"/>
      <c r="H911" s="201"/>
      <c r="I911" s="124"/>
      <c r="J911" s="131"/>
      <c r="K911" s="131"/>
      <c r="L911" s="131">
        <v>3238</v>
      </c>
      <c r="M911" s="11"/>
      <c r="N911" s="243"/>
      <c r="O911" s="244" t="s">
        <v>39</v>
      </c>
      <c r="P911" s="245" t="s">
        <v>213</v>
      </c>
      <c r="Q911" s="246"/>
      <c r="R911" s="246"/>
      <c r="S911" s="246"/>
      <c r="T911" s="246">
        <f t="shared" ref="T911:W912" si="629">T912</f>
        <v>0</v>
      </c>
      <c r="U911" s="296">
        <f t="shared" si="629"/>
        <v>150</v>
      </c>
      <c r="V911" s="296">
        <f t="shared" si="629"/>
        <v>0</v>
      </c>
      <c r="W911" s="346">
        <f t="shared" si="629"/>
        <v>0</v>
      </c>
      <c r="X911" s="246"/>
      <c r="Y911" s="310"/>
      <c r="Z911" s="174"/>
      <c r="AA911" s="174"/>
      <c r="AB911" s="174"/>
      <c r="AC911" s="174"/>
      <c r="AD911" s="174"/>
    </row>
    <row r="912" spans="1:30" s="114" customFormat="1" ht="20.25" hidden="1" customHeight="1" x14ac:dyDescent="0.25">
      <c r="A912" s="182"/>
      <c r="B912" s="182"/>
      <c r="C912" s="182"/>
      <c r="D912" s="182"/>
      <c r="E912" s="182"/>
      <c r="F912" s="200"/>
      <c r="G912" s="200"/>
      <c r="H912" s="201"/>
      <c r="I912" s="124"/>
      <c r="J912" s="131"/>
      <c r="K912" s="131"/>
      <c r="L912" s="131"/>
      <c r="M912" s="247" t="s">
        <v>463</v>
      </c>
      <c r="N912" s="248"/>
      <c r="O912" s="196" t="s">
        <v>39</v>
      </c>
      <c r="P912" s="195" t="s">
        <v>214</v>
      </c>
      <c r="Q912" s="197"/>
      <c r="R912" s="197"/>
      <c r="S912" s="197"/>
      <c r="T912" s="197">
        <f t="shared" si="629"/>
        <v>0</v>
      </c>
      <c r="U912" s="294">
        <f t="shared" si="629"/>
        <v>150</v>
      </c>
      <c r="V912" s="294">
        <f t="shared" si="629"/>
        <v>0</v>
      </c>
      <c r="W912" s="343">
        <f t="shared" si="629"/>
        <v>0</v>
      </c>
      <c r="X912" s="197"/>
      <c r="Y912" s="308"/>
      <c r="Z912" s="174"/>
      <c r="AA912" s="174"/>
      <c r="AB912" s="174"/>
      <c r="AC912" s="174"/>
      <c r="AD912" s="174"/>
    </row>
    <row r="913" spans="1:30" s="114" customFormat="1" ht="20.25" hidden="1" customHeight="1" x14ac:dyDescent="0.25">
      <c r="A913" s="182"/>
      <c r="B913" s="182"/>
      <c r="C913" s="182"/>
      <c r="D913" s="182"/>
      <c r="E913" s="182"/>
      <c r="F913" s="200"/>
      <c r="G913" s="200"/>
      <c r="H913" s="201"/>
      <c r="I913" s="124"/>
      <c r="J913" s="131"/>
      <c r="K913" s="131"/>
      <c r="L913" s="131"/>
      <c r="M913" s="11"/>
      <c r="N913" s="171">
        <v>323890</v>
      </c>
      <c r="O913" s="172" t="s">
        <v>39</v>
      </c>
      <c r="P913" s="173" t="s">
        <v>214</v>
      </c>
      <c r="Q913" s="174"/>
      <c r="R913" s="174"/>
      <c r="S913" s="174"/>
      <c r="T913" s="249"/>
      <c r="U913" s="295">
        <v>150</v>
      </c>
      <c r="V913" s="295">
        <v>0</v>
      </c>
      <c r="W913" s="345">
        <v>0</v>
      </c>
      <c r="X913" s="174"/>
      <c r="Y913" s="309"/>
      <c r="Z913" s="174"/>
      <c r="AA913" s="174"/>
      <c r="AB913" s="174"/>
      <c r="AC913" s="174"/>
      <c r="AD913" s="174"/>
    </row>
    <row r="914" spans="1:30" s="114" customFormat="1" ht="21" customHeight="1" x14ac:dyDescent="0.25">
      <c r="A914" s="182" t="s">
        <v>339</v>
      </c>
      <c r="B914" s="182"/>
      <c r="C914" s="182"/>
      <c r="D914" s="198" t="s">
        <v>387</v>
      </c>
      <c r="E914" s="198" t="s">
        <v>388</v>
      </c>
      <c r="F914" s="200">
        <f>+Q914+R914+S914</f>
        <v>17030</v>
      </c>
      <c r="G914" s="200">
        <f>+T914+U914+V914+W914+X914+Y914</f>
        <v>8685.11</v>
      </c>
      <c r="H914" s="201">
        <f>+Z914+AA914+AB914+AC914+AD914</f>
        <v>15005</v>
      </c>
      <c r="I914" s="124"/>
      <c r="J914" s="131"/>
      <c r="K914" s="131"/>
      <c r="L914" s="131">
        <v>3239</v>
      </c>
      <c r="M914" s="131"/>
      <c r="N914" s="132"/>
      <c r="O914" s="12" t="s">
        <v>39</v>
      </c>
      <c r="P914" s="127" t="s">
        <v>215</v>
      </c>
      <c r="Q914" s="133">
        <f t="shared" ref="Q914:W914" si="630">+Q915+Q917</f>
        <v>0</v>
      </c>
      <c r="R914" s="133">
        <f t="shared" si="630"/>
        <v>8515</v>
      </c>
      <c r="S914" s="133">
        <f t="shared" si="630"/>
        <v>8515</v>
      </c>
      <c r="T914" s="133">
        <v>50</v>
      </c>
      <c r="U914" s="293">
        <f t="shared" si="630"/>
        <v>120</v>
      </c>
      <c r="V914" s="293">
        <f t="shared" si="630"/>
        <v>0</v>
      </c>
      <c r="W914" s="342">
        <f t="shared" si="630"/>
        <v>8515.11</v>
      </c>
      <c r="X914" s="133"/>
      <c r="Y914" s="307"/>
      <c r="Z914" s="133">
        <f>+Z915+Z917</f>
        <v>50</v>
      </c>
      <c r="AA914" s="133">
        <f t="shared" ref="AA914:AD914" si="631">+AA915+AA917</f>
        <v>0</v>
      </c>
      <c r="AB914" s="133">
        <f t="shared" si="631"/>
        <v>5445</v>
      </c>
      <c r="AC914" s="133">
        <f t="shared" si="631"/>
        <v>4955</v>
      </c>
      <c r="AD914" s="133">
        <f t="shared" si="631"/>
        <v>4555</v>
      </c>
    </row>
    <row r="915" spans="1:30" s="114" customFormat="1" ht="20.25" hidden="1" customHeight="1" x14ac:dyDescent="0.25">
      <c r="A915" s="182" t="s">
        <v>339</v>
      </c>
      <c r="B915" s="183"/>
      <c r="C915" s="183"/>
      <c r="D915" s="183"/>
      <c r="E915" s="198" t="s">
        <v>388</v>
      </c>
      <c r="F915" s="200">
        <f>+Q915+R915+S915</f>
        <v>17030</v>
      </c>
      <c r="G915" s="200">
        <f>+T915+U915+V915+W915+X915+Y915</f>
        <v>8515.11</v>
      </c>
      <c r="H915" s="201">
        <f>+Z915+AA915+AB915+AC915+AD915</f>
        <v>14955</v>
      </c>
      <c r="I915" s="124"/>
      <c r="J915" s="131"/>
      <c r="K915" s="131"/>
      <c r="L915" s="131"/>
      <c r="M915" s="194">
        <v>32391</v>
      </c>
      <c r="N915" s="195"/>
      <c r="O915" s="196" t="s">
        <v>39</v>
      </c>
      <c r="P915" s="195" t="s">
        <v>216</v>
      </c>
      <c r="Q915" s="197">
        <f>+Q916</f>
        <v>0</v>
      </c>
      <c r="R915" s="197">
        <f t="shared" ref="R915:AD915" si="632">+R916</f>
        <v>8515</v>
      </c>
      <c r="S915" s="197">
        <f t="shared" si="632"/>
        <v>8515</v>
      </c>
      <c r="T915" s="197">
        <f t="shared" si="632"/>
        <v>0</v>
      </c>
      <c r="U915" s="294">
        <f t="shared" si="632"/>
        <v>0</v>
      </c>
      <c r="V915" s="294">
        <f t="shared" si="632"/>
        <v>0</v>
      </c>
      <c r="W915" s="343">
        <f t="shared" si="632"/>
        <v>8515.11</v>
      </c>
      <c r="X915" s="197"/>
      <c r="Y915" s="308"/>
      <c r="Z915" s="197">
        <f t="shared" si="632"/>
        <v>0</v>
      </c>
      <c r="AA915" s="197">
        <f t="shared" si="632"/>
        <v>0</v>
      </c>
      <c r="AB915" s="197">
        <f t="shared" si="632"/>
        <v>5445</v>
      </c>
      <c r="AC915" s="197">
        <f t="shared" si="632"/>
        <v>4955</v>
      </c>
      <c r="AD915" s="197">
        <f t="shared" si="632"/>
        <v>4555</v>
      </c>
    </row>
    <row r="916" spans="1:30" s="114" customFormat="1" ht="20.25" hidden="1" customHeight="1" x14ac:dyDescent="0.25">
      <c r="A916" s="182" t="s">
        <v>339</v>
      </c>
      <c r="B916" s="182"/>
      <c r="C916" s="182"/>
      <c r="D916" s="182"/>
      <c r="E916" s="182"/>
      <c r="F916" s="200">
        <f>+Q916+R916+S916</f>
        <v>17030</v>
      </c>
      <c r="G916" s="200">
        <f>+T916+U916+V916+W916+X916+Y916</f>
        <v>8515.11</v>
      </c>
      <c r="H916" s="201">
        <f>+Z916+AA916+AB916+AC916+AD916</f>
        <v>14955</v>
      </c>
      <c r="I916" s="124"/>
      <c r="J916" s="131"/>
      <c r="K916" s="131"/>
      <c r="L916" s="131"/>
      <c r="M916" s="11"/>
      <c r="N916" s="171">
        <v>323910</v>
      </c>
      <c r="O916" s="172" t="s">
        <v>39</v>
      </c>
      <c r="P916" s="173" t="s">
        <v>216</v>
      </c>
      <c r="Q916" s="174">
        <v>0</v>
      </c>
      <c r="R916" s="174">
        <f>S916-Q916</f>
        <v>8515</v>
      </c>
      <c r="S916" s="174">
        <f>5305+540+2670</f>
        <v>8515</v>
      </c>
      <c r="T916" s="174"/>
      <c r="U916" s="295">
        <v>0</v>
      </c>
      <c r="V916" s="295">
        <v>0</v>
      </c>
      <c r="W916" s="345">
        <f>5845.11+2670</f>
        <v>8515.11</v>
      </c>
      <c r="X916" s="174"/>
      <c r="Y916" s="309"/>
      <c r="Z916" s="174"/>
      <c r="AA916" s="174">
        <f>+Q916</f>
        <v>0</v>
      </c>
      <c r="AB916" s="174">
        <v>5445</v>
      </c>
      <c r="AC916" s="174">
        <f>5445-490</f>
        <v>4955</v>
      </c>
      <c r="AD916" s="174">
        <f>5445-490-400</f>
        <v>4555</v>
      </c>
    </row>
    <row r="917" spans="1:30" s="114" customFormat="1" ht="20.25" hidden="1" customHeight="1" x14ac:dyDescent="0.25">
      <c r="A917" s="182" t="s">
        <v>339</v>
      </c>
      <c r="B917" s="183"/>
      <c r="C917" s="183"/>
      <c r="D917" s="183"/>
      <c r="E917" s="198" t="s">
        <v>388</v>
      </c>
      <c r="F917" s="200">
        <f t="shared" si="580"/>
        <v>0</v>
      </c>
      <c r="G917" s="200">
        <f t="shared" si="581"/>
        <v>120</v>
      </c>
      <c r="H917" s="201">
        <f t="shared" si="582"/>
        <v>50</v>
      </c>
      <c r="I917" s="124"/>
      <c r="J917" s="131"/>
      <c r="K917" s="131"/>
      <c r="L917" s="131"/>
      <c r="M917" s="194">
        <v>32395</v>
      </c>
      <c r="N917" s="195"/>
      <c r="O917" s="196" t="s">
        <v>39</v>
      </c>
      <c r="P917" s="195" t="s">
        <v>219</v>
      </c>
      <c r="Q917" s="197">
        <f>Q918</f>
        <v>0</v>
      </c>
      <c r="R917" s="197">
        <f t="shared" ref="R917:AD917" si="633">R918</f>
        <v>0</v>
      </c>
      <c r="S917" s="197">
        <f t="shared" si="633"/>
        <v>0</v>
      </c>
      <c r="T917" s="197">
        <f t="shared" si="633"/>
        <v>0</v>
      </c>
      <c r="U917" s="294">
        <f t="shared" si="633"/>
        <v>120</v>
      </c>
      <c r="V917" s="294">
        <f t="shared" si="633"/>
        <v>0</v>
      </c>
      <c r="W917" s="343">
        <f t="shared" si="633"/>
        <v>0</v>
      </c>
      <c r="X917" s="197"/>
      <c r="Y917" s="308"/>
      <c r="Z917" s="197">
        <f>Z918</f>
        <v>50</v>
      </c>
      <c r="AA917" s="197">
        <f t="shared" si="633"/>
        <v>0</v>
      </c>
      <c r="AB917" s="197">
        <f t="shared" si="633"/>
        <v>0</v>
      </c>
      <c r="AC917" s="197">
        <f t="shared" si="633"/>
        <v>0</v>
      </c>
      <c r="AD917" s="197">
        <f t="shared" si="633"/>
        <v>0</v>
      </c>
    </row>
    <row r="918" spans="1:30" s="114" customFormat="1" ht="20.25" hidden="1" customHeight="1" x14ac:dyDescent="0.25">
      <c r="A918" s="182" t="s">
        <v>339</v>
      </c>
      <c r="B918" s="182"/>
      <c r="C918" s="182"/>
      <c r="D918" s="182"/>
      <c r="E918" s="182"/>
      <c r="F918" s="200">
        <f t="shared" si="580"/>
        <v>0</v>
      </c>
      <c r="G918" s="200">
        <f t="shared" si="581"/>
        <v>120</v>
      </c>
      <c r="H918" s="201">
        <f t="shared" si="582"/>
        <v>50</v>
      </c>
      <c r="I918" s="124"/>
      <c r="J918" s="131"/>
      <c r="K918" s="131"/>
      <c r="L918" s="131"/>
      <c r="M918" s="11"/>
      <c r="N918" s="171">
        <v>323950</v>
      </c>
      <c r="O918" s="172" t="s">
        <v>39</v>
      </c>
      <c r="P918" s="173" t="s">
        <v>219</v>
      </c>
      <c r="Q918" s="174">
        <v>0</v>
      </c>
      <c r="R918" s="174">
        <f>S918-Q918</f>
        <v>0</v>
      </c>
      <c r="S918" s="174">
        <v>0</v>
      </c>
      <c r="T918" s="174"/>
      <c r="U918" s="295">
        <v>120</v>
      </c>
      <c r="V918" s="295">
        <v>0</v>
      </c>
      <c r="W918" s="345">
        <v>0</v>
      </c>
      <c r="X918" s="174"/>
      <c r="Y918" s="309"/>
      <c r="Z918" s="174">
        <v>50</v>
      </c>
      <c r="AA918" s="174">
        <f>+Q918</f>
        <v>0</v>
      </c>
      <c r="AB918" s="174">
        <v>0</v>
      </c>
      <c r="AC918" s="174">
        <v>0</v>
      </c>
      <c r="AD918" s="174">
        <v>0</v>
      </c>
    </row>
    <row r="919" spans="1:30" s="214" customFormat="1" ht="20.25" customHeight="1" x14ac:dyDescent="0.25">
      <c r="A919" s="182" t="s">
        <v>339</v>
      </c>
      <c r="B919" s="188"/>
      <c r="C919" s="215" t="s">
        <v>384</v>
      </c>
      <c r="D919" s="215" t="s">
        <v>387</v>
      </c>
      <c r="E919" s="215" t="s">
        <v>388</v>
      </c>
      <c r="F919" s="207">
        <f t="shared" si="580"/>
        <v>6500</v>
      </c>
      <c r="G919" s="207">
        <f t="shared" si="581"/>
        <v>3250.04</v>
      </c>
      <c r="H919" s="208">
        <f t="shared" si="582"/>
        <v>5340</v>
      </c>
      <c r="I919" s="124"/>
      <c r="J919" s="131"/>
      <c r="K919" s="131">
        <v>329</v>
      </c>
      <c r="L919" s="131"/>
      <c r="M919" s="131"/>
      <c r="N919" s="132"/>
      <c r="O919" s="12" t="s">
        <v>39</v>
      </c>
      <c r="P919" s="127" t="s">
        <v>228</v>
      </c>
      <c r="Q919" s="133">
        <f>+Q920</f>
        <v>0</v>
      </c>
      <c r="R919" s="133">
        <f t="shared" ref="R919:AD919" si="634">+R920</f>
        <v>3250</v>
      </c>
      <c r="S919" s="133">
        <f t="shared" si="634"/>
        <v>3250</v>
      </c>
      <c r="T919" s="133">
        <f t="shared" si="634"/>
        <v>0</v>
      </c>
      <c r="U919" s="293">
        <f t="shared" si="634"/>
        <v>0</v>
      </c>
      <c r="V919" s="293">
        <f t="shared" si="634"/>
        <v>0</v>
      </c>
      <c r="W919" s="342">
        <f t="shared" si="634"/>
        <v>3250.04</v>
      </c>
      <c r="X919" s="133"/>
      <c r="Y919" s="307"/>
      <c r="Z919" s="213">
        <f t="shared" si="634"/>
        <v>0</v>
      </c>
      <c r="AA919" s="213">
        <f t="shared" si="634"/>
        <v>0</v>
      </c>
      <c r="AB919" s="213">
        <f t="shared" si="634"/>
        <v>1780</v>
      </c>
      <c r="AC919" s="213">
        <f t="shared" si="634"/>
        <v>1780</v>
      </c>
      <c r="AD919" s="213">
        <f t="shared" si="634"/>
        <v>1780</v>
      </c>
    </row>
    <row r="920" spans="1:30" s="114" customFormat="1" ht="20.25" customHeight="1" x14ac:dyDescent="0.25">
      <c r="A920" s="182" t="s">
        <v>339</v>
      </c>
      <c r="B920" s="182"/>
      <c r="C920" s="182"/>
      <c r="D920" s="198" t="s">
        <v>387</v>
      </c>
      <c r="E920" s="198" t="s">
        <v>388</v>
      </c>
      <c r="F920" s="200">
        <f t="shared" si="580"/>
        <v>6500</v>
      </c>
      <c r="G920" s="200">
        <f t="shared" si="581"/>
        <v>3250.04</v>
      </c>
      <c r="H920" s="201">
        <f t="shared" si="582"/>
        <v>5340</v>
      </c>
      <c r="I920" s="124"/>
      <c r="J920" s="131"/>
      <c r="K920" s="131"/>
      <c r="L920" s="131">
        <v>3293</v>
      </c>
      <c r="M920" s="131"/>
      <c r="N920" s="132"/>
      <c r="O920" s="12" t="s">
        <v>39</v>
      </c>
      <c r="P920" s="127" t="s">
        <v>235</v>
      </c>
      <c r="Q920" s="133">
        <f t="shared" ref="Q920:AD920" si="635">Q921</f>
        <v>0</v>
      </c>
      <c r="R920" s="133">
        <f t="shared" si="635"/>
        <v>3250</v>
      </c>
      <c r="S920" s="133">
        <f t="shared" si="635"/>
        <v>3250</v>
      </c>
      <c r="T920" s="133">
        <f t="shared" si="635"/>
        <v>0</v>
      </c>
      <c r="U920" s="293">
        <f t="shared" si="635"/>
        <v>0</v>
      </c>
      <c r="V920" s="293">
        <f t="shared" si="635"/>
        <v>0</v>
      </c>
      <c r="W920" s="342">
        <f t="shared" si="635"/>
        <v>3250.04</v>
      </c>
      <c r="X920" s="133"/>
      <c r="Y920" s="307"/>
      <c r="Z920" s="133">
        <f t="shared" si="635"/>
        <v>0</v>
      </c>
      <c r="AA920" s="133">
        <f t="shared" si="635"/>
        <v>0</v>
      </c>
      <c r="AB920" s="133">
        <f t="shared" si="635"/>
        <v>1780</v>
      </c>
      <c r="AC920" s="133">
        <f t="shared" si="635"/>
        <v>1780</v>
      </c>
      <c r="AD920" s="133">
        <f t="shared" si="635"/>
        <v>1780</v>
      </c>
    </row>
    <row r="921" spans="1:30" s="114" customFormat="1" ht="20.25" hidden="1" customHeight="1" x14ac:dyDescent="0.25">
      <c r="A921" s="183" t="s">
        <v>339</v>
      </c>
      <c r="B921" s="183"/>
      <c r="C921" s="183"/>
      <c r="D921" s="183"/>
      <c r="E921" s="198" t="s">
        <v>388</v>
      </c>
      <c r="F921" s="200">
        <f t="shared" si="580"/>
        <v>6500</v>
      </c>
      <c r="G921" s="200">
        <f t="shared" si="581"/>
        <v>3250.04</v>
      </c>
      <c r="H921" s="201">
        <f t="shared" si="582"/>
        <v>5340</v>
      </c>
      <c r="I921" s="124"/>
      <c r="J921" s="131"/>
      <c r="K921" s="131"/>
      <c r="L921" s="131"/>
      <c r="M921" s="194">
        <v>32931</v>
      </c>
      <c r="N921" s="195"/>
      <c r="O921" s="196" t="s">
        <v>39</v>
      </c>
      <c r="P921" s="195" t="s">
        <v>235</v>
      </c>
      <c r="Q921" s="197">
        <f>+Q922</f>
        <v>0</v>
      </c>
      <c r="R921" s="197">
        <f t="shared" ref="R921:AD921" si="636">+R922</f>
        <v>3250</v>
      </c>
      <c r="S921" s="197">
        <f t="shared" si="636"/>
        <v>3250</v>
      </c>
      <c r="T921" s="197">
        <f t="shared" si="636"/>
        <v>0</v>
      </c>
      <c r="U921" s="294">
        <f t="shared" si="636"/>
        <v>0</v>
      </c>
      <c r="V921" s="294">
        <f t="shared" si="636"/>
        <v>0</v>
      </c>
      <c r="W921" s="343">
        <f t="shared" si="636"/>
        <v>3250.04</v>
      </c>
      <c r="X921" s="197"/>
      <c r="Y921" s="308"/>
      <c r="Z921" s="197">
        <f t="shared" si="636"/>
        <v>0</v>
      </c>
      <c r="AA921" s="197">
        <f t="shared" si="636"/>
        <v>0</v>
      </c>
      <c r="AB921" s="197">
        <f t="shared" si="636"/>
        <v>1780</v>
      </c>
      <c r="AC921" s="197">
        <f t="shared" si="636"/>
        <v>1780</v>
      </c>
      <c r="AD921" s="197">
        <f t="shared" si="636"/>
        <v>1780</v>
      </c>
    </row>
    <row r="922" spans="1:30" s="114" customFormat="1" ht="20.25" hidden="1" customHeight="1" x14ac:dyDescent="0.25">
      <c r="A922" s="182" t="s">
        <v>339</v>
      </c>
      <c r="B922" s="182"/>
      <c r="C922" s="182"/>
      <c r="D922" s="182"/>
      <c r="E922" s="182"/>
      <c r="F922" s="200">
        <f t="shared" si="580"/>
        <v>6500</v>
      </c>
      <c r="G922" s="200">
        <f t="shared" si="581"/>
        <v>3250.04</v>
      </c>
      <c r="H922" s="201">
        <f t="shared" si="582"/>
        <v>5340</v>
      </c>
      <c r="I922" s="124"/>
      <c r="J922" s="131"/>
      <c r="K922" s="131"/>
      <c r="L922" s="131"/>
      <c r="M922" s="11"/>
      <c r="N922" s="171">
        <v>329310</v>
      </c>
      <c r="O922" s="172" t="s">
        <v>39</v>
      </c>
      <c r="P922" s="173" t="s">
        <v>235</v>
      </c>
      <c r="Q922" s="174">
        <v>0</v>
      </c>
      <c r="R922" s="174">
        <f>S922-Q922</f>
        <v>3250</v>
      </c>
      <c r="S922" s="174">
        <f>90+3160</f>
        <v>3250</v>
      </c>
      <c r="T922" s="174"/>
      <c r="U922" s="295">
        <v>0</v>
      </c>
      <c r="V922" s="295">
        <v>0</v>
      </c>
      <c r="W922" s="345">
        <v>3250.04</v>
      </c>
      <c r="X922" s="174"/>
      <c r="Y922" s="309"/>
      <c r="Z922" s="174"/>
      <c r="AA922" s="174">
        <f>+Q922</f>
        <v>0</v>
      </c>
      <c r="AB922" s="174">
        <v>1780</v>
      </c>
      <c r="AC922" s="174">
        <v>1780</v>
      </c>
      <c r="AD922" s="174">
        <v>1780</v>
      </c>
    </row>
    <row r="923" spans="1:30" s="114" customFormat="1" ht="30" customHeight="1" x14ac:dyDescent="0.25">
      <c r="A923" s="182" t="s">
        <v>339</v>
      </c>
      <c r="B923" s="198" t="s">
        <v>352</v>
      </c>
      <c r="C923" s="198" t="s">
        <v>384</v>
      </c>
      <c r="D923" s="198" t="s">
        <v>387</v>
      </c>
      <c r="E923" s="198" t="s">
        <v>388</v>
      </c>
      <c r="F923" s="200">
        <f t="shared" si="580"/>
        <v>0</v>
      </c>
      <c r="G923" s="200">
        <f t="shared" si="581"/>
        <v>1200</v>
      </c>
      <c r="H923" s="201">
        <f t="shared" si="582"/>
        <v>400</v>
      </c>
      <c r="I923" s="408" t="s">
        <v>104</v>
      </c>
      <c r="J923" s="409"/>
      <c r="K923" s="409"/>
      <c r="L923" s="409"/>
      <c r="M923" s="409"/>
      <c r="N923" s="409"/>
      <c r="O923" s="410"/>
      <c r="P923" s="111" t="s">
        <v>105</v>
      </c>
      <c r="Q923" s="112">
        <f>+Q924</f>
        <v>0</v>
      </c>
      <c r="R923" s="112">
        <f t="shared" ref="R923:AD924" si="637">+R924</f>
        <v>0</v>
      </c>
      <c r="S923" s="112">
        <f t="shared" si="637"/>
        <v>0</v>
      </c>
      <c r="T923" s="112">
        <f t="shared" si="637"/>
        <v>400</v>
      </c>
      <c r="U923" s="112">
        <f t="shared" si="637"/>
        <v>800</v>
      </c>
      <c r="V923" s="112">
        <f t="shared" si="637"/>
        <v>0</v>
      </c>
      <c r="W923" s="112">
        <f t="shared" si="637"/>
        <v>0</v>
      </c>
      <c r="X923" s="112"/>
      <c r="Y923" s="314"/>
      <c r="Z923" s="112">
        <f t="shared" si="637"/>
        <v>400</v>
      </c>
      <c r="AA923" s="112">
        <f t="shared" si="637"/>
        <v>0</v>
      </c>
      <c r="AB923" s="112">
        <f>+AB925</f>
        <v>0</v>
      </c>
      <c r="AC923" s="112">
        <f>+AC925</f>
        <v>0</v>
      </c>
      <c r="AD923" s="112">
        <f>+AD925</f>
        <v>0</v>
      </c>
    </row>
    <row r="924" spans="1:30" s="193" customFormat="1" ht="21.75" customHeight="1" x14ac:dyDescent="0.25">
      <c r="A924" s="188" t="s">
        <v>339</v>
      </c>
      <c r="B924" s="188"/>
      <c r="C924" s="198" t="s">
        <v>384</v>
      </c>
      <c r="D924" s="198" t="s">
        <v>387</v>
      </c>
      <c r="E924" s="198" t="s">
        <v>388</v>
      </c>
      <c r="F924" s="200">
        <f t="shared" si="580"/>
        <v>0</v>
      </c>
      <c r="G924" s="200">
        <f t="shared" si="581"/>
        <v>1200</v>
      </c>
      <c r="H924" s="201">
        <f t="shared" si="582"/>
        <v>400</v>
      </c>
      <c r="I924" s="115"/>
      <c r="J924" s="115"/>
      <c r="K924" s="115"/>
      <c r="L924" s="115"/>
      <c r="M924" s="115"/>
      <c r="N924" s="115" t="str">
        <f>+O924</f>
        <v>5.5.</v>
      </c>
      <c r="O924" s="116" t="s">
        <v>39</v>
      </c>
      <c r="P924" s="117" t="s">
        <v>19</v>
      </c>
      <c r="Q924" s="118">
        <f>+Q925</f>
        <v>0</v>
      </c>
      <c r="R924" s="118">
        <f t="shared" si="637"/>
        <v>0</v>
      </c>
      <c r="S924" s="118">
        <f t="shared" si="637"/>
        <v>0</v>
      </c>
      <c r="T924" s="118">
        <f t="shared" si="637"/>
        <v>400</v>
      </c>
      <c r="U924" s="118">
        <f t="shared" si="637"/>
        <v>800</v>
      </c>
      <c r="V924" s="118">
        <f t="shared" si="637"/>
        <v>0</v>
      </c>
      <c r="W924" s="118">
        <f t="shared" si="637"/>
        <v>0</v>
      </c>
      <c r="X924" s="118"/>
      <c r="Y924" s="332">
        <v>0</v>
      </c>
      <c r="Z924" s="192">
        <f t="shared" si="637"/>
        <v>400</v>
      </c>
      <c r="AA924" s="192">
        <f t="shared" si="637"/>
        <v>0</v>
      </c>
      <c r="AB924" s="192">
        <f t="shared" si="637"/>
        <v>0</v>
      </c>
      <c r="AC924" s="192">
        <f t="shared" si="637"/>
        <v>0</v>
      </c>
      <c r="AD924" s="192">
        <f t="shared" si="637"/>
        <v>0</v>
      </c>
    </row>
    <row r="925" spans="1:30" s="119" customFormat="1" ht="20.25" customHeight="1" x14ac:dyDescent="0.25">
      <c r="A925" s="182" t="s">
        <v>339</v>
      </c>
      <c r="B925" s="198" t="s">
        <v>352</v>
      </c>
      <c r="C925" s="198" t="s">
        <v>384</v>
      </c>
      <c r="D925" s="198" t="s">
        <v>387</v>
      </c>
      <c r="E925" s="198" t="s">
        <v>388</v>
      </c>
      <c r="F925" s="200">
        <f t="shared" si="580"/>
        <v>0</v>
      </c>
      <c r="G925" s="200">
        <f t="shared" si="581"/>
        <v>1200</v>
      </c>
      <c r="H925" s="201">
        <f t="shared" si="582"/>
        <v>400</v>
      </c>
      <c r="I925" s="120">
        <v>4</v>
      </c>
      <c r="J925" s="120"/>
      <c r="K925" s="120"/>
      <c r="L925" s="120"/>
      <c r="M925" s="120"/>
      <c r="N925" s="120"/>
      <c r="O925" s="175" t="s">
        <v>39</v>
      </c>
      <c r="P925" s="122" t="s">
        <v>21</v>
      </c>
      <c r="Q925" s="123">
        <f>+Q926+Q927</f>
        <v>0</v>
      </c>
      <c r="R925" s="123">
        <f t="shared" ref="R925:AD925" si="638">+R926+R927</f>
        <v>0</v>
      </c>
      <c r="S925" s="123">
        <f t="shared" si="638"/>
        <v>0</v>
      </c>
      <c r="T925" s="123">
        <f t="shared" si="638"/>
        <v>400</v>
      </c>
      <c r="U925" s="123">
        <f t="shared" si="638"/>
        <v>800</v>
      </c>
      <c r="V925" s="123">
        <f t="shared" si="638"/>
        <v>0</v>
      </c>
      <c r="W925" s="123">
        <f t="shared" si="638"/>
        <v>0</v>
      </c>
      <c r="X925" s="123"/>
      <c r="Y925" s="316">
        <v>0</v>
      </c>
      <c r="Z925" s="123">
        <f t="shared" si="638"/>
        <v>400</v>
      </c>
      <c r="AA925" s="123">
        <f t="shared" si="638"/>
        <v>0</v>
      </c>
      <c r="AB925" s="123">
        <f t="shared" si="638"/>
        <v>0</v>
      </c>
      <c r="AC925" s="123">
        <f t="shared" si="638"/>
        <v>0</v>
      </c>
      <c r="AD925" s="123">
        <f t="shared" si="638"/>
        <v>0</v>
      </c>
    </row>
    <row r="926" spans="1:30" s="187" customFormat="1" ht="20.25" hidden="1" customHeight="1" x14ac:dyDescent="0.25">
      <c r="A926" s="183" t="s">
        <v>339</v>
      </c>
      <c r="B926" s="198" t="s">
        <v>352</v>
      </c>
      <c r="C926" s="198" t="s">
        <v>384</v>
      </c>
      <c r="D926" s="198" t="s">
        <v>387</v>
      </c>
      <c r="E926" s="198" t="s">
        <v>388</v>
      </c>
      <c r="F926" s="200">
        <f t="shared" si="580"/>
        <v>0</v>
      </c>
      <c r="G926" s="200">
        <f t="shared" si="581"/>
        <v>0</v>
      </c>
      <c r="H926" s="201">
        <f t="shared" si="582"/>
        <v>0</v>
      </c>
      <c r="I926" s="121"/>
      <c r="J926" s="121">
        <v>41</v>
      </c>
      <c r="K926" s="121"/>
      <c r="L926" s="121"/>
      <c r="M926" s="121"/>
      <c r="N926" s="121"/>
      <c r="O926" s="175" t="s">
        <v>39</v>
      </c>
      <c r="P926" s="185" t="s">
        <v>11</v>
      </c>
      <c r="Q926" s="186">
        <v>0</v>
      </c>
      <c r="R926" s="186">
        <v>0</v>
      </c>
      <c r="S926" s="186">
        <v>0</v>
      </c>
      <c r="T926" s="186">
        <v>0</v>
      </c>
      <c r="U926" s="186">
        <v>0</v>
      </c>
      <c r="V926" s="186">
        <v>0</v>
      </c>
      <c r="W926" s="186">
        <v>0</v>
      </c>
      <c r="X926" s="186"/>
      <c r="Y926" s="260">
        <v>0</v>
      </c>
      <c r="Z926" s="186">
        <v>0</v>
      </c>
      <c r="AA926" s="186">
        <v>0</v>
      </c>
      <c r="AB926" s="186">
        <v>0</v>
      </c>
      <c r="AC926" s="186">
        <v>0</v>
      </c>
      <c r="AD926" s="186">
        <v>0</v>
      </c>
    </row>
    <row r="927" spans="1:30" s="187" customFormat="1" ht="20.25" customHeight="1" x14ac:dyDescent="0.25">
      <c r="A927" s="183" t="s">
        <v>339</v>
      </c>
      <c r="B927" s="198" t="s">
        <v>352</v>
      </c>
      <c r="C927" s="198" t="s">
        <v>384</v>
      </c>
      <c r="D927" s="198" t="s">
        <v>387</v>
      </c>
      <c r="E927" s="198" t="s">
        <v>388</v>
      </c>
      <c r="F927" s="200">
        <f t="shared" si="580"/>
        <v>0</v>
      </c>
      <c r="G927" s="200">
        <f t="shared" si="581"/>
        <v>1200</v>
      </c>
      <c r="H927" s="201">
        <f t="shared" si="582"/>
        <v>400</v>
      </c>
      <c r="I927" s="263"/>
      <c r="J927" s="263">
        <v>42</v>
      </c>
      <c r="K927" s="263"/>
      <c r="L927" s="263"/>
      <c r="M927" s="263"/>
      <c r="N927" s="263"/>
      <c r="O927" s="303" t="s">
        <v>39</v>
      </c>
      <c r="P927" s="264" t="s">
        <v>12</v>
      </c>
      <c r="Q927" s="265">
        <f>+Q928</f>
        <v>0</v>
      </c>
      <c r="R927" s="265">
        <f t="shared" ref="R927:AD929" si="639">+R928</f>
        <v>0</v>
      </c>
      <c r="S927" s="265">
        <f t="shared" si="639"/>
        <v>0</v>
      </c>
      <c r="T927" s="265">
        <f t="shared" si="639"/>
        <v>400</v>
      </c>
      <c r="U927" s="265">
        <f t="shared" si="639"/>
        <v>800</v>
      </c>
      <c r="V927" s="265">
        <f t="shared" si="639"/>
        <v>0</v>
      </c>
      <c r="W927" s="265">
        <f t="shared" si="639"/>
        <v>0</v>
      </c>
      <c r="X927" s="265"/>
      <c r="Y927" s="260">
        <v>0</v>
      </c>
      <c r="Z927" s="186">
        <f t="shared" si="639"/>
        <v>400</v>
      </c>
      <c r="AA927" s="186">
        <f t="shared" si="639"/>
        <v>0</v>
      </c>
      <c r="AB927" s="186">
        <f t="shared" si="639"/>
        <v>0</v>
      </c>
      <c r="AC927" s="186">
        <f t="shared" si="639"/>
        <v>0</v>
      </c>
      <c r="AD927" s="186">
        <f t="shared" si="639"/>
        <v>0</v>
      </c>
    </row>
    <row r="928" spans="1:30" s="214" customFormat="1" ht="20.25" customHeight="1" x14ac:dyDescent="0.25">
      <c r="A928" s="182" t="s">
        <v>339</v>
      </c>
      <c r="B928" s="188"/>
      <c r="C928" s="215" t="s">
        <v>384</v>
      </c>
      <c r="D928" s="215" t="s">
        <v>387</v>
      </c>
      <c r="E928" s="215" t="s">
        <v>388</v>
      </c>
      <c r="F928" s="207">
        <f t="shared" si="580"/>
        <v>0</v>
      </c>
      <c r="G928" s="207">
        <f t="shared" si="581"/>
        <v>1200</v>
      </c>
      <c r="H928" s="208">
        <f t="shared" si="582"/>
        <v>400</v>
      </c>
      <c r="I928" s="124"/>
      <c r="J928" s="131"/>
      <c r="K928" s="131">
        <v>422</v>
      </c>
      <c r="L928" s="131"/>
      <c r="M928" s="131"/>
      <c r="N928" s="132"/>
      <c r="O928" s="12" t="s">
        <v>39</v>
      </c>
      <c r="P928" s="127" t="s">
        <v>275</v>
      </c>
      <c r="Q928" s="133">
        <f>+Q929</f>
        <v>0</v>
      </c>
      <c r="R928" s="133">
        <f t="shared" si="639"/>
        <v>0</v>
      </c>
      <c r="S928" s="133">
        <f t="shared" si="639"/>
        <v>0</v>
      </c>
      <c r="T928" s="133">
        <f t="shared" si="639"/>
        <v>400</v>
      </c>
      <c r="U928" s="293">
        <f t="shared" si="639"/>
        <v>800</v>
      </c>
      <c r="V928" s="293">
        <f t="shared" si="639"/>
        <v>0</v>
      </c>
      <c r="W928" s="342">
        <f t="shared" si="639"/>
        <v>0</v>
      </c>
      <c r="X928" s="133"/>
      <c r="Y928" s="307"/>
      <c r="Z928" s="213">
        <f t="shared" si="639"/>
        <v>400</v>
      </c>
      <c r="AA928" s="213">
        <f t="shared" si="639"/>
        <v>0</v>
      </c>
      <c r="AB928" s="213">
        <f t="shared" si="639"/>
        <v>0</v>
      </c>
      <c r="AC928" s="213">
        <f t="shared" si="639"/>
        <v>0</v>
      </c>
      <c r="AD928" s="213">
        <f t="shared" si="639"/>
        <v>0</v>
      </c>
    </row>
    <row r="929" spans="1:31" s="114" customFormat="1" ht="20.25" customHeight="1" x14ac:dyDescent="0.25">
      <c r="A929" s="182" t="s">
        <v>339</v>
      </c>
      <c r="B929" s="182"/>
      <c r="C929" s="182"/>
      <c r="D929" s="198" t="s">
        <v>387</v>
      </c>
      <c r="E929" s="198" t="s">
        <v>388</v>
      </c>
      <c r="F929" s="200">
        <f t="shared" ref="F929:F992" si="640">+Q929+R929+S929</f>
        <v>0</v>
      </c>
      <c r="G929" s="200">
        <f t="shared" ref="G929:G992" si="641">+T929+U929+V929+W929+X929+Y929</f>
        <v>1200</v>
      </c>
      <c r="H929" s="201">
        <f t="shared" ref="H929:H992" si="642">+Z929+AA929+AB929+AC929+AD929</f>
        <v>400</v>
      </c>
      <c r="I929" s="124"/>
      <c r="J929" s="131"/>
      <c r="K929" s="131"/>
      <c r="L929" s="131">
        <v>4221</v>
      </c>
      <c r="M929" s="131"/>
      <c r="N929" s="132"/>
      <c r="O929" s="12" t="s">
        <v>39</v>
      </c>
      <c r="P929" s="127" t="s">
        <v>276</v>
      </c>
      <c r="Q929" s="133">
        <f t="shared" ref="Q929:Z929" si="643">+Q930</f>
        <v>0</v>
      </c>
      <c r="R929" s="133">
        <f t="shared" si="643"/>
        <v>0</v>
      </c>
      <c r="S929" s="133">
        <f t="shared" si="643"/>
        <v>0</v>
      </c>
      <c r="T929" s="133">
        <v>400</v>
      </c>
      <c r="U929" s="293">
        <f t="shared" si="643"/>
        <v>800</v>
      </c>
      <c r="V929" s="293">
        <f t="shared" si="643"/>
        <v>0</v>
      </c>
      <c r="W929" s="342">
        <f t="shared" si="643"/>
        <v>0</v>
      </c>
      <c r="X929" s="133"/>
      <c r="Y929" s="307"/>
      <c r="Z929" s="133">
        <f t="shared" si="643"/>
        <v>400</v>
      </c>
      <c r="AA929" s="133">
        <f>+AA930</f>
        <v>0</v>
      </c>
      <c r="AB929" s="133">
        <f t="shared" si="639"/>
        <v>0</v>
      </c>
      <c r="AC929" s="133">
        <f t="shared" si="639"/>
        <v>0</v>
      </c>
      <c r="AD929" s="133">
        <f t="shared" si="639"/>
        <v>0</v>
      </c>
    </row>
    <row r="930" spans="1:31" s="114" customFormat="1" ht="20.25" hidden="1" customHeight="1" x14ac:dyDescent="0.25">
      <c r="A930" s="183" t="s">
        <v>339</v>
      </c>
      <c r="B930" s="183"/>
      <c r="C930" s="183"/>
      <c r="D930" s="183"/>
      <c r="E930" s="198" t="s">
        <v>388</v>
      </c>
      <c r="F930" s="200">
        <f t="shared" si="640"/>
        <v>0</v>
      </c>
      <c r="G930" s="200">
        <f t="shared" si="641"/>
        <v>800</v>
      </c>
      <c r="H930" s="201">
        <f t="shared" si="642"/>
        <v>400</v>
      </c>
      <c r="I930" s="124"/>
      <c r="J930" s="131"/>
      <c r="K930" s="131"/>
      <c r="L930" s="131"/>
      <c r="M930" s="194">
        <v>42211</v>
      </c>
      <c r="N930" s="195"/>
      <c r="O930" s="196" t="s">
        <v>39</v>
      </c>
      <c r="P930" s="195" t="s">
        <v>277</v>
      </c>
      <c r="Q930" s="197">
        <f>Q931</f>
        <v>0</v>
      </c>
      <c r="R930" s="197">
        <f t="shared" ref="R930:AD930" si="644">R931</f>
        <v>0</v>
      </c>
      <c r="S930" s="197">
        <f t="shared" si="644"/>
        <v>0</v>
      </c>
      <c r="T930" s="197">
        <f t="shared" si="644"/>
        <v>0</v>
      </c>
      <c r="U930" s="294">
        <f t="shared" si="644"/>
        <v>800</v>
      </c>
      <c r="V930" s="294">
        <f t="shared" si="644"/>
        <v>0</v>
      </c>
      <c r="W930" s="343">
        <f t="shared" si="644"/>
        <v>0</v>
      </c>
      <c r="X930" s="197"/>
      <c r="Y930" s="308"/>
      <c r="Z930" s="197">
        <f t="shared" si="644"/>
        <v>400</v>
      </c>
      <c r="AA930" s="197">
        <f t="shared" si="644"/>
        <v>0</v>
      </c>
      <c r="AB930" s="197">
        <f t="shared" si="644"/>
        <v>0</v>
      </c>
      <c r="AC930" s="197">
        <f t="shared" si="644"/>
        <v>0</v>
      </c>
      <c r="AD930" s="197">
        <f t="shared" si="644"/>
        <v>0</v>
      </c>
    </row>
    <row r="931" spans="1:31" s="114" customFormat="1" ht="20.25" hidden="1" customHeight="1" x14ac:dyDescent="0.25">
      <c r="A931" s="182" t="s">
        <v>339</v>
      </c>
      <c r="B931" s="182"/>
      <c r="C931" s="182"/>
      <c r="D931" s="182"/>
      <c r="E931" s="182"/>
      <c r="F931" s="200">
        <f t="shared" si="640"/>
        <v>0</v>
      </c>
      <c r="G931" s="200">
        <f t="shared" si="641"/>
        <v>800</v>
      </c>
      <c r="H931" s="201">
        <f t="shared" si="642"/>
        <v>400</v>
      </c>
      <c r="I931" s="124"/>
      <c r="J931" s="131"/>
      <c r="K931" s="131"/>
      <c r="L931" s="131"/>
      <c r="M931" s="11"/>
      <c r="N931" s="171">
        <v>422110</v>
      </c>
      <c r="O931" s="172" t="s">
        <v>39</v>
      </c>
      <c r="P931" s="173" t="s">
        <v>277</v>
      </c>
      <c r="Q931" s="174">
        <v>0</v>
      </c>
      <c r="R931" s="174">
        <f>S931-Q931</f>
        <v>0</v>
      </c>
      <c r="S931" s="174">
        <v>0</v>
      </c>
      <c r="T931" s="174"/>
      <c r="U931" s="295">
        <v>800</v>
      </c>
      <c r="V931" s="295">
        <v>0</v>
      </c>
      <c r="W931" s="345">
        <v>0</v>
      </c>
      <c r="X931" s="174"/>
      <c r="Y931" s="309"/>
      <c r="Z931" s="174">
        <v>400</v>
      </c>
      <c r="AA931" s="174">
        <f>+Q931</f>
        <v>0</v>
      </c>
      <c r="AB931" s="174">
        <v>0</v>
      </c>
      <c r="AC931" s="174">
        <v>0</v>
      </c>
      <c r="AD931" s="174">
        <v>0</v>
      </c>
    </row>
    <row r="932" spans="1:31" s="114" customFormat="1" ht="30" customHeight="1" x14ac:dyDescent="0.25">
      <c r="A932" s="182" t="s">
        <v>340</v>
      </c>
      <c r="B932" s="198" t="s">
        <v>352</v>
      </c>
      <c r="C932" s="198" t="s">
        <v>384</v>
      </c>
      <c r="D932" s="198" t="s">
        <v>387</v>
      </c>
      <c r="E932" s="198" t="s">
        <v>388</v>
      </c>
      <c r="F932" s="200">
        <f t="shared" si="640"/>
        <v>19000</v>
      </c>
      <c r="G932" s="200">
        <f t="shared" si="641"/>
        <v>38000</v>
      </c>
      <c r="H932" s="201">
        <f t="shared" si="642"/>
        <v>47500</v>
      </c>
      <c r="I932" s="408" t="s">
        <v>106</v>
      </c>
      <c r="J932" s="409"/>
      <c r="K932" s="409"/>
      <c r="L932" s="409"/>
      <c r="M932" s="409"/>
      <c r="N932" s="409"/>
      <c r="O932" s="410"/>
      <c r="P932" s="111" t="s">
        <v>107</v>
      </c>
      <c r="Q932" s="112">
        <f>+Q933</f>
        <v>9500</v>
      </c>
      <c r="R932" s="112">
        <f t="shared" ref="R932:AD933" si="645">+R933</f>
        <v>0</v>
      </c>
      <c r="S932" s="112">
        <f t="shared" si="645"/>
        <v>9500</v>
      </c>
      <c r="T932" s="112">
        <f t="shared" si="645"/>
        <v>9500</v>
      </c>
      <c r="U932" s="112">
        <f t="shared" si="645"/>
        <v>9500</v>
      </c>
      <c r="V932" s="112">
        <f t="shared" si="645"/>
        <v>9500</v>
      </c>
      <c r="W932" s="112">
        <f t="shared" si="645"/>
        <v>9500</v>
      </c>
      <c r="X932" s="112"/>
      <c r="Y932" s="314"/>
      <c r="Z932" s="112">
        <f t="shared" si="645"/>
        <v>9500</v>
      </c>
      <c r="AA932" s="112">
        <f t="shared" si="645"/>
        <v>9500</v>
      </c>
      <c r="AB932" s="112">
        <f>+AB934</f>
        <v>9500</v>
      </c>
      <c r="AC932" s="112">
        <f>+AC934</f>
        <v>9500</v>
      </c>
      <c r="AD932" s="112">
        <f>+AD934</f>
        <v>9500</v>
      </c>
      <c r="AE932" s="176"/>
    </row>
    <row r="933" spans="1:31" s="193" customFormat="1" ht="21.75" customHeight="1" x14ac:dyDescent="0.25">
      <c r="A933" s="188" t="s">
        <v>340</v>
      </c>
      <c r="B933" s="188"/>
      <c r="C933" s="198" t="s">
        <v>384</v>
      </c>
      <c r="D933" s="198" t="s">
        <v>387</v>
      </c>
      <c r="E933" s="198" t="s">
        <v>388</v>
      </c>
      <c r="F933" s="200">
        <f t="shared" si="640"/>
        <v>19000</v>
      </c>
      <c r="G933" s="200">
        <f t="shared" si="641"/>
        <v>38100</v>
      </c>
      <c r="H933" s="201">
        <f t="shared" si="642"/>
        <v>47500</v>
      </c>
      <c r="I933" s="115"/>
      <c r="J933" s="115"/>
      <c r="K933" s="115"/>
      <c r="L933" s="115"/>
      <c r="M933" s="115"/>
      <c r="N933" s="115" t="str">
        <f>+O933</f>
        <v>3.1.</v>
      </c>
      <c r="O933" s="116" t="s">
        <v>41</v>
      </c>
      <c r="P933" s="117" t="s">
        <v>20</v>
      </c>
      <c r="Q933" s="118">
        <f>+Q934</f>
        <v>9500</v>
      </c>
      <c r="R933" s="118">
        <f t="shared" si="645"/>
        <v>0</v>
      </c>
      <c r="S933" s="118">
        <f t="shared" si="645"/>
        <v>9500</v>
      </c>
      <c r="T933" s="118">
        <f t="shared" si="645"/>
        <v>9500</v>
      </c>
      <c r="U933" s="118">
        <f t="shared" si="645"/>
        <v>9500</v>
      </c>
      <c r="V933" s="118">
        <f t="shared" si="645"/>
        <v>9500</v>
      </c>
      <c r="W933" s="118">
        <f t="shared" si="645"/>
        <v>9500</v>
      </c>
      <c r="X933" s="118"/>
      <c r="Y933" s="332">
        <f>W932:W933/V933*100</f>
        <v>100</v>
      </c>
      <c r="Z933" s="192">
        <f t="shared" si="645"/>
        <v>9500</v>
      </c>
      <c r="AA933" s="192">
        <f t="shared" si="645"/>
        <v>9500</v>
      </c>
      <c r="AB933" s="192">
        <f t="shared" si="645"/>
        <v>9500</v>
      </c>
      <c r="AC933" s="192">
        <f t="shared" si="645"/>
        <v>9500</v>
      </c>
      <c r="AD933" s="192">
        <f t="shared" si="645"/>
        <v>9500</v>
      </c>
    </row>
    <row r="934" spans="1:31" s="119" customFormat="1" ht="20.25" customHeight="1" x14ac:dyDescent="0.25">
      <c r="A934" s="182" t="s">
        <v>340</v>
      </c>
      <c r="B934" s="198" t="s">
        <v>352</v>
      </c>
      <c r="C934" s="198" t="s">
        <v>384</v>
      </c>
      <c r="D934" s="198" t="s">
        <v>387</v>
      </c>
      <c r="E934" s="198" t="s">
        <v>388</v>
      </c>
      <c r="F934" s="200">
        <f t="shared" si="640"/>
        <v>19000</v>
      </c>
      <c r="G934" s="200">
        <f t="shared" si="641"/>
        <v>38100</v>
      </c>
      <c r="H934" s="201">
        <f t="shared" si="642"/>
        <v>47500</v>
      </c>
      <c r="I934" s="120">
        <v>3</v>
      </c>
      <c r="J934" s="120"/>
      <c r="K934" s="120"/>
      <c r="L934" s="120"/>
      <c r="M934" s="120"/>
      <c r="N934" s="120"/>
      <c r="O934" s="12" t="s">
        <v>41</v>
      </c>
      <c r="P934" s="122" t="s">
        <v>18</v>
      </c>
      <c r="Q934" s="123">
        <f>+Q935+Q967</f>
        <v>9500</v>
      </c>
      <c r="R934" s="123">
        <f t="shared" ref="R934:AD934" si="646">+R935+R967</f>
        <v>0</v>
      </c>
      <c r="S934" s="123">
        <f t="shared" si="646"/>
        <v>9500</v>
      </c>
      <c r="T934" s="123">
        <f t="shared" si="646"/>
        <v>9500</v>
      </c>
      <c r="U934" s="123">
        <f t="shared" si="646"/>
        <v>9500</v>
      </c>
      <c r="V934" s="123">
        <f t="shared" si="646"/>
        <v>9500</v>
      </c>
      <c r="W934" s="123">
        <f t="shared" si="646"/>
        <v>9500</v>
      </c>
      <c r="X934" s="123"/>
      <c r="Y934" s="333">
        <f>W933:W934/V934*100</f>
        <v>100</v>
      </c>
      <c r="Z934" s="123">
        <f t="shared" si="646"/>
        <v>9500</v>
      </c>
      <c r="AA934" s="123">
        <f t="shared" si="646"/>
        <v>9500</v>
      </c>
      <c r="AB934" s="123">
        <f t="shared" si="646"/>
        <v>9500</v>
      </c>
      <c r="AC934" s="123">
        <f t="shared" si="646"/>
        <v>9500</v>
      </c>
      <c r="AD934" s="123">
        <f t="shared" si="646"/>
        <v>9500</v>
      </c>
    </row>
    <row r="935" spans="1:31" s="187" customFormat="1" ht="20.25" customHeight="1" x14ac:dyDescent="0.25">
      <c r="A935" s="183" t="s">
        <v>340</v>
      </c>
      <c r="B935" s="198" t="s">
        <v>352</v>
      </c>
      <c r="C935" s="198" t="s">
        <v>384</v>
      </c>
      <c r="D935" s="198" t="s">
        <v>387</v>
      </c>
      <c r="E935" s="198" t="s">
        <v>388</v>
      </c>
      <c r="F935" s="200">
        <f t="shared" si="640"/>
        <v>4800</v>
      </c>
      <c r="G935" s="200">
        <f t="shared" si="641"/>
        <v>9879</v>
      </c>
      <c r="H935" s="201">
        <f t="shared" si="642"/>
        <v>12329</v>
      </c>
      <c r="I935" s="263"/>
      <c r="J935" s="263">
        <v>31</v>
      </c>
      <c r="K935" s="263"/>
      <c r="L935" s="263"/>
      <c r="M935" s="263"/>
      <c r="N935" s="263"/>
      <c r="O935" s="303" t="s">
        <v>41</v>
      </c>
      <c r="P935" s="264" t="s">
        <v>6</v>
      </c>
      <c r="Q935" s="265">
        <f>Q936+Q958+Q946</f>
        <v>2400</v>
      </c>
      <c r="R935" s="265">
        <f t="shared" ref="R935:AD935" si="647">R936+R958+R946</f>
        <v>0</v>
      </c>
      <c r="S935" s="265">
        <f t="shared" si="647"/>
        <v>2400</v>
      </c>
      <c r="T935" s="265">
        <f t="shared" si="647"/>
        <v>2579</v>
      </c>
      <c r="U935" s="265">
        <f t="shared" si="647"/>
        <v>2400</v>
      </c>
      <c r="V935" s="265">
        <f t="shared" si="647"/>
        <v>2400</v>
      </c>
      <c r="W935" s="265">
        <f t="shared" si="647"/>
        <v>2400</v>
      </c>
      <c r="X935" s="265"/>
      <c r="Y935" s="260">
        <f>W935/V935*100</f>
        <v>100</v>
      </c>
      <c r="Z935" s="186">
        <f t="shared" si="647"/>
        <v>2579</v>
      </c>
      <c r="AA935" s="186">
        <f t="shared" si="647"/>
        <v>2400</v>
      </c>
      <c r="AB935" s="186">
        <f t="shared" si="647"/>
        <v>2400</v>
      </c>
      <c r="AC935" s="186">
        <f t="shared" si="647"/>
        <v>2450</v>
      </c>
      <c r="AD935" s="186">
        <f t="shared" si="647"/>
        <v>2500</v>
      </c>
    </row>
    <row r="936" spans="1:31" s="214" customFormat="1" ht="20.25" customHeight="1" x14ac:dyDescent="0.25">
      <c r="A936" s="188" t="s">
        <v>340</v>
      </c>
      <c r="B936" s="188"/>
      <c r="C936" s="215" t="s">
        <v>384</v>
      </c>
      <c r="D936" s="215" t="s">
        <v>387</v>
      </c>
      <c r="E936" s="215" t="s">
        <v>388</v>
      </c>
      <c r="F936" s="207">
        <f t="shared" si="640"/>
        <v>4120</v>
      </c>
      <c r="G936" s="207">
        <f t="shared" si="641"/>
        <v>8460</v>
      </c>
      <c r="H936" s="208">
        <f t="shared" si="642"/>
        <v>10430</v>
      </c>
      <c r="I936" s="124"/>
      <c r="J936" s="131"/>
      <c r="K936" s="131">
        <v>311</v>
      </c>
      <c r="L936" s="131"/>
      <c r="M936" s="131"/>
      <c r="N936" s="132"/>
      <c r="O936" s="12" t="s">
        <v>41</v>
      </c>
      <c r="P936" s="127" t="s">
        <v>117</v>
      </c>
      <c r="Q936" s="133">
        <f>Q937+Q940+Q943</f>
        <v>2060</v>
      </c>
      <c r="R936" s="133">
        <f t="shared" ref="R936:AD936" si="648">R937+R940+R943</f>
        <v>0</v>
      </c>
      <c r="S936" s="133">
        <f t="shared" si="648"/>
        <v>2060</v>
      </c>
      <c r="T936" s="133">
        <f t="shared" si="648"/>
        <v>2220</v>
      </c>
      <c r="U936" s="293">
        <f t="shared" si="648"/>
        <v>2120</v>
      </c>
      <c r="V936" s="293">
        <f t="shared" si="648"/>
        <v>2060</v>
      </c>
      <c r="W936" s="342">
        <f t="shared" si="648"/>
        <v>2060</v>
      </c>
      <c r="X936" s="133"/>
      <c r="Y936" s="307"/>
      <c r="Z936" s="213">
        <f t="shared" si="648"/>
        <v>2220</v>
      </c>
      <c r="AA936" s="213">
        <f t="shared" si="648"/>
        <v>2060</v>
      </c>
      <c r="AB936" s="213">
        <f t="shared" si="648"/>
        <v>2000</v>
      </c>
      <c r="AC936" s="213">
        <f t="shared" si="648"/>
        <v>2050</v>
      </c>
      <c r="AD936" s="213">
        <f t="shared" si="648"/>
        <v>2100</v>
      </c>
    </row>
    <row r="937" spans="1:31" s="114" customFormat="1" ht="20.25" customHeight="1" x14ac:dyDescent="0.25">
      <c r="A937" s="182" t="s">
        <v>340</v>
      </c>
      <c r="B937" s="182"/>
      <c r="C937" s="182"/>
      <c r="D937" s="198" t="s">
        <v>387</v>
      </c>
      <c r="E937" s="198" t="s">
        <v>388</v>
      </c>
      <c r="F937" s="200">
        <f t="shared" si="640"/>
        <v>3240</v>
      </c>
      <c r="G937" s="200">
        <f t="shared" si="641"/>
        <v>6785</v>
      </c>
      <c r="H937" s="201">
        <f t="shared" si="642"/>
        <v>8465</v>
      </c>
      <c r="I937" s="124"/>
      <c r="J937" s="131"/>
      <c r="K937" s="131"/>
      <c r="L937" s="131">
        <v>3111</v>
      </c>
      <c r="M937" s="131"/>
      <c r="N937" s="132"/>
      <c r="O937" s="12" t="s">
        <v>41</v>
      </c>
      <c r="P937" s="127" t="s">
        <v>118</v>
      </c>
      <c r="Q937" s="133">
        <f t="shared" ref="Q937:AD938" si="649">Q938</f>
        <v>1620</v>
      </c>
      <c r="R937" s="133">
        <f t="shared" si="649"/>
        <v>0</v>
      </c>
      <c r="S937" s="133">
        <f t="shared" si="649"/>
        <v>1620</v>
      </c>
      <c r="T937" s="133">
        <v>2045</v>
      </c>
      <c r="U937" s="293">
        <f t="shared" si="649"/>
        <v>1500</v>
      </c>
      <c r="V937" s="293">
        <f t="shared" si="649"/>
        <v>1620</v>
      </c>
      <c r="W937" s="342">
        <f t="shared" si="649"/>
        <v>1620</v>
      </c>
      <c r="X937" s="133"/>
      <c r="Y937" s="307"/>
      <c r="Z937" s="133">
        <f t="shared" si="649"/>
        <v>2045</v>
      </c>
      <c r="AA937" s="133">
        <f t="shared" si="649"/>
        <v>1620</v>
      </c>
      <c r="AB937" s="133">
        <f t="shared" si="649"/>
        <v>1550</v>
      </c>
      <c r="AC937" s="133">
        <f t="shared" si="649"/>
        <v>1600</v>
      </c>
      <c r="AD937" s="133">
        <f t="shared" si="649"/>
        <v>1650</v>
      </c>
    </row>
    <row r="938" spans="1:31" s="114" customFormat="1" ht="20.25" hidden="1" customHeight="1" x14ac:dyDescent="0.25">
      <c r="A938" s="183" t="s">
        <v>340</v>
      </c>
      <c r="B938" s="183"/>
      <c r="C938" s="183"/>
      <c r="D938" s="183"/>
      <c r="E938" s="198" t="s">
        <v>388</v>
      </c>
      <c r="F938" s="200">
        <f t="shared" si="640"/>
        <v>3240</v>
      </c>
      <c r="G938" s="200">
        <f t="shared" si="641"/>
        <v>4740</v>
      </c>
      <c r="H938" s="201">
        <f t="shared" si="642"/>
        <v>8465</v>
      </c>
      <c r="I938" s="124"/>
      <c r="J938" s="131"/>
      <c r="K938" s="131"/>
      <c r="L938" s="131"/>
      <c r="M938" s="194">
        <v>31111</v>
      </c>
      <c r="N938" s="195"/>
      <c r="O938" s="196" t="s">
        <v>41</v>
      </c>
      <c r="P938" s="195" t="s">
        <v>119</v>
      </c>
      <c r="Q938" s="197">
        <f t="shared" si="649"/>
        <v>1620</v>
      </c>
      <c r="R938" s="197">
        <f t="shared" si="649"/>
        <v>0</v>
      </c>
      <c r="S938" s="197">
        <f t="shared" si="649"/>
        <v>1620</v>
      </c>
      <c r="T938" s="197">
        <f t="shared" si="649"/>
        <v>0</v>
      </c>
      <c r="U938" s="294">
        <f t="shared" si="649"/>
        <v>1500</v>
      </c>
      <c r="V938" s="294">
        <f t="shared" si="649"/>
        <v>1620</v>
      </c>
      <c r="W938" s="343">
        <f t="shared" si="649"/>
        <v>1620</v>
      </c>
      <c r="X938" s="197"/>
      <c r="Y938" s="308"/>
      <c r="Z938" s="197">
        <f t="shared" si="649"/>
        <v>2045</v>
      </c>
      <c r="AA938" s="197">
        <f t="shared" si="649"/>
        <v>1620</v>
      </c>
      <c r="AB938" s="197">
        <f t="shared" si="649"/>
        <v>1550</v>
      </c>
      <c r="AC938" s="197">
        <f t="shared" si="649"/>
        <v>1600</v>
      </c>
      <c r="AD938" s="197">
        <f t="shared" si="649"/>
        <v>1650</v>
      </c>
    </row>
    <row r="939" spans="1:31" s="114" customFormat="1" ht="20.25" hidden="1" customHeight="1" x14ac:dyDescent="0.25">
      <c r="A939" s="182" t="s">
        <v>340</v>
      </c>
      <c r="B939" s="182"/>
      <c r="C939" s="182"/>
      <c r="D939" s="182"/>
      <c r="E939" s="182"/>
      <c r="F939" s="200">
        <f t="shared" si="640"/>
        <v>3240</v>
      </c>
      <c r="G939" s="200">
        <f t="shared" si="641"/>
        <v>4740</v>
      </c>
      <c r="H939" s="201">
        <f t="shared" si="642"/>
        <v>8465</v>
      </c>
      <c r="I939" s="124"/>
      <c r="J939" s="131"/>
      <c r="K939" s="131"/>
      <c r="L939" s="131"/>
      <c r="M939" s="11"/>
      <c r="N939" s="171">
        <v>311110</v>
      </c>
      <c r="O939" s="172" t="s">
        <v>41</v>
      </c>
      <c r="P939" s="173" t="s">
        <v>294</v>
      </c>
      <c r="Q939" s="174">
        <f>1500+120</f>
        <v>1620</v>
      </c>
      <c r="R939" s="174">
        <f>S939-Q939</f>
        <v>0</v>
      </c>
      <c r="S939" s="174">
        <f>2040-420</f>
        <v>1620</v>
      </c>
      <c r="T939" s="174"/>
      <c r="U939" s="295">
        <v>1500</v>
      </c>
      <c r="V939" s="295">
        <v>1620</v>
      </c>
      <c r="W939" s="345">
        <v>1620</v>
      </c>
      <c r="X939" s="174"/>
      <c r="Y939" s="309"/>
      <c r="Z939" s="174">
        <v>2045</v>
      </c>
      <c r="AA939" s="174">
        <f>+Q939</f>
        <v>1620</v>
      </c>
      <c r="AB939" s="174">
        <v>1550</v>
      </c>
      <c r="AC939" s="174">
        <v>1600</v>
      </c>
      <c r="AD939" s="174">
        <v>1650</v>
      </c>
    </row>
    <row r="940" spans="1:31" s="114" customFormat="1" ht="20.25" customHeight="1" x14ac:dyDescent="0.25">
      <c r="A940" s="182" t="s">
        <v>340</v>
      </c>
      <c r="B940" s="182"/>
      <c r="C940" s="182"/>
      <c r="D940" s="198" t="s">
        <v>387</v>
      </c>
      <c r="E940" s="198" t="s">
        <v>388</v>
      </c>
      <c r="F940" s="200">
        <f t="shared" si="640"/>
        <v>830</v>
      </c>
      <c r="G940" s="200">
        <f t="shared" si="641"/>
        <v>1305</v>
      </c>
      <c r="H940" s="201">
        <f t="shared" si="642"/>
        <v>1765</v>
      </c>
      <c r="I940" s="124"/>
      <c r="J940" s="131"/>
      <c r="K940" s="131"/>
      <c r="L940" s="131">
        <v>3113</v>
      </c>
      <c r="M940" s="131"/>
      <c r="N940" s="132"/>
      <c r="O940" s="12" t="s">
        <v>41</v>
      </c>
      <c r="P940" s="127" t="s">
        <v>126</v>
      </c>
      <c r="Q940" s="133">
        <f t="shared" ref="Q940:AD941" si="650">Q941</f>
        <v>415</v>
      </c>
      <c r="R940" s="133">
        <f t="shared" si="650"/>
        <v>0</v>
      </c>
      <c r="S940" s="133">
        <f t="shared" si="650"/>
        <v>415</v>
      </c>
      <c r="T940" s="133">
        <f t="shared" si="650"/>
        <v>0</v>
      </c>
      <c r="U940" s="293">
        <f t="shared" si="650"/>
        <v>475</v>
      </c>
      <c r="V940" s="293">
        <f t="shared" si="650"/>
        <v>415</v>
      </c>
      <c r="W940" s="342">
        <f t="shared" si="650"/>
        <v>415</v>
      </c>
      <c r="X940" s="133"/>
      <c r="Y940" s="307"/>
      <c r="Z940" s="133">
        <f t="shared" si="650"/>
        <v>0</v>
      </c>
      <c r="AA940" s="133">
        <f t="shared" si="650"/>
        <v>415</v>
      </c>
      <c r="AB940" s="133">
        <f t="shared" si="650"/>
        <v>450</v>
      </c>
      <c r="AC940" s="133">
        <f t="shared" si="650"/>
        <v>450</v>
      </c>
      <c r="AD940" s="133">
        <f t="shared" si="650"/>
        <v>450</v>
      </c>
    </row>
    <row r="941" spans="1:31" s="114" customFormat="1" ht="20.25" hidden="1" customHeight="1" x14ac:dyDescent="0.25">
      <c r="A941" s="183" t="s">
        <v>340</v>
      </c>
      <c r="B941" s="183"/>
      <c r="C941" s="183"/>
      <c r="D941" s="183"/>
      <c r="E941" s="198" t="s">
        <v>388</v>
      </c>
      <c r="F941" s="200">
        <f t="shared" si="640"/>
        <v>830</v>
      </c>
      <c r="G941" s="200">
        <f t="shared" si="641"/>
        <v>1305</v>
      </c>
      <c r="H941" s="201">
        <f t="shared" si="642"/>
        <v>1765</v>
      </c>
      <c r="I941" s="124"/>
      <c r="J941" s="131"/>
      <c r="K941" s="131"/>
      <c r="L941" s="131"/>
      <c r="M941" s="194">
        <v>31131</v>
      </c>
      <c r="N941" s="195"/>
      <c r="O941" s="196" t="s">
        <v>41</v>
      </c>
      <c r="P941" s="195" t="s">
        <v>126</v>
      </c>
      <c r="Q941" s="197">
        <f t="shared" si="650"/>
        <v>415</v>
      </c>
      <c r="R941" s="197">
        <f t="shared" si="650"/>
        <v>0</v>
      </c>
      <c r="S941" s="197">
        <f t="shared" si="650"/>
        <v>415</v>
      </c>
      <c r="T941" s="197">
        <f t="shared" si="650"/>
        <v>0</v>
      </c>
      <c r="U941" s="294">
        <f t="shared" si="650"/>
        <v>475</v>
      </c>
      <c r="V941" s="294">
        <f t="shared" si="650"/>
        <v>415</v>
      </c>
      <c r="W941" s="343">
        <f t="shared" si="650"/>
        <v>415</v>
      </c>
      <c r="X941" s="197"/>
      <c r="Y941" s="308"/>
      <c r="Z941" s="197">
        <f t="shared" si="650"/>
        <v>0</v>
      </c>
      <c r="AA941" s="197">
        <f t="shared" si="650"/>
        <v>415</v>
      </c>
      <c r="AB941" s="197">
        <f t="shared" si="650"/>
        <v>450</v>
      </c>
      <c r="AC941" s="197">
        <f t="shared" si="650"/>
        <v>450</v>
      </c>
      <c r="AD941" s="197">
        <f t="shared" si="650"/>
        <v>450</v>
      </c>
    </row>
    <row r="942" spans="1:31" s="114" customFormat="1" ht="20.25" hidden="1" customHeight="1" x14ac:dyDescent="0.25">
      <c r="A942" s="182" t="s">
        <v>340</v>
      </c>
      <c r="B942" s="182"/>
      <c r="C942" s="182"/>
      <c r="D942" s="182"/>
      <c r="E942" s="182"/>
      <c r="F942" s="200">
        <f t="shared" si="640"/>
        <v>830</v>
      </c>
      <c r="G942" s="200">
        <f t="shared" si="641"/>
        <v>1305</v>
      </c>
      <c r="H942" s="201">
        <f t="shared" si="642"/>
        <v>1765</v>
      </c>
      <c r="I942" s="124"/>
      <c r="J942" s="131"/>
      <c r="K942" s="131"/>
      <c r="L942" s="131"/>
      <c r="M942" s="11"/>
      <c r="N942" s="171">
        <v>311310</v>
      </c>
      <c r="O942" s="172" t="s">
        <v>41</v>
      </c>
      <c r="P942" s="173" t="s">
        <v>126</v>
      </c>
      <c r="Q942" s="174">
        <v>415</v>
      </c>
      <c r="R942" s="174">
        <f>S942-Q942</f>
        <v>0</v>
      </c>
      <c r="S942" s="174">
        <v>415</v>
      </c>
      <c r="T942" s="174"/>
      <c r="U942" s="295">
        <v>475</v>
      </c>
      <c r="V942" s="295">
        <v>415</v>
      </c>
      <c r="W942" s="345">
        <v>415</v>
      </c>
      <c r="X942" s="174"/>
      <c r="Y942" s="309"/>
      <c r="Z942" s="174"/>
      <c r="AA942" s="174">
        <f>+Q942</f>
        <v>415</v>
      </c>
      <c r="AB942" s="174">
        <v>450</v>
      </c>
      <c r="AC942" s="174">
        <v>450</v>
      </c>
      <c r="AD942" s="174">
        <v>450</v>
      </c>
    </row>
    <row r="943" spans="1:31" s="114" customFormat="1" ht="20.25" customHeight="1" x14ac:dyDescent="0.25">
      <c r="A943" s="182" t="s">
        <v>340</v>
      </c>
      <c r="B943" s="182"/>
      <c r="C943" s="182"/>
      <c r="D943" s="198" t="s">
        <v>387</v>
      </c>
      <c r="E943" s="198" t="s">
        <v>388</v>
      </c>
      <c r="F943" s="200">
        <f t="shared" si="640"/>
        <v>50</v>
      </c>
      <c r="G943" s="200">
        <f t="shared" si="641"/>
        <v>370</v>
      </c>
      <c r="H943" s="201">
        <f t="shared" si="642"/>
        <v>200</v>
      </c>
      <c r="I943" s="124"/>
      <c r="J943" s="131"/>
      <c r="K943" s="131"/>
      <c r="L943" s="131">
        <v>3114</v>
      </c>
      <c r="M943" s="131"/>
      <c r="N943" s="132"/>
      <c r="O943" s="12" t="s">
        <v>41</v>
      </c>
      <c r="P943" s="127" t="s">
        <v>298</v>
      </c>
      <c r="Q943" s="133">
        <f t="shared" ref="Q943:AD944" si="651">Q944</f>
        <v>25</v>
      </c>
      <c r="R943" s="133">
        <f t="shared" si="651"/>
        <v>0</v>
      </c>
      <c r="S943" s="133">
        <f t="shared" si="651"/>
        <v>25</v>
      </c>
      <c r="T943" s="133">
        <v>175</v>
      </c>
      <c r="U943" s="293">
        <f t="shared" si="651"/>
        <v>145</v>
      </c>
      <c r="V943" s="293">
        <f t="shared" si="651"/>
        <v>25</v>
      </c>
      <c r="W943" s="342">
        <f t="shared" si="651"/>
        <v>25</v>
      </c>
      <c r="X943" s="133"/>
      <c r="Y943" s="307"/>
      <c r="Z943" s="133">
        <f t="shared" si="651"/>
        <v>175</v>
      </c>
      <c r="AA943" s="133">
        <f t="shared" si="651"/>
        <v>25</v>
      </c>
      <c r="AB943" s="133">
        <f t="shared" si="651"/>
        <v>0</v>
      </c>
      <c r="AC943" s="133">
        <f t="shared" si="651"/>
        <v>0</v>
      </c>
      <c r="AD943" s="133">
        <f t="shared" si="651"/>
        <v>0</v>
      </c>
    </row>
    <row r="944" spans="1:31" s="114" customFormat="1" ht="20.25" hidden="1" customHeight="1" x14ac:dyDescent="0.25">
      <c r="A944" s="183" t="s">
        <v>340</v>
      </c>
      <c r="B944" s="183"/>
      <c r="C944" s="183"/>
      <c r="D944" s="183"/>
      <c r="E944" s="198" t="s">
        <v>388</v>
      </c>
      <c r="F944" s="200">
        <f t="shared" si="640"/>
        <v>50</v>
      </c>
      <c r="G944" s="200">
        <f t="shared" si="641"/>
        <v>195</v>
      </c>
      <c r="H944" s="201">
        <f t="shared" si="642"/>
        <v>200</v>
      </c>
      <c r="I944" s="124"/>
      <c r="J944" s="131"/>
      <c r="K944" s="131"/>
      <c r="L944" s="131"/>
      <c r="M944" s="194">
        <v>31141</v>
      </c>
      <c r="N944" s="195"/>
      <c r="O944" s="196" t="s">
        <v>41</v>
      </c>
      <c r="P944" s="195" t="s">
        <v>127</v>
      </c>
      <c r="Q944" s="197">
        <f t="shared" si="651"/>
        <v>25</v>
      </c>
      <c r="R944" s="197">
        <f t="shared" si="651"/>
        <v>0</v>
      </c>
      <c r="S944" s="197">
        <f t="shared" si="651"/>
        <v>25</v>
      </c>
      <c r="T944" s="197">
        <f t="shared" si="651"/>
        <v>0</v>
      </c>
      <c r="U944" s="294">
        <f t="shared" si="651"/>
        <v>145</v>
      </c>
      <c r="V944" s="294">
        <f t="shared" si="651"/>
        <v>25</v>
      </c>
      <c r="W944" s="343">
        <f t="shared" si="651"/>
        <v>25</v>
      </c>
      <c r="X944" s="197"/>
      <c r="Y944" s="308"/>
      <c r="Z944" s="197">
        <f t="shared" si="651"/>
        <v>175</v>
      </c>
      <c r="AA944" s="197">
        <f t="shared" si="651"/>
        <v>25</v>
      </c>
      <c r="AB944" s="197">
        <f t="shared" si="651"/>
        <v>0</v>
      </c>
      <c r="AC944" s="197">
        <f t="shared" si="651"/>
        <v>0</v>
      </c>
      <c r="AD944" s="197">
        <f t="shared" si="651"/>
        <v>0</v>
      </c>
    </row>
    <row r="945" spans="1:30" s="114" customFormat="1" ht="20.25" hidden="1" customHeight="1" x14ac:dyDescent="0.25">
      <c r="A945" s="182" t="s">
        <v>340</v>
      </c>
      <c r="B945" s="182"/>
      <c r="C945" s="182"/>
      <c r="D945" s="182"/>
      <c r="E945" s="182"/>
      <c r="F945" s="200">
        <f t="shared" si="640"/>
        <v>50</v>
      </c>
      <c r="G945" s="200">
        <f t="shared" si="641"/>
        <v>195</v>
      </c>
      <c r="H945" s="201">
        <f t="shared" si="642"/>
        <v>200</v>
      </c>
      <c r="I945" s="124"/>
      <c r="J945" s="131"/>
      <c r="K945" s="131"/>
      <c r="L945" s="131"/>
      <c r="M945" s="11"/>
      <c r="N945" s="171">
        <v>311410</v>
      </c>
      <c r="O945" s="172" t="s">
        <v>41</v>
      </c>
      <c r="P945" s="173" t="s">
        <v>127</v>
      </c>
      <c r="Q945" s="174">
        <v>25</v>
      </c>
      <c r="R945" s="174">
        <f>S945-Q945</f>
        <v>0</v>
      </c>
      <c r="S945" s="174">
        <v>25</v>
      </c>
      <c r="T945" s="174"/>
      <c r="U945" s="295">
        <v>145</v>
      </c>
      <c r="V945" s="295">
        <v>25</v>
      </c>
      <c r="W945" s="345">
        <v>25</v>
      </c>
      <c r="X945" s="174"/>
      <c r="Y945" s="309"/>
      <c r="Z945" s="174">
        <v>175</v>
      </c>
      <c r="AA945" s="174">
        <f>+Q945</f>
        <v>25</v>
      </c>
      <c r="AB945" s="174"/>
      <c r="AC945" s="174"/>
      <c r="AD945" s="174"/>
    </row>
    <row r="946" spans="1:30" s="214" customFormat="1" ht="20.25" hidden="1" customHeight="1" x14ac:dyDescent="0.25">
      <c r="A946" s="188" t="s">
        <v>340</v>
      </c>
      <c r="B946" s="188"/>
      <c r="C946" s="215" t="s">
        <v>384</v>
      </c>
      <c r="D946" s="215" t="s">
        <v>387</v>
      </c>
      <c r="E946" s="215" t="s">
        <v>388</v>
      </c>
      <c r="F946" s="207">
        <f t="shared" si="640"/>
        <v>0</v>
      </c>
      <c r="G946" s="207">
        <f t="shared" si="641"/>
        <v>0</v>
      </c>
      <c r="H946" s="208">
        <f t="shared" si="642"/>
        <v>0</v>
      </c>
      <c r="I946" s="124"/>
      <c r="J946" s="131"/>
      <c r="K946" s="131">
        <v>312</v>
      </c>
      <c r="L946" s="131"/>
      <c r="M946" s="131"/>
      <c r="N946" s="132"/>
      <c r="O946" s="12" t="s">
        <v>41</v>
      </c>
      <c r="P946" s="127" t="s">
        <v>130</v>
      </c>
      <c r="Q946" s="133">
        <f>Q947</f>
        <v>0</v>
      </c>
      <c r="R946" s="133">
        <f t="shared" ref="R946:AD946" si="652">R947</f>
        <v>0</v>
      </c>
      <c r="S946" s="133">
        <f t="shared" si="652"/>
        <v>0</v>
      </c>
      <c r="T946" s="133">
        <f t="shared" si="652"/>
        <v>0</v>
      </c>
      <c r="U946" s="293">
        <f t="shared" si="652"/>
        <v>0</v>
      </c>
      <c r="V946" s="293">
        <f t="shared" si="652"/>
        <v>0</v>
      </c>
      <c r="W946" s="342">
        <f t="shared" si="652"/>
        <v>0</v>
      </c>
      <c r="X946" s="133"/>
      <c r="Y946" s="307"/>
      <c r="Z946" s="213">
        <f t="shared" si="652"/>
        <v>0</v>
      </c>
      <c r="AA946" s="213">
        <f t="shared" si="652"/>
        <v>0</v>
      </c>
      <c r="AB946" s="213">
        <f t="shared" si="652"/>
        <v>0</v>
      </c>
      <c r="AC946" s="213">
        <f t="shared" si="652"/>
        <v>0</v>
      </c>
      <c r="AD946" s="213">
        <f t="shared" si="652"/>
        <v>0</v>
      </c>
    </row>
    <row r="947" spans="1:30" s="114" customFormat="1" ht="20.25" hidden="1" customHeight="1" x14ac:dyDescent="0.25">
      <c r="A947" s="182" t="s">
        <v>340</v>
      </c>
      <c r="B947" s="182"/>
      <c r="C947" s="182"/>
      <c r="D947" s="198" t="s">
        <v>387</v>
      </c>
      <c r="E947" s="198" t="s">
        <v>388</v>
      </c>
      <c r="F947" s="200">
        <f t="shared" si="640"/>
        <v>0</v>
      </c>
      <c r="G947" s="200">
        <f t="shared" si="641"/>
        <v>0</v>
      </c>
      <c r="H947" s="201">
        <f t="shared" si="642"/>
        <v>0</v>
      </c>
      <c r="I947" s="124"/>
      <c r="J947" s="131"/>
      <c r="K947" s="131"/>
      <c r="L947" s="131">
        <v>3121</v>
      </c>
      <c r="M947" s="131"/>
      <c r="N947" s="132"/>
      <c r="O947" s="12" t="s">
        <v>41</v>
      </c>
      <c r="P947" s="127" t="s">
        <v>130</v>
      </c>
      <c r="Q947" s="133">
        <f>Q948+Q950+Q952+Q954+Q956</f>
        <v>0</v>
      </c>
      <c r="R947" s="133">
        <f t="shared" ref="R947:AD947" si="653">R948+R950+R952+R954+R956</f>
        <v>0</v>
      </c>
      <c r="S947" s="133">
        <f t="shared" si="653"/>
        <v>0</v>
      </c>
      <c r="T947" s="133">
        <f t="shared" si="653"/>
        <v>0</v>
      </c>
      <c r="U947" s="293">
        <f t="shared" si="653"/>
        <v>0</v>
      </c>
      <c r="V947" s="293">
        <f t="shared" si="653"/>
        <v>0</v>
      </c>
      <c r="W947" s="342">
        <f t="shared" si="653"/>
        <v>0</v>
      </c>
      <c r="X947" s="133"/>
      <c r="Y947" s="307"/>
      <c r="Z947" s="133">
        <f t="shared" si="653"/>
        <v>0</v>
      </c>
      <c r="AA947" s="133">
        <f t="shared" si="653"/>
        <v>0</v>
      </c>
      <c r="AB947" s="133">
        <f t="shared" si="653"/>
        <v>0</v>
      </c>
      <c r="AC947" s="133">
        <f t="shared" si="653"/>
        <v>0</v>
      </c>
      <c r="AD947" s="133">
        <f t="shared" si="653"/>
        <v>0</v>
      </c>
    </row>
    <row r="948" spans="1:30" s="114" customFormat="1" ht="20.25" hidden="1" customHeight="1" x14ac:dyDescent="0.25">
      <c r="A948" s="183" t="s">
        <v>340</v>
      </c>
      <c r="B948" s="183"/>
      <c r="C948" s="183"/>
      <c r="D948" s="183"/>
      <c r="E948" s="198" t="s">
        <v>388</v>
      </c>
      <c r="F948" s="200">
        <f t="shared" si="640"/>
        <v>0</v>
      </c>
      <c r="G948" s="200">
        <f t="shared" si="641"/>
        <v>0</v>
      </c>
      <c r="H948" s="201">
        <f t="shared" si="642"/>
        <v>0</v>
      </c>
      <c r="I948" s="124"/>
      <c r="J948" s="131"/>
      <c r="K948" s="131"/>
      <c r="L948" s="131"/>
      <c r="M948" s="194">
        <v>31212</v>
      </c>
      <c r="N948" s="195"/>
      <c r="O948" s="196" t="s">
        <v>41</v>
      </c>
      <c r="P948" s="195" t="s">
        <v>131</v>
      </c>
      <c r="Q948" s="197">
        <f>Q949</f>
        <v>0</v>
      </c>
      <c r="R948" s="197">
        <f t="shared" ref="R948:AD948" si="654">R949</f>
        <v>0</v>
      </c>
      <c r="S948" s="197">
        <f t="shared" si="654"/>
        <v>0</v>
      </c>
      <c r="T948" s="197">
        <f t="shared" si="654"/>
        <v>0</v>
      </c>
      <c r="U948" s="294">
        <f t="shared" si="654"/>
        <v>0</v>
      </c>
      <c r="V948" s="294">
        <f t="shared" si="654"/>
        <v>0</v>
      </c>
      <c r="W948" s="343">
        <f t="shared" si="654"/>
        <v>0</v>
      </c>
      <c r="X948" s="197"/>
      <c r="Y948" s="308"/>
      <c r="Z948" s="197">
        <f t="shared" si="654"/>
        <v>0</v>
      </c>
      <c r="AA948" s="197">
        <f t="shared" si="654"/>
        <v>0</v>
      </c>
      <c r="AB948" s="197">
        <f t="shared" si="654"/>
        <v>0</v>
      </c>
      <c r="AC948" s="197">
        <f t="shared" si="654"/>
        <v>0</v>
      </c>
      <c r="AD948" s="197">
        <f t="shared" si="654"/>
        <v>0</v>
      </c>
    </row>
    <row r="949" spans="1:30" s="114" customFormat="1" ht="20.25" hidden="1" customHeight="1" x14ac:dyDescent="0.25">
      <c r="A949" s="182" t="s">
        <v>340</v>
      </c>
      <c r="B949" s="182"/>
      <c r="C949" s="182"/>
      <c r="D949" s="182"/>
      <c r="E949" s="182"/>
      <c r="F949" s="200">
        <f t="shared" si="640"/>
        <v>0</v>
      </c>
      <c r="G949" s="200">
        <f t="shared" si="641"/>
        <v>0</v>
      </c>
      <c r="H949" s="201">
        <f t="shared" si="642"/>
        <v>0</v>
      </c>
      <c r="I949" s="124"/>
      <c r="J949" s="131"/>
      <c r="K949" s="131"/>
      <c r="L949" s="131"/>
      <c r="M949" s="11"/>
      <c r="N949" s="171">
        <v>312120</v>
      </c>
      <c r="O949" s="172" t="s">
        <v>41</v>
      </c>
      <c r="P949" s="173" t="s">
        <v>131</v>
      </c>
      <c r="Q949" s="174">
        <v>0</v>
      </c>
      <c r="R949" s="174">
        <v>0</v>
      </c>
      <c r="S949" s="174">
        <f>Q949+R949</f>
        <v>0</v>
      </c>
      <c r="T949" s="174"/>
      <c r="U949" s="295"/>
      <c r="V949" s="295"/>
      <c r="W949" s="345">
        <v>0</v>
      </c>
      <c r="X949" s="174"/>
      <c r="Y949" s="309"/>
      <c r="Z949" s="174"/>
      <c r="AA949" s="174">
        <f>+Q949</f>
        <v>0</v>
      </c>
      <c r="AB949" s="174"/>
      <c r="AC949" s="174"/>
      <c r="AD949" s="174"/>
    </row>
    <row r="950" spans="1:30" s="114" customFormat="1" ht="20.25" hidden="1" customHeight="1" x14ac:dyDescent="0.25">
      <c r="A950" s="183" t="s">
        <v>340</v>
      </c>
      <c r="B950" s="183"/>
      <c r="C950" s="183"/>
      <c r="D950" s="183"/>
      <c r="E950" s="198" t="s">
        <v>388</v>
      </c>
      <c r="F950" s="200">
        <f t="shared" si="640"/>
        <v>0</v>
      </c>
      <c r="G950" s="200">
        <f t="shared" si="641"/>
        <v>0</v>
      </c>
      <c r="H950" s="201">
        <f t="shared" si="642"/>
        <v>0</v>
      </c>
      <c r="I950" s="124"/>
      <c r="J950" s="131"/>
      <c r="K950" s="131"/>
      <c r="L950" s="131"/>
      <c r="M950" s="194">
        <v>31213</v>
      </c>
      <c r="N950" s="195"/>
      <c r="O950" s="196" t="s">
        <v>41</v>
      </c>
      <c r="P950" s="195" t="s">
        <v>132</v>
      </c>
      <c r="Q950" s="197">
        <f>Q951</f>
        <v>0</v>
      </c>
      <c r="R950" s="197">
        <f t="shared" ref="R950:AD950" si="655">R951</f>
        <v>0</v>
      </c>
      <c r="S950" s="197">
        <f t="shared" si="655"/>
        <v>0</v>
      </c>
      <c r="T950" s="197">
        <f t="shared" si="655"/>
        <v>0</v>
      </c>
      <c r="U950" s="294">
        <f t="shared" si="655"/>
        <v>0</v>
      </c>
      <c r="V950" s="294">
        <f t="shared" si="655"/>
        <v>0</v>
      </c>
      <c r="W950" s="343">
        <f t="shared" si="655"/>
        <v>0</v>
      </c>
      <c r="X950" s="197"/>
      <c r="Y950" s="308"/>
      <c r="Z950" s="197">
        <f t="shared" si="655"/>
        <v>0</v>
      </c>
      <c r="AA950" s="197">
        <f t="shared" si="655"/>
        <v>0</v>
      </c>
      <c r="AB950" s="197">
        <f t="shared" si="655"/>
        <v>0</v>
      </c>
      <c r="AC950" s="197">
        <f t="shared" si="655"/>
        <v>0</v>
      </c>
      <c r="AD950" s="197">
        <f t="shared" si="655"/>
        <v>0</v>
      </c>
    </row>
    <row r="951" spans="1:30" s="114" customFormat="1" ht="20.25" hidden="1" customHeight="1" x14ac:dyDescent="0.25">
      <c r="A951" s="182" t="s">
        <v>340</v>
      </c>
      <c r="B951" s="182"/>
      <c r="C951" s="182"/>
      <c r="D951" s="182"/>
      <c r="E951" s="182"/>
      <c r="F951" s="200">
        <f t="shared" si="640"/>
        <v>0</v>
      </c>
      <c r="G951" s="200">
        <f t="shared" si="641"/>
        <v>0</v>
      </c>
      <c r="H951" s="201">
        <f t="shared" si="642"/>
        <v>0</v>
      </c>
      <c r="I951" s="124"/>
      <c r="J951" s="131"/>
      <c r="K951" s="131"/>
      <c r="L951" s="131"/>
      <c r="M951" s="11"/>
      <c r="N951" s="171">
        <v>312130</v>
      </c>
      <c r="O951" s="172" t="s">
        <v>41</v>
      </c>
      <c r="P951" s="173" t="s">
        <v>132</v>
      </c>
      <c r="Q951" s="174">
        <v>0</v>
      </c>
      <c r="R951" s="174">
        <v>0</v>
      </c>
      <c r="S951" s="174">
        <f>Q951+R951</f>
        <v>0</v>
      </c>
      <c r="T951" s="174"/>
      <c r="U951" s="295"/>
      <c r="V951" s="295"/>
      <c r="W951" s="345">
        <v>0</v>
      </c>
      <c r="X951" s="174"/>
      <c r="Y951" s="309"/>
      <c r="Z951" s="174"/>
      <c r="AA951" s="174">
        <f>+Q951</f>
        <v>0</v>
      </c>
      <c r="AB951" s="174"/>
      <c r="AC951" s="174"/>
      <c r="AD951" s="174"/>
    </row>
    <row r="952" spans="1:30" s="114" customFormat="1" ht="20.25" hidden="1" customHeight="1" x14ac:dyDescent="0.25">
      <c r="A952" s="183" t="s">
        <v>340</v>
      </c>
      <c r="B952" s="183"/>
      <c r="C952" s="183"/>
      <c r="D952" s="183"/>
      <c r="E952" s="198" t="s">
        <v>388</v>
      </c>
      <c r="F952" s="200">
        <f t="shared" si="640"/>
        <v>0</v>
      </c>
      <c r="G952" s="200">
        <f t="shared" si="641"/>
        <v>0</v>
      </c>
      <c r="H952" s="201">
        <f t="shared" si="642"/>
        <v>0</v>
      </c>
      <c r="I952" s="124"/>
      <c r="J952" s="131"/>
      <c r="K952" s="131"/>
      <c r="L952" s="131"/>
      <c r="M952" s="194">
        <v>31214</v>
      </c>
      <c r="N952" s="195"/>
      <c r="O952" s="196" t="s">
        <v>41</v>
      </c>
      <c r="P952" s="195" t="s">
        <v>133</v>
      </c>
      <c r="Q952" s="197">
        <f>Q953</f>
        <v>0</v>
      </c>
      <c r="R952" s="197">
        <f t="shared" ref="R952:AD952" si="656">R953</f>
        <v>0</v>
      </c>
      <c r="S952" s="197">
        <f t="shared" si="656"/>
        <v>0</v>
      </c>
      <c r="T952" s="197">
        <f t="shared" si="656"/>
        <v>0</v>
      </c>
      <c r="U952" s="294">
        <f t="shared" si="656"/>
        <v>0</v>
      </c>
      <c r="V952" s="294">
        <f t="shared" si="656"/>
        <v>0</v>
      </c>
      <c r="W952" s="343">
        <f t="shared" si="656"/>
        <v>0</v>
      </c>
      <c r="X952" s="197"/>
      <c r="Y952" s="308"/>
      <c r="Z952" s="197">
        <f t="shared" si="656"/>
        <v>0</v>
      </c>
      <c r="AA952" s="197">
        <f t="shared" si="656"/>
        <v>0</v>
      </c>
      <c r="AB952" s="197">
        <f t="shared" si="656"/>
        <v>0</v>
      </c>
      <c r="AC952" s="197">
        <f t="shared" si="656"/>
        <v>0</v>
      </c>
      <c r="AD952" s="197">
        <f t="shared" si="656"/>
        <v>0</v>
      </c>
    </row>
    <row r="953" spans="1:30" s="114" customFormat="1" ht="20.25" hidden="1" customHeight="1" x14ac:dyDescent="0.25">
      <c r="A953" s="182" t="s">
        <v>340</v>
      </c>
      <c r="B953" s="182"/>
      <c r="C953" s="182"/>
      <c r="D953" s="182"/>
      <c r="E953" s="182"/>
      <c r="F953" s="200">
        <f t="shared" si="640"/>
        <v>0</v>
      </c>
      <c r="G953" s="200">
        <f t="shared" si="641"/>
        <v>0</v>
      </c>
      <c r="H953" s="201">
        <f t="shared" si="642"/>
        <v>0</v>
      </c>
      <c r="I953" s="124"/>
      <c r="J953" s="131"/>
      <c r="K953" s="131"/>
      <c r="L953" s="131"/>
      <c r="M953" s="11"/>
      <c r="N953" s="171">
        <v>312140</v>
      </c>
      <c r="O953" s="172" t="s">
        <v>41</v>
      </c>
      <c r="P953" s="173" t="s">
        <v>133</v>
      </c>
      <c r="Q953" s="174">
        <v>0</v>
      </c>
      <c r="R953" s="174">
        <v>0</v>
      </c>
      <c r="S953" s="174">
        <f>Q953+R953</f>
        <v>0</v>
      </c>
      <c r="T953" s="174"/>
      <c r="U953" s="295"/>
      <c r="V953" s="295"/>
      <c r="W953" s="345">
        <v>0</v>
      </c>
      <c r="X953" s="174"/>
      <c r="Y953" s="309"/>
      <c r="Z953" s="174"/>
      <c r="AA953" s="174">
        <f>+Q953</f>
        <v>0</v>
      </c>
      <c r="AB953" s="174"/>
      <c r="AC953" s="174"/>
      <c r="AD953" s="174"/>
    </row>
    <row r="954" spans="1:30" s="114" customFormat="1" ht="20.25" hidden="1" customHeight="1" x14ac:dyDescent="0.25">
      <c r="A954" s="183" t="s">
        <v>340</v>
      </c>
      <c r="B954" s="183"/>
      <c r="C954" s="183"/>
      <c r="D954" s="183"/>
      <c r="E954" s="198" t="s">
        <v>388</v>
      </c>
      <c r="F954" s="200">
        <f t="shared" si="640"/>
        <v>0</v>
      </c>
      <c r="G954" s="200">
        <f t="shared" si="641"/>
        <v>0</v>
      </c>
      <c r="H954" s="201">
        <f t="shared" si="642"/>
        <v>0</v>
      </c>
      <c r="I954" s="124"/>
      <c r="J954" s="131"/>
      <c r="K954" s="131"/>
      <c r="L954" s="131"/>
      <c r="M954" s="194">
        <v>31215</v>
      </c>
      <c r="N954" s="195"/>
      <c r="O954" s="196" t="s">
        <v>41</v>
      </c>
      <c r="P954" s="195" t="s">
        <v>134</v>
      </c>
      <c r="Q954" s="197">
        <f>Q955</f>
        <v>0</v>
      </c>
      <c r="R954" s="197">
        <f t="shared" ref="R954:AD954" si="657">R955</f>
        <v>0</v>
      </c>
      <c r="S954" s="197">
        <f t="shared" si="657"/>
        <v>0</v>
      </c>
      <c r="T954" s="197">
        <f t="shared" si="657"/>
        <v>0</v>
      </c>
      <c r="U954" s="294">
        <f t="shared" si="657"/>
        <v>0</v>
      </c>
      <c r="V954" s="294">
        <f t="shared" si="657"/>
        <v>0</v>
      </c>
      <c r="W954" s="343">
        <f t="shared" si="657"/>
        <v>0</v>
      </c>
      <c r="X954" s="197"/>
      <c r="Y954" s="308"/>
      <c r="Z954" s="197">
        <f t="shared" si="657"/>
        <v>0</v>
      </c>
      <c r="AA954" s="197">
        <f t="shared" si="657"/>
        <v>0</v>
      </c>
      <c r="AB954" s="197">
        <f t="shared" si="657"/>
        <v>0</v>
      </c>
      <c r="AC954" s="197">
        <f t="shared" si="657"/>
        <v>0</v>
      </c>
      <c r="AD954" s="197">
        <f t="shared" si="657"/>
        <v>0</v>
      </c>
    </row>
    <row r="955" spans="1:30" s="114" customFormat="1" ht="20.25" hidden="1" customHeight="1" x14ac:dyDescent="0.25">
      <c r="A955" s="182" t="s">
        <v>340</v>
      </c>
      <c r="B955" s="182"/>
      <c r="C955" s="182"/>
      <c r="D955" s="182"/>
      <c r="E955" s="182"/>
      <c r="F955" s="200">
        <f t="shared" si="640"/>
        <v>0</v>
      </c>
      <c r="G955" s="200">
        <f t="shared" si="641"/>
        <v>0</v>
      </c>
      <c r="H955" s="201">
        <f t="shared" si="642"/>
        <v>0</v>
      </c>
      <c r="I955" s="124"/>
      <c r="J955" s="131"/>
      <c r="K955" s="131"/>
      <c r="L955" s="131"/>
      <c r="M955" s="11"/>
      <c r="N955" s="171">
        <v>312150</v>
      </c>
      <c r="O955" s="172" t="s">
        <v>41</v>
      </c>
      <c r="P955" s="173" t="s">
        <v>134</v>
      </c>
      <c r="Q955" s="174">
        <v>0</v>
      </c>
      <c r="R955" s="174">
        <v>0</v>
      </c>
      <c r="S955" s="174">
        <f>Q955+R955</f>
        <v>0</v>
      </c>
      <c r="T955" s="174"/>
      <c r="U955" s="295"/>
      <c r="V955" s="295"/>
      <c r="W955" s="345">
        <v>0</v>
      </c>
      <c r="X955" s="174"/>
      <c r="Y955" s="309"/>
      <c r="Z955" s="174"/>
      <c r="AA955" s="174">
        <f>+Q955</f>
        <v>0</v>
      </c>
      <c r="AB955" s="174"/>
      <c r="AC955" s="174"/>
      <c r="AD955" s="174"/>
    </row>
    <row r="956" spans="1:30" s="114" customFormat="1" ht="20.25" hidden="1" customHeight="1" x14ac:dyDescent="0.25">
      <c r="A956" s="183" t="s">
        <v>340</v>
      </c>
      <c r="B956" s="183"/>
      <c r="C956" s="183"/>
      <c r="D956" s="183"/>
      <c r="E956" s="198" t="s">
        <v>388</v>
      </c>
      <c r="F956" s="200">
        <f t="shared" si="640"/>
        <v>0</v>
      </c>
      <c r="G956" s="200">
        <f t="shared" si="641"/>
        <v>0</v>
      </c>
      <c r="H956" s="201">
        <f t="shared" si="642"/>
        <v>0</v>
      </c>
      <c r="I956" s="124"/>
      <c r="J956" s="131"/>
      <c r="K956" s="131"/>
      <c r="L956" s="131"/>
      <c r="M956" s="194">
        <v>31219</v>
      </c>
      <c r="N956" s="195"/>
      <c r="O956" s="196" t="s">
        <v>41</v>
      </c>
      <c r="P956" s="195" t="s">
        <v>136</v>
      </c>
      <c r="Q956" s="197">
        <f>Q957</f>
        <v>0</v>
      </c>
      <c r="R956" s="197">
        <f t="shared" ref="R956:AD956" si="658">R957</f>
        <v>0</v>
      </c>
      <c r="S956" s="197">
        <f t="shared" si="658"/>
        <v>0</v>
      </c>
      <c r="T956" s="197">
        <f t="shared" si="658"/>
        <v>0</v>
      </c>
      <c r="U956" s="294">
        <f t="shared" si="658"/>
        <v>0</v>
      </c>
      <c r="V956" s="294">
        <f t="shared" si="658"/>
        <v>0</v>
      </c>
      <c r="W956" s="343">
        <f t="shared" si="658"/>
        <v>0</v>
      </c>
      <c r="X956" s="197"/>
      <c r="Y956" s="308"/>
      <c r="Z956" s="197">
        <f t="shared" si="658"/>
        <v>0</v>
      </c>
      <c r="AA956" s="197">
        <f t="shared" si="658"/>
        <v>0</v>
      </c>
      <c r="AB956" s="197">
        <f t="shared" si="658"/>
        <v>0</v>
      </c>
      <c r="AC956" s="197">
        <f t="shared" si="658"/>
        <v>0</v>
      </c>
      <c r="AD956" s="197">
        <f t="shared" si="658"/>
        <v>0</v>
      </c>
    </row>
    <row r="957" spans="1:30" s="114" customFormat="1" ht="20.25" hidden="1" customHeight="1" x14ac:dyDescent="0.25">
      <c r="A957" s="182" t="s">
        <v>340</v>
      </c>
      <c r="B957" s="182"/>
      <c r="C957" s="182"/>
      <c r="D957" s="182"/>
      <c r="E957" s="182"/>
      <c r="F957" s="200">
        <f t="shared" si="640"/>
        <v>0</v>
      </c>
      <c r="G957" s="200">
        <f t="shared" si="641"/>
        <v>0</v>
      </c>
      <c r="H957" s="201">
        <f t="shared" si="642"/>
        <v>0</v>
      </c>
      <c r="I957" s="124"/>
      <c r="J957" s="131"/>
      <c r="K957" s="131"/>
      <c r="L957" s="131"/>
      <c r="M957" s="11"/>
      <c r="N957" s="171">
        <v>312190</v>
      </c>
      <c r="O957" s="172" t="s">
        <v>41</v>
      </c>
      <c r="P957" s="173" t="s">
        <v>136</v>
      </c>
      <c r="Q957" s="174">
        <v>0</v>
      </c>
      <c r="R957" s="174">
        <v>0</v>
      </c>
      <c r="S957" s="174">
        <f>Q957+R957</f>
        <v>0</v>
      </c>
      <c r="T957" s="174"/>
      <c r="U957" s="295"/>
      <c r="V957" s="295"/>
      <c r="W957" s="345">
        <v>0</v>
      </c>
      <c r="X957" s="174"/>
      <c r="Y957" s="309"/>
      <c r="Z957" s="174"/>
      <c r="AA957" s="174">
        <f>+Q957</f>
        <v>0</v>
      </c>
      <c r="AB957" s="174"/>
      <c r="AC957" s="174"/>
      <c r="AD957" s="174"/>
    </row>
    <row r="958" spans="1:30" s="214" customFormat="1" ht="20.25" customHeight="1" x14ac:dyDescent="0.25">
      <c r="A958" s="188" t="s">
        <v>340</v>
      </c>
      <c r="B958" s="188"/>
      <c r="C958" s="215" t="s">
        <v>384</v>
      </c>
      <c r="D958" s="215" t="s">
        <v>387</v>
      </c>
      <c r="E958" s="215" t="s">
        <v>388</v>
      </c>
      <c r="F958" s="207">
        <f t="shared" si="640"/>
        <v>680</v>
      </c>
      <c r="G958" s="207">
        <f t="shared" si="641"/>
        <v>1319</v>
      </c>
      <c r="H958" s="208">
        <f t="shared" si="642"/>
        <v>1899</v>
      </c>
      <c r="I958" s="124"/>
      <c r="J958" s="131"/>
      <c r="K958" s="131">
        <v>313</v>
      </c>
      <c r="L958" s="131"/>
      <c r="M958" s="131"/>
      <c r="N958" s="132"/>
      <c r="O958" s="12" t="s">
        <v>41</v>
      </c>
      <c r="P958" s="127" t="s">
        <v>138</v>
      </c>
      <c r="Q958" s="133">
        <f>Q959+Q964</f>
        <v>340</v>
      </c>
      <c r="R958" s="133">
        <f t="shared" ref="R958:AD958" si="659">R959+R964</f>
        <v>0</v>
      </c>
      <c r="S958" s="133">
        <f t="shared" si="659"/>
        <v>340</v>
      </c>
      <c r="T958" s="133">
        <f t="shared" si="659"/>
        <v>359</v>
      </c>
      <c r="U958" s="293">
        <f t="shared" si="659"/>
        <v>280</v>
      </c>
      <c r="V958" s="293">
        <f t="shared" si="659"/>
        <v>340</v>
      </c>
      <c r="W958" s="342">
        <f t="shared" si="659"/>
        <v>340</v>
      </c>
      <c r="X958" s="133"/>
      <c r="Y958" s="307"/>
      <c r="Z958" s="213">
        <f t="shared" si="659"/>
        <v>359</v>
      </c>
      <c r="AA958" s="213">
        <f t="shared" si="659"/>
        <v>340</v>
      </c>
      <c r="AB958" s="213">
        <f t="shared" si="659"/>
        <v>400</v>
      </c>
      <c r="AC958" s="213">
        <f t="shared" si="659"/>
        <v>400</v>
      </c>
      <c r="AD958" s="213">
        <f t="shared" si="659"/>
        <v>400</v>
      </c>
    </row>
    <row r="959" spans="1:30" s="114" customFormat="1" ht="20.25" customHeight="1" x14ac:dyDescent="0.25">
      <c r="A959" s="182" t="s">
        <v>340</v>
      </c>
      <c r="B959" s="182"/>
      <c r="C959" s="182"/>
      <c r="D959" s="198" t="s">
        <v>387</v>
      </c>
      <c r="E959" s="198" t="s">
        <v>388</v>
      </c>
      <c r="F959" s="200">
        <f t="shared" si="640"/>
        <v>680</v>
      </c>
      <c r="G959" s="200">
        <f t="shared" si="641"/>
        <v>1319</v>
      </c>
      <c r="H959" s="201">
        <f t="shared" si="642"/>
        <v>1899</v>
      </c>
      <c r="I959" s="124"/>
      <c r="J959" s="131"/>
      <c r="K959" s="131"/>
      <c r="L959" s="131">
        <v>3132</v>
      </c>
      <c r="M959" s="131"/>
      <c r="N959" s="132"/>
      <c r="O959" s="12" t="s">
        <v>41</v>
      </c>
      <c r="P959" s="127" t="s">
        <v>139</v>
      </c>
      <c r="Q959" s="133">
        <f>Q960+Q962</f>
        <v>340</v>
      </c>
      <c r="R959" s="133">
        <f t="shared" ref="R959:AD959" si="660">R960+R962</f>
        <v>0</v>
      </c>
      <c r="S959" s="133">
        <f t="shared" si="660"/>
        <v>340</v>
      </c>
      <c r="T959" s="133">
        <v>359</v>
      </c>
      <c r="U959" s="293">
        <f t="shared" si="660"/>
        <v>280</v>
      </c>
      <c r="V959" s="293">
        <f t="shared" si="660"/>
        <v>340</v>
      </c>
      <c r="W959" s="342">
        <f t="shared" si="660"/>
        <v>340</v>
      </c>
      <c r="X959" s="133"/>
      <c r="Y959" s="307"/>
      <c r="Z959" s="133">
        <f t="shared" si="660"/>
        <v>359</v>
      </c>
      <c r="AA959" s="133">
        <f t="shared" si="660"/>
        <v>340</v>
      </c>
      <c r="AB959" s="133">
        <f t="shared" si="660"/>
        <v>400</v>
      </c>
      <c r="AC959" s="133">
        <f t="shared" si="660"/>
        <v>400</v>
      </c>
      <c r="AD959" s="133">
        <f t="shared" si="660"/>
        <v>400</v>
      </c>
    </row>
    <row r="960" spans="1:30" s="114" customFormat="1" ht="20.25" hidden="1" customHeight="1" x14ac:dyDescent="0.25">
      <c r="A960" s="183" t="s">
        <v>340</v>
      </c>
      <c r="B960" s="183"/>
      <c r="C960" s="183"/>
      <c r="D960" s="183"/>
      <c r="E960" s="198" t="s">
        <v>388</v>
      </c>
      <c r="F960" s="200">
        <f t="shared" si="640"/>
        <v>680</v>
      </c>
      <c r="G960" s="200">
        <f t="shared" si="641"/>
        <v>960</v>
      </c>
      <c r="H960" s="201">
        <f t="shared" si="642"/>
        <v>1899</v>
      </c>
      <c r="I960" s="124"/>
      <c r="J960" s="131"/>
      <c r="K960" s="131"/>
      <c r="L960" s="131"/>
      <c r="M960" s="194">
        <v>31321</v>
      </c>
      <c r="N960" s="195"/>
      <c r="O960" s="196" t="s">
        <v>41</v>
      </c>
      <c r="P960" s="195" t="s">
        <v>139</v>
      </c>
      <c r="Q960" s="197">
        <f t="shared" ref="Q960:AD960" si="661">Q961</f>
        <v>340</v>
      </c>
      <c r="R960" s="197">
        <f t="shared" si="661"/>
        <v>0</v>
      </c>
      <c r="S960" s="197">
        <f t="shared" si="661"/>
        <v>340</v>
      </c>
      <c r="T960" s="197">
        <f t="shared" si="661"/>
        <v>0</v>
      </c>
      <c r="U960" s="294">
        <f t="shared" si="661"/>
        <v>280</v>
      </c>
      <c r="V960" s="294">
        <f t="shared" si="661"/>
        <v>340</v>
      </c>
      <c r="W960" s="343">
        <f t="shared" si="661"/>
        <v>340</v>
      </c>
      <c r="X960" s="197"/>
      <c r="Y960" s="308"/>
      <c r="Z960" s="197">
        <f t="shared" si="661"/>
        <v>359</v>
      </c>
      <c r="AA960" s="197">
        <f t="shared" si="661"/>
        <v>340</v>
      </c>
      <c r="AB960" s="197">
        <f t="shared" si="661"/>
        <v>400</v>
      </c>
      <c r="AC960" s="197">
        <f t="shared" si="661"/>
        <v>400</v>
      </c>
      <c r="AD960" s="197">
        <f t="shared" si="661"/>
        <v>400</v>
      </c>
    </row>
    <row r="961" spans="1:30" s="114" customFormat="1" ht="20.25" hidden="1" customHeight="1" x14ac:dyDescent="0.25">
      <c r="A961" s="182" t="s">
        <v>340</v>
      </c>
      <c r="B961" s="182"/>
      <c r="C961" s="182"/>
      <c r="D961" s="182"/>
      <c r="E961" s="182"/>
      <c r="F961" s="200">
        <f t="shared" si="640"/>
        <v>680</v>
      </c>
      <c r="G961" s="200">
        <f t="shared" si="641"/>
        <v>960</v>
      </c>
      <c r="H961" s="201">
        <f t="shared" si="642"/>
        <v>1899</v>
      </c>
      <c r="I961" s="124"/>
      <c r="J961" s="131"/>
      <c r="K961" s="131"/>
      <c r="L961" s="131"/>
      <c r="M961" s="11"/>
      <c r="N961" s="171">
        <v>313210</v>
      </c>
      <c r="O961" s="172" t="s">
        <v>41</v>
      </c>
      <c r="P961" s="173" t="s">
        <v>139</v>
      </c>
      <c r="Q961" s="174">
        <v>340</v>
      </c>
      <c r="R961" s="174">
        <f>S961-Q961</f>
        <v>0</v>
      </c>
      <c r="S961" s="174">
        <f>480-140</f>
        <v>340</v>
      </c>
      <c r="T961" s="174"/>
      <c r="U961" s="295">
        <v>280</v>
      </c>
      <c r="V961" s="295">
        <v>340</v>
      </c>
      <c r="W961" s="345">
        <v>340</v>
      </c>
      <c r="X961" s="174"/>
      <c r="Y961" s="309"/>
      <c r="Z961" s="174">
        <v>359</v>
      </c>
      <c r="AA961" s="174">
        <f>+Q961</f>
        <v>340</v>
      </c>
      <c r="AB961" s="174">
        <v>400</v>
      </c>
      <c r="AC961" s="174">
        <v>400</v>
      </c>
      <c r="AD961" s="174">
        <v>400</v>
      </c>
    </row>
    <row r="962" spans="1:30" s="114" customFormat="1" ht="20.25" hidden="1" customHeight="1" x14ac:dyDescent="0.25">
      <c r="A962" s="183" t="s">
        <v>340</v>
      </c>
      <c r="B962" s="183"/>
      <c r="C962" s="183"/>
      <c r="D962" s="183"/>
      <c r="E962" s="198" t="s">
        <v>388</v>
      </c>
      <c r="F962" s="200">
        <f t="shared" si="640"/>
        <v>0</v>
      </c>
      <c r="G962" s="200">
        <f t="shared" si="641"/>
        <v>0</v>
      </c>
      <c r="H962" s="201">
        <f t="shared" si="642"/>
        <v>0</v>
      </c>
      <c r="I962" s="124"/>
      <c r="J962" s="131"/>
      <c r="K962" s="131"/>
      <c r="L962" s="131"/>
      <c r="M962" s="194">
        <v>31322</v>
      </c>
      <c r="N962" s="195"/>
      <c r="O962" s="196" t="s">
        <v>41</v>
      </c>
      <c r="P962" s="195" t="s">
        <v>259</v>
      </c>
      <c r="Q962" s="197">
        <f>+Q963</f>
        <v>0</v>
      </c>
      <c r="R962" s="197">
        <f t="shared" ref="R962:AD962" si="662">+R963</f>
        <v>0</v>
      </c>
      <c r="S962" s="197">
        <f t="shared" si="662"/>
        <v>0</v>
      </c>
      <c r="T962" s="197">
        <f t="shared" si="662"/>
        <v>0</v>
      </c>
      <c r="U962" s="197">
        <f t="shared" si="662"/>
        <v>0</v>
      </c>
      <c r="V962" s="197">
        <f t="shared" si="662"/>
        <v>0</v>
      </c>
      <c r="W962" s="343">
        <f t="shared" si="662"/>
        <v>0</v>
      </c>
      <c r="X962" s="197"/>
      <c r="Y962" s="308"/>
      <c r="Z962" s="197">
        <f t="shared" si="662"/>
        <v>0</v>
      </c>
      <c r="AA962" s="197">
        <f t="shared" si="662"/>
        <v>0</v>
      </c>
      <c r="AB962" s="197">
        <f t="shared" si="662"/>
        <v>0</v>
      </c>
      <c r="AC962" s="197">
        <f t="shared" si="662"/>
        <v>0</v>
      </c>
      <c r="AD962" s="197">
        <f t="shared" si="662"/>
        <v>0</v>
      </c>
    </row>
    <row r="963" spans="1:30" s="114" customFormat="1" ht="20.25" hidden="1" customHeight="1" x14ac:dyDescent="0.25">
      <c r="A963" s="182" t="s">
        <v>340</v>
      </c>
      <c r="B963" s="182"/>
      <c r="C963" s="182"/>
      <c r="D963" s="182"/>
      <c r="E963" s="182"/>
      <c r="F963" s="200">
        <f t="shared" si="640"/>
        <v>0</v>
      </c>
      <c r="G963" s="200">
        <f t="shared" si="641"/>
        <v>0</v>
      </c>
      <c r="H963" s="201">
        <f t="shared" si="642"/>
        <v>0</v>
      </c>
      <c r="I963" s="124"/>
      <c r="J963" s="131"/>
      <c r="K963" s="131"/>
      <c r="L963" s="131"/>
      <c r="M963" s="11"/>
      <c r="N963" s="171">
        <v>313220</v>
      </c>
      <c r="O963" s="172" t="s">
        <v>41</v>
      </c>
      <c r="P963" s="173" t="s">
        <v>259</v>
      </c>
      <c r="Q963" s="174"/>
      <c r="R963" s="174"/>
      <c r="S963" s="174"/>
      <c r="T963" s="174"/>
      <c r="U963" s="174"/>
      <c r="V963" s="174"/>
      <c r="W963" s="345">
        <v>0</v>
      </c>
      <c r="X963" s="174"/>
      <c r="Y963" s="309"/>
      <c r="Z963" s="174"/>
      <c r="AA963" s="174">
        <f>+Q963</f>
        <v>0</v>
      </c>
      <c r="AB963" s="174"/>
      <c r="AC963" s="174"/>
      <c r="AD963" s="174"/>
    </row>
    <row r="964" spans="1:30" s="114" customFormat="1" ht="20.25" hidden="1" customHeight="1" x14ac:dyDescent="0.25">
      <c r="A964" s="182" t="s">
        <v>340</v>
      </c>
      <c r="B964" s="182"/>
      <c r="C964" s="182"/>
      <c r="D964" s="198" t="s">
        <v>387</v>
      </c>
      <c r="E964" s="198" t="s">
        <v>388</v>
      </c>
      <c r="F964" s="200">
        <f t="shared" si="640"/>
        <v>0</v>
      </c>
      <c r="G964" s="200">
        <f t="shared" si="641"/>
        <v>0</v>
      </c>
      <c r="H964" s="201">
        <f t="shared" si="642"/>
        <v>0</v>
      </c>
      <c r="I964" s="124"/>
      <c r="J964" s="131"/>
      <c r="K964" s="131"/>
      <c r="L964" s="131">
        <v>3133</v>
      </c>
      <c r="M964" s="131"/>
      <c r="N964" s="132"/>
      <c r="O964" s="12" t="s">
        <v>41</v>
      </c>
      <c r="P964" s="127" t="s">
        <v>260</v>
      </c>
      <c r="Q964" s="133">
        <f>+Q965</f>
        <v>0</v>
      </c>
      <c r="R964" s="133">
        <f t="shared" ref="R964:AD965" si="663">+R965</f>
        <v>0</v>
      </c>
      <c r="S964" s="133">
        <f t="shared" si="663"/>
        <v>0</v>
      </c>
      <c r="T964" s="133">
        <f t="shared" si="663"/>
        <v>0</v>
      </c>
      <c r="U964" s="133">
        <f t="shared" si="663"/>
        <v>0</v>
      </c>
      <c r="V964" s="133">
        <f t="shared" si="663"/>
        <v>0</v>
      </c>
      <c r="W964" s="342">
        <f t="shared" si="663"/>
        <v>0</v>
      </c>
      <c r="X964" s="133"/>
      <c r="Y964" s="307"/>
      <c r="Z964" s="133">
        <f t="shared" si="663"/>
        <v>0</v>
      </c>
      <c r="AA964" s="133">
        <f t="shared" si="663"/>
        <v>0</v>
      </c>
      <c r="AB964" s="133">
        <f t="shared" si="663"/>
        <v>0</v>
      </c>
      <c r="AC964" s="133">
        <f t="shared" si="663"/>
        <v>0</v>
      </c>
      <c r="AD964" s="133">
        <f t="shared" si="663"/>
        <v>0</v>
      </c>
    </row>
    <row r="965" spans="1:30" s="114" customFormat="1" ht="20.25" hidden="1" customHeight="1" x14ac:dyDescent="0.25">
      <c r="A965" s="183" t="s">
        <v>340</v>
      </c>
      <c r="B965" s="183"/>
      <c r="C965" s="183"/>
      <c r="D965" s="183"/>
      <c r="E965" s="198" t="s">
        <v>388</v>
      </c>
      <c r="F965" s="200">
        <f t="shared" si="640"/>
        <v>0</v>
      </c>
      <c r="G965" s="200">
        <f t="shared" si="641"/>
        <v>0</v>
      </c>
      <c r="H965" s="201">
        <f t="shared" si="642"/>
        <v>0</v>
      </c>
      <c r="I965" s="124"/>
      <c r="J965" s="131"/>
      <c r="K965" s="131"/>
      <c r="L965" s="131"/>
      <c r="M965" s="194">
        <v>31332</v>
      </c>
      <c r="N965" s="195"/>
      <c r="O965" s="196" t="s">
        <v>41</v>
      </c>
      <c r="P965" s="195" t="s">
        <v>260</v>
      </c>
      <c r="Q965" s="197">
        <f>+Q966</f>
        <v>0</v>
      </c>
      <c r="R965" s="197">
        <f t="shared" si="663"/>
        <v>0</v>
      </c>
      <c r="S965" s="197">
        <f t="shared" si="663"/>
        <v>0</v>
      </c>
      <c r="T965" s="197">
        <f t="shared" si="663"/>
        <v>0</v>
      </c>
      <c r="U965" s="197">
        <f t="shared" si="663"/>
        <v>0</v>
      </c>
      <c r="V965" s="197">
        <f t="shared" si="663"/>
        <v>0</v>
      </c>
      <c r="W965" s="343">
        <f t="shared" si="663"/>
        <v>0</v>
      </c>
      <c r="X965" s="197"/>
      <c r="Y965" s="308"/>
      <c r="Z965" s="197">
        <f t="shared" si="663"/>
        <v>0</v>
      </c>
      <c r="AA965" s="197">
        <f t="shared" si="663"/>
        <v>0</v>
      </c>
      <c r="AB965" s="197">
        <f t="shared" si="663"/>
        <v>0</v>
      </c>
      <c r="AC965" s="197">
        <f t="shared" si="663"/>
        <v>0</v>
      </c>
      <c r="AD965" s="197">
        <f t="shared" si="663"/>
        <v>0</v>
      </c>
    </row>
    <row r="966" spans="1:30" s="114" customFormat="1" ht="20.25" hidden="1" customHeight="1" x14ac:dyDescent="0.25">
      <c r="A966" s="182" t="s">
        <v>340</v>
      </c>
      <c r="B966" s="182"/>
      <c r="C966" s="182"/>
      <c r="D966" s="182"/>
      <c r="E966" s="182"/>
      <c r="F966" s="200">
        <f t="shared" si="640"/>
        <v>0</v>
      </c>
      <c r="G966" s="200">
        <f t="shared" si="641"/>
        <v>0</v>
      </c>
      <c r="H966" s="201">
        <f t="shared" si="642"/>
        <v>0</v>
      </c>
      <c r="I966" s="124"/>
      <c r="J966" s="131"/>
      <c r="K966" s="131"/>
      <c r="L966" s="131"/>
      <c r="M966" s="11"/>
      <c r="N966" s="171">
        <v>313320</v>
      </c>
      <c r="O966" s="172" t="s">
        <v>41</v>
      </c>
      <c r="P966" s="173" t="s">
        <v>260</v>
      </c>
      <c r="Q966" s="174"/>
      <c r="R966" s="174"/>
      <c r="S966" s="174"/>
      <c r="T966" s="174"/>
      <c r="U966" s="174"/>
      <c r="V966" s="174"/>
      <c r="W966" s="345">
        <v>0</v>
      </c>
      <c r="X966" s="174"/>
      <c r="Y966" s="309"/>
      <c r="Z966" s="174"/>
      <c r="AA966" s="174">
        <f>+Q966</f>
        <v>0</v>
      </c>
      <c r="AB966" s="174"/>
      <c r="AC966" s="174"/>
      <c r="AD966" s="174"/>
    </row>
    <row r="967" spans="1:30" s="187" customFormat="1" ht="20.25" customHeight="1" x14ac:dyDescent="0.25">
      <c r="A967" s="183" t="s">
        <v>340</v>
      </c>
      <c r="B967" s="198" t="s">
        <v>352</v>
      </c>
      <c r="C967" s="198" t="s">
        <v>384</v>
      </c>
      <c r="D967" s="198" t="s">
        <v>387</v>
      </c>
      <c r="E967" s="198" t="s">
        <v>388</v>
      </c>
      <c r="F967" s="200">
        <f t="shared" si="640"/>
        <v>14200</v>
      </c>
      <c r="G967" s="200">
        <f t="shared" si="641"/>
        <v>28321</v>
      </c>
      <c r="H967" s="201">
        <f t="shared" si="642"/>
        <v>35171</v>
      </c>
      <c r="I967" s="263"/>
      <c r="J967" s="263">
        <v>32</v>
      </c>
      <c r="K967" s="263"/>
      <c r="L967" s="263"/>
      <c r="M967" s="263"/>
      <c r="N967" s="263"/>
      <c r="O967" s="303" t="s">
        <v>41</v>
      </c>
      <c r="P967" s="264" t="s">
        <v>7</v>
      </c>
      <c r="Q967" s="265">
        <f>Q968+Q989+Q1013</f>
        <v>7100</v>
      </c>
      <c r="R967" s="265">
        <f t="shared" ref="R967:AD967" si="664">R968+R989+R1013</f>
        <v>0</v>
      </c>
      <c r="S967" s="265">
        <f t="shared" si="664"/>
        <v>7100</v>
      </c>
      <c r="T967" s="265">
        <f t="shared" si="664"/>
        <v>6921</v>
      </c>
      <c r="U967" s="265">
        <f t="shared" si="664"/>
        <v>7100</v>
      </c>
      <c r="V967" s="265">
        <f t="shared" si="664"/>
        <v>7100</v>
      </c>
      <c r="W967" s="265">
        <f t="shared" si="664"/>
        <v>7100</v>
      </c>
      <c r="X967" s="265"/>
      <c r="Y967" s="260">
        <f>W967/V967*100</f>
        <v>100</v>
      </c>
      <c r="Z967" s="186">
        <f t="shared" si="664"/>
        <v>6921</v>
      </c>
      <c r="AA967" s="186">
        <f t="shared" si="664"/>
        <v>7100</v>
      </c>
      <c r="AB967" s="186">
        <f t="shared" si="664"/>
        <v>7100</v>
      </c>
      <c r="AC967" s="186">
        <f t="shared" si="664"/>
        <v>7050</v>
      </c>
      <c r="AD967" s="186">
        <f t="shared" si="664"/>
        <v>7000</v>
      </c>
    </row>
    <row r="968" spans="1:30" s="214" customFormat="1" ht="20.25" customHeight="1" x14ac:dyDescent="0.25">
      <c r="A968" s="188" t="s">
        <v>340</v>
      </c>
      <c r="B968" s="188"/>
      <c r="C968" s="215" t="s">
        <v>384</v>
      </c>
      <c r="D968" s="215" t="s">
        <v>387</v>
      </c>
      <c r="E968" s="215" t="s">
        <v>388</v>
      </c>
      <c r="F968" s="207">
        <f t="shared" si="640"/>
        <v>520</v>
      </c>
      <c r="G968" s="207">
        <f t="shared" si="641"/>
        <v>780</v>
      </c>
      <c r="H968" s="208">
        <f t="shared" si="642"/>
        <v>1040</v>
      </c>
      <c r="I968" s="124"/>
      <c r="J968" s="131"/>
      <c r="K968" s="131">
        <v>321</v>
      </c>
      <c r="L968" s="131"/>
      <c r="M968" s="131"/>
      <c r="N968" s="132"/>
      <c r="O968" s="12" t="s">
        <v>41</v>
      </c>
      <c r="P968" s="127" t="s">
        <v>140</v>
      </c>
      <c r="Q968" s="133">
        <f>Q969+Q983+Q978</f>
        <v>260</v>
      </c>
      <c r="R968" s="133">
        <f t="shared" ref="R968:AD968" si="665">R969+R983+R978</f>
        <v>0</v>
      </c>
      <c r="S968" s="133">
        <f t="shared" si="665"/>
        <v>260</v>
      </c>
      <c r="T968" s="133">
        <f t="shared" si="665"/>
        <v>0</v>
      </c>
      <c r="U968" s="293">
        <f t="shared" si="665"/>
        <v>260</v>
      </c>
      <c r="V968" s="293">
        <f t="shared" si="665"/>
        <v>260</v>
      </c>
      <c r="W968" s="342">
        <f t="shared" si="665"/>
        <v>260</v>
      </c>
      <c r="X968" s="133"/>
      <c r="Y968" s="307"/>
      <c r="Z968" s="213">
        <f t="shared" si="665"/>
        <v>0</v>
      </c>
      <c r="AA968" s="213">
        <f t="shared" si="665"/>
        <v>260</v>
      </c>
      <c r="AB968" s="213">
        <f t="shared" si="665"/>
        <v>260</v>
      </c>
      <c r="AC968" s="213">
        <f t="shared" si="665"/>
        <v>260</v>
      </c>
      <c r="AD968" s="213">
        <f t="shared" si="665"/>
        <v>260</v>
      </c>
    </row>
    <row r="969" spans="1:30" s="114" customFormat="1" ht="20.25" customHeight="1" x14ac:dyDescent="0.25">
      <c r="A969" s="182" t="s">
        <v>340</v>
      </c>
      <c r="B969" s="182"/>
      <c r="C969" s="182"/>
      <c r="D969" s="198" t="s">
        <v>387</v>
      </c>
      <c r="E969" s="198" t="s">
        <v>388</v>
      </c>
      <c r="F969" s="200">
        <f t="shared" si="640"/>
        <v>120</v>
      </c>
      <c r="G969" s="200">
        <f t="shared" si="641"/>
        <v>180</v>
      </c>
      <c r="H969" s="201">
        <f t="shared" si="642"/>
        <v>240</v>
      </c>
      <c r="I969" s="124"/>
      <c r="J969" s="131"/>
      <c r="K969" s="131"/>
      <c r="L969" s="131">
        <v>3211</v>
      </c>
      <c r="M969" s="131"/>
      <c r="N969" s="132"/>
      <c r="O969" s="12" t="s">
        <v>41</v>
      </c>
      <c r="P969" s="127" t="s">
        <v>141</v>
      </c>
      <c r="Q969" s="133">
        <f>Q970+Q972+Q974+Q976</f>
        <v>60</v>
      </c>
      <c r="R969" s="133">
        <f t="shared" ref="R969:AD969" si="666">R970+R972+R974+R976</f>
        <v>0</v>
      </c>
      <c r="S969" s="133">
        <f t="shared" si="666"/>
        <v>60</v>
      </c>
      <c r="T969" s="133">
        <f t="shared" si="666"/>
        <v>0</v>
      </c>
      <c r="U969" s="293">
        <f t="shared" si="666"/>
        <v>60</v>
      </c>
      <c r="V969" s="293">
        <f t="shared" si="666"/>
        <v>60</v>
      </c>
      <c r="W969" s="342">
        <f t="shared" si="666"/>
        <v>60</v>
      </c>
      <c r="X969" s="133"/>
      <c r="Y969" s="307"/>
      <c r="Z969" s="133">
        <f t="shared" si="666"/>
        <v>0</v>
      </c>
      <c r="AA969" s="133">
        <f t="shared" si="666"/>
        <v>60</v>
      </c>
      <c r="AB969" s="133">
        <f t="shared" si="666"/>
        <v>60</v>
      </c>
      <c r="AC969" s="133">
        <f t="shared" si="666"/>
        <v>60</v>
      </c>
      <c r="AD969" s="133">
        <f t="shared" si="666"/>
        <v>60</v>
      </c>
    </row>
    <row r="970" spans="1:30" s="114" customFormat="1" ht="20.25" hidden="1" customHeight="1" x14ac:dyDescent="0.25">
      <c r="A970" s="183" t="s">
        <v>340</v>
      </c>
      <c r="B970" s="183"/>
      <c r="C970" s="183"/>
      <c r="D970" s="183"/>
      <c r="E970" s="198" t="s">
        <v>388</v>
      </c>
      <c r="F970" s="200">
        <f t="shared" si="640"/>
        <v>120</v>
      </c>
      <c r="G970" s="200">
        <f t="shared" si="641"/>
        <v>180</v>
      </c>
      <c r="H970" s="201">
        <f t="shared" si="642"/>
        <v>240</v>
      </c>
      <c r="I970" s="124"/>
      <c r="J970" s="131"/>
      <c r="K970" s="131"/>
      <c r="L970" s="131"/>
      <c r="M970" s="194">
        <v>32111</v>
      </c>
      <c r="N970" s="195"/>
      <c r="O970" s="196" t="s">
        <v>41</v>
      </c>
      <c r="P970" s="195" t="s">
        <v>142</v>
      </c>
      <c r="Q970" s="197">
        <f t="shared" ref="Q970:AD970" si="667">Q971</f>
        <v>60</v>
      </c>
      <c r="R970" s="197">
        <f t="shared" si="667"/>
        <v>0</v>
      </c>
      <c r="S970" s="197">
        <f t="shared" si="667"/>
        <v>60</v>
      </c>
      <c r="T970" s="197">
        <f t="shared" si="667"/>
        <v>0</v>
      </c>
      <c r="U970" s="294">
        <f t="shared" si="667"/>
        <v>60</v>
      </c>
      <c r="V970" s="294">
        <f t="shared" si="667"/>
        <v>60</v>
      </c>
      <c r="W970" s="343">
        <f t="shared" si="667"/>
        <v>60</v>
      </c>
      <c r="X970" s="197"/>
      <c r="Y970" s="308"/>
      <c r="Z970" s="197">
        <f t="shared" si="667"/>
        <v>0</v>
      </c>
      <c r="AA970" s="197">
        <f t="shared" si="667"/>
        <v>60</v>
      </c>
      <c r="AB970" s="197">
        <f t="shared" si="667"/>
        <v>60</v>
      </c>
      <c r="AC970" s="197">
        <f t="shared" si="667"/>
        <v>60</v>
      </c>
      <c r="AD970" s="197">
        <f t="shared" si="667"/>
        <v>60</v>
      </c>
    </row>
    <row r="971" spans="1:30" s="114" customFormat="1" ht="20.25" hidden="1" customHeight="1" x14ac:dyDescent="0.25">
      <c r="A971" s="182" t="s">
        <v>340</v>
      </c>
      <c r="B971" s="182"/>
      <c r="C971" s="182"/>
      <c r="D971" s="182"/>
      <c r="E971" s="182"/>
      <c r="F971" s="200">
        <f t="shared" si="640"/>
        <v>120</v>
      </c>
      <c r="G971" s="200">
        <f t="shared" si="641"/>
        <v>180</v>
      </c>
      <c r="H971" s="201">
        <f t="shared" si="642"/>
        <v>240</v>
      </c>
      <c r="I971" s="124"/>
      <c r="J971" s="131"/>
      <c r="K971" s="131"/>
      <c r="L971" s="131"/>
      <c r="M971" s="11"/>
      <c r="N971" s="171">
        <v>321110</v>
      </c>
      <c r="O971" s="172" t="s">
        <v>41</v>
      </c>
      <c r="P971" s="173" t="s">
        <v>142</v>
      </c>
      <c r="Q971" s="174">
        <v>60</v>
      </c>
      <c r="R971" s="174">
        <f>S971-Q971</f>
        <v>0</v>
      </c>
      <c r="S971" s="174">
        <v>60</v>
      </c>
      <c r="T971" s="174"/>
      <c r="U971" s="295">
        <v>60</v>
      </c>
      <c r="V971" s="295">
        <v>60</v>
      </c>
      <c r="W971" s="345">
        <v>60</v>
      </c>
      <c r="X971" s="174"/>
      <c r="Y971" s="309"/>
      <c r="Z971" s="174"/>
      <c r="AA971" s="174">
        <f>+Q971</f>
        <v>60</v>
      </c>
      <c r="AB971" s="174">
        <v>60</v>
      </c>
      <c r="AC971" s="174">
        <v>60</v>
      </c>
      <c r="AD971" s="174">
        <v>60</v>
      </c>
    </row>
    <row r="972" spans="1:30" s="114" customFormat="1" ht="20.25" hidden="1" customHeight="1" x14ac:dyDescent="0.25">
      <c r="A972" s="183" t="s">
        <v>340</v>
      </c>
      <c r="B972" s="183"/>
      <c r="C972" s="183"/>
      <c r="D972" s="183"/>
      <c r="E972" s="198" t="s">
        <v>388</v>
      </c>
      <c r="F972" s="200">
        <f t="shared" si="640"/>
        <v>0</v>
      </c>
      <c r="G972" s="200">
        <f t="shared" si="641"/>
        <v>0</v>
      </c>
      <c r="H972" s="201">
        <f t="shared" si="642"/>
        <v>0</v>
      </c>
      <c r="I972" s="124"/>
      <c r="J972" s="131"/>
      <c r="K972" s="131"/>
      <c r="L972" s="131"/>
      <c r="M972" s="194">
        <v>32113</v>
      </c>
      <c r="N972" s="195"/>
      <c r="O972" s="196" t="s">
        <v>41</v>
      </c>
      <c r="P972" s="195" t="s">
        <v>143</v>
      </c>
      <c r="Q972" s="197">
        <f>+Q973</f>
        <v>0</v>
      </c>
      <c r="R972" s="197">
        <f t="shared" ref="R972:AD972" si="668">+R973</f>
        <v>0</v>
      </c>
      <c r="S972" s="197">
        <f t="shared" si="668"/>
        <v>0</v>
      </c>
      <c r="T972" s="197">
        <f t="shared" si="668"/>
        <v>0</v>
      </c>
      <c r="U972" s="294">
        <f t="shared" si="668"/>
        <v>0</v>
      </c>
      <c r="V972" s="294">
        <f t="shared" si="668"/>
        <v>0</v>
      </c>
      <c r="W972" s="343">
        <f t="shared" si="668"/>
        <v>0</v>
      </c>
      <c r="X972" s="197"/>
      <c r="Y972" s="308"/>
      <c r="Z972" s="197">
        <f t="shared" si="668"/>
        <v>0</v>
      </c>
      <c r="AA972" s="197">
        <f t="shared" si="668"/>
        <v>0</v>
      </c>
      <c r="AB972" s="197">
        <f t="shared" si="668"/>
        <v>0</v>
      </c>
      <c r="AC972" s="197">
        <f t="shared" si="668"/>
        <v>0</v>
      </c>
      <c r="AD972" s="197">
        <f t="shared" si="668"/>
        <v>0</v>
      </c>
    </row>
    <row r="973" spans="1:30" s="114" customFormat="1" ht="20.25" hidden="1" customHeight="1" x14ac:dyDescent="0.25">
      <c r="A973" s="182" t="s">
        <v>340</v>
      </c>
      <c r="B973" s="182"/>
      <c r="C973" s="182"/>
      <c r="D973" s="182"/>
      <c r="E973" s="182"/>
      <c r="F973" s="200">
        <f t="shared" si="640"/>
        <v>0</v>
      </c>
      <c r="G973" s="200">
        <f t="shared" si="641"/>
        <v>0</v>
      </c>
      <c r="H973" s="201">
        <f t="shared" si="642"/>
        <v>0</v>
      </c>
      <c r="I973" s="124"/>
      <c r="J973" s="131"/>
      <c r="K973" s="131"/>
      <c r="L973" s="131"/>
      <c r="M973" s="11"/>
      <c r="N973" s="171">
        <v>321130</v>
      </c>
      <c r="O973" s="172" t="s">
        <v>41</v>
      </c>
      <c r="P973" s="173" t="s">
        <v>143</v>
      </c>
      <c r="Q973" s="174"/>
      <c r="R973" s="174"/>
      <c r="S973" s="174"/>
      <c r="T973" s="174"/>
      <c r="U973" s="295"/>
      <c r="V973" s="295"/>
      <c r="W973" s="345">
        <v>0</v>
      </c>
      <c r="X973" s="174"/>
      <c r="Y973" s="309"/>
      <c r="Z973" s="174"/>
      <c r="AA973" s="174">
        <f>+Q973</f>
        <v>0</v>
      </c>
      <c r="AB973" s="174"/>
      <c r="AC973" s="174"/>
      <c r="AD973" s="174"/>
    </row>
    <row r="974" spans="1:30" s="114" customFormat="1" ht="20.25" hidden="1" customHeight="1" x14ac:dyDescent="0.25">
      <c r="A974" s="183" t="s">
        <v>340</v>
      </c>
      <c r="B974" s="183"/>
      <c r="C974" s="183"/>
      <c r="D974" s="183"/>
      <c r="E974" s="198" t="s">
        <v>388</v>
      </c>
      <c r="F974" s="200">
        <f t="shared" si="640"/>
        <v>0</v>
      </c>
      <c r="G974" s="200">
        <f t="shared" si="641"/>
        <v>0</v>
      </c>
      <c r="H974" s="201">
        <f t="shared" si="642"/>
        <v>0</v>
      </c>
      <c r="I974" s="124"/>
      <c r="J974" s="131"/>
      <c r="K974" s="131"/>
      <c r="L974" s="131"/>
      <c r="M974" s="194">
        <v>32115</v>
      </c>
      <c r="N974" s="195"/>
      <c r="O974" s="196" t="s">
        <v>41</v>
      </c>
      <c r="P974" s="195" t="s">
        <v>295</v>
      </c>
      <c r="Q974" s="197">
        <f>+Q975</f>
        <v>0</v>
      </c>
      <c r="R974" s="197">
        <f t="shared" ref="R974:AD974" si="669">+R975</f>
        <v>0</v>
      </c>
      <c r="S974" s="197">
        <f t="shared" si="669"/>
        <v>0</v>
      </c>
      <c r="T974" s="197">
        <f t="shared" si="669"/>
        <v>0</v>
      </c>
      <c r="U974" s="294">
        <f t="shared" si="669"/>
        <v>0</v>
      </c>
      <c r="V974" s="294">
        <f t="shared" si="669"/>
        <v>0</v>
      </c>
      <c r="W974" s="343">
        <f t="shared" si="669"/>
        <v>0</v>
      </c>
      <c r="X974" s="197"/>
      <c r="Y974" s="308"/>
      <c r="Z974" s="197">
        <f t="shared" si="669"/>
        <v>0</v>
      </c>
      <c r="AA974" s="197">
        <f t="shared" si="669"/>
        <v>0</v>
      </c>
      <c r="AB974" s="197">
        <f t="shared" si="669"/>
        <v>0</v>
      </c>
      <c r="AC974" s="197">
        <f t="shared" si="669"/>
        <v>0</v>
      </c>
      <c r="AD974" s="197">
        <f t="shared" si="669"/>
        <v>0</v>
      </c>
    </row>
    <row r="975" spans="1:30" s="114" customFormat="1" ht="20.25" hidden="1" customHeight="1" x14ac:dyDescent="0.25">
      <c r="A975" s="182" t="s">
        <v>340</v>
      </c>
      <c r="B975" s="182"/>
      <c r="C975" s="182"/>
      <c r="D975" s="182"/>
      <c r="E975" s="182"/>
      <c r="F975" s="200">
        <f t="shared" si="640"/>
        <v>0</v>
      </c>
      <c r="G975" s="200">
        <f t="shared" si="641"/>
        <v>0</v>
      </c>
      <c r="H975" s="201">
        <f t="shared" si="642"/>
        <v>0</v>
      </c>
      <c r="I975" s="124"/>
      <c r="J975" s="131"/>
      <c r="K975" s="131"/>
      <c r="L975" s="131"/>
      <c r="M975" s="11"/>
      <c r="N975" s="171">
        <v>321150</v>
      </c>
      <c r="O975" s="172" t="s">
        <v>41</v>
      </c>
      <c r="P975" s="173" t="s">
        <v>295</v>
      </c>
      <c r="Q975" s="174"/>
      <c r="R975" s="174"/>
      <c r="S975" s="174"/>
      <c r="T975" s="174"/>
      <c r="U975" s="295"/>
      <c r="V975" s="295"/>
      <c r="W975" s="345">
        <v>0</v>
      </c>
      <c r="X975" s="174"/>
      <c r="Y975" s="309"/>
      <c r="Z975" s="174"/>
      <c r="AA975" s="174">
        <f>+Q975</f>
        <v>0</v>
      </c>
      <c r="AB975" s="174"/>
      <c r="AC975" s="174"/>
      <c r="AD975" s="174"/>
    </row>
    <row r="976" spans="1:30" s="114" customFormat="1" ht="20.25" hidden="1" customHeight="1" x14ac:dyDescent="0.25">
      <c r="A976" s="183" t="s">
        <v>340</v>
      </c>
      <c r="B976" s="183"/>
      <c r="C976" s="183"/>
      <c r="D976" s="183"/>
      <c r="E976" s="198" t="s">
        <v>388</v>
      </c>
      <c r="F976" s="200">
        <f t="shared" si="640"/>
        <v>0</v>
      </c>
      <c r="G976" s="200">
        <f t="shared" si="641"/>
        <v>0</v>
      </c>
      <c r="H976" s="201">
        <f t="shared" si="642"/>
        <v>0</v>
      </c>
      <c r="I976" s="124"/>
      <c r="J976" s="131"/>
      <c r="K976" s="131"/>
      <c r="L976" s="131"/>
      <c r="M976" s="194">
        <v>32119</v>
      </c>
      <c r="N976" s="195"/>
      <c r="O976" s="196" t="s">
        <v>41</v>
      </c>
      <c r="P976" s="195" t="s">
        <v>145</v>
      </c>
      <c r="Q976" s="197">
        <f>+Q977</f>
        <v>0</v>
      </c>
      <c r="R976" s="197">
        <f t="shared" ref="R976:AD976" si="670">+R977</f>
        <v>0</v>
      </c>
      <c r="S976" s="197">
        <f t="shared" si="670"/>
        <v>0</v>
      </c>
      <c r="T976" s="197">
        <f t="shared" si="670"/>
        <v>0</v>
      </c>
      <c r="U976" s="294">
        <f t="shared" si="670"/>
        <v>0</v>
      </c>
      <c r="V976" s="294">
        <f t="shared" si="670"/>
        <v>0</v>
      </c>
      <c r="W976" s="343">
        <f t="shared" si="670"/>
        <v>0</v>
      </c>
      <c r="X976" s="197"/>
      <c r="Y976" s="308"/>
      <c r="Z976" s="197">
        <f t="shared" si="670"/>
        <v>0</v>
      </c>
      <c r="AA976" s="197">
        <f t="shared" si="670"/>
        <v>0</v>
      </c>
      <c r="AB976" s="197">
        <f t="shared" si="670"/>
        <v>0</v>
      </c>
      <c r="AC976" s="197">
        <f t="shared" si="670"/>
        <v>0</v>
      </c>
      <c r="AD976" s="197">
        <f t="shared" si="670"/>
        <v>0</v>
      </c>
    </row>
    <row r="977" spans="1:30" s="114" customFormat="1" ht="20.25" hidden="1" customHeight="1" x14ac:dyDescent="0.25">
      <c r="A977" s="182" t="s">
        <v>340</v>
      </c>
      <c r="B977" s="182"/>
      <c r="C977" s="182"/>
      <c r="D977" s="182"/>
      <c r="E977" s="182"/>
      <c r="F977" s="200">
        <f t="shared" si="640"/>
        <v>0</v>
      </c>
      <c r="G977" s="200">
        <f t="shared" si="641"/>
        <v>0</v>
      </c>
      <c r="H977" s="201">
        <f t="shared" si="642"/>
        <v>0</v>
      </c>
      <c r="I977" s="124"/>
      <c r="J977" s="131"/>
      <c r="K977" s="131"/>
      <c r="L977" s="131"/>
      <c r="M977" s="11"/>
      <c r="N977" s="171">
        <v>321190</v>
      </c>
      <c r="O977" s="172" t="s">
        <v>41</v>
      </c>
      <c r="P977" s="173" t="s">
        <v>145</v>
      </c>
      <c r="Q977" s="174"/>
      <c r="R977" s="174"/>
      <c r="S977" s="174"/>
      <c r="T977" s="174"/>
      <c r="U977" s="295"/>
      <c r="V977" s="295"/>
      <c r="W977" s="345">
        <v>0</v>
      </c>
      <c r="X977" s="174"/>
      <c r="Y977" s="309"/>
      <c r="Z977" s="174"/>
      <c r="AA977" s="174">
        <f>+Q977</f>
        <v>0</v>
      </c>
      <c r="AB977" s="174"/>
      <c r="AC977" s="174"/>
      <c r="AD977" s="174"/>
    </row>
    <row r="978" spans="1:30" s="114" customFormat="1" ht="20.25" hidden="1" customHeight="1" x14ac:dyDescent="0.25">
      <c r="A978" s="182" t="s">
        <v>340</v>
      </c>
      <c r="B978" s="182"/>
      <c r="C978" s="182"/>
      <c r="D978" s="198" t="s">
        <v>387</v>
      </c>
      <c r="E978" s="198" t="s">
        <v>388</v>
      </c>
      <c r="F978" s="200">
        <f t="shared" si="640"/>
        <v>0</v>
      </c>
      <c r="G978" s="200">
        <f t="shared" si="641"/>
        <v>0</v>
      </c>
      <c r="H978" s="201">
        <f t="shared" si="642"/>
        <v>0</v>
      </c>
      <c r="I978" s="124"/>
      <c r="J978" s="131"/>
      <c r="K978" s="131"/>
      <c r="L978" s="131">
        <v>3212</v>
      </c>
      <c r="M978" s="131"/>
      <c r="N978" s="132"/>
      <c r="O978" s="12" t="s">
        <v>41</v>
      </c>
      <c r="P978" s="127" t="s">
        <v>146</v>
      </c>
      <c r="Q978" s="133">
        <f>+Q979+Q981</f>
        <v>0</v>
      </c>
      <c r="R978" s="133">
        <f t="shared" ref="R978:AD978" si="671">+R979+R981</f>
        <v>0</v>
      </c>
      <c r="S978" s="133">
        <f t="shared" si="671"/>
        <v>0</v>
      </c>
      <c r="T978" s="133">
        <f t="shared" si="671"/>
        <v>0</v>
      </c>
      <c r="U978" s="293">
        <f t="shared" si="671"/>
        <v>0</v>
      </c>
      <c r="V978" s="293">
        <f t="shared" si="671"/>
        <v>0</v>
      </c>
      <c r="W978" s="342">
        <f t="shared" si="671"/>
        <v>0</v>
      </c>
      <c r="X978" s="133"/>
      <c r="Y978" s="307"/>
      <c r="Z978" s="133">
        <f t="shared" si="671"/>
        <v>0</v>
      </c>
      <c r="AA978" s="133">
        <f t="shared" si="671"/>
        <v>0</v>
      </c>
      <c r="AB978" s="133">
        <f t="shared" si="671"/>
        <v>0</v>
      </c>
      <c r="AC978" s="133">
        <f t="shared" si="671"/>
        <v>0</v>
      </c>
      <c r="AD978" s="133">
        <f t="shared" si="671"/>
        <v>0</v>
      </c>
    </row>
    <row r="979" spans="1:30" s="114" customFormat="1" ht="20.25" hidden="1" customHeight="1" x14ac:dyDescent="0.25">
      <c r="A979" s="183" t="s">
        <v>340</v>
      </c>
      <c r="B979" s="183"/>
      <c r="C979" s="183"/>
      <c r="D979" s="183"/>
      <c r="E979" s="198" t="s">
        <v>388</v>
      </c>
      <c r="F979" s="200">
        <f t="shared" si="640"/>
        <v>0</v>
      </c>
      <c r="G979" s="200">
        <f t="shared" si="641"/>
        <v>0</v>
      </c>
      <c r="H979" s="201">
        <f t="shared" si="642"/>
        <v>0</v>
      </c>
      <c r="I979" s="124"/>
      <c r="J979" s="131"/>
      <c r="K979" s="131"/>
      <c r="L979" s="131"/>
      <c r="M979" s="194">
        <v>32121</v>
      </c>
      <c r="N979" s="195"/>
      <c r="O979" s="196" t="s">
        <v>41</v>
      </c>
      <c r="P979" s="195" t="s">
        <v>147</v>
      </c>
      <c r="Q979" s="197">
        <f>+Q980</f>
        <v>0</v>
      </c>
      <c r="R979" s="197">
        <f t="shared" ref="R979:AD979" si="672">+R980</f>
        <v>0</v>
      </c>
      <c r="S979" s="197">
        <f t="shared" si="672"/>
        <v>0</v>
      </c>
      <c r="T979" s="197">
        <f t="shared" si="672"/>
        <v>0</v>
      </c>
      <c r="U979" s="294">
        <f t="shared" si="672"/>
        <v>0</v>
      </c>
      <c r="V979" s="294">
        <f t="shared" si="672"/>
        <v>0</v>
      </c>
      <c r="W979" s="343">
        <f t="shared" si="672"/>
        <v>0</v>
      </c>
      <c r="X979" s="197"/>
      <c r="Y979" s="308"/>
      <c r="Z979" s="197">
        <f t="shared" si="672"/>
        <v>0</v>
      </c>
      <c r="AA979" s="197">
        <f t="shared" si="672"/>
        <v>0</v>
      </c>
      <c r="AB979" s="197">
        <f t="shared" si="672"/>
        <v>0</v>
      </c>
      <c r="AC979" s="197">
        <f t="shared" si="672"/>
        <v>0</v>
      </c>
      <c r="AD979" s="197">
        <f t="shared" si="672"/>
        <v>0</v>
      </c>
    </row>
    <row r="980" spans="1:30" s="114" customFormat="1" ht="20.25" hidden="1" customHeight="1" x14ac:dyDescent="0.25">
      <c r="A980" s="182" t="s">
        <v>340</v>
      </c>
      <c r="B980" s="182"/>
      <c r="C980" s="182"/>
      <c r="D980" s="182"/>
      <c r="E980" s="182"/>
      <c r="F980" s="200">
        <f t="shared" si="640"/>
        <v>0</v>
      </c>
      <c r="G980" s="200">
        <f t="shared" si="641"/>
        <v>0</v>
      </c>
      <c r="H980" s="201">
        <f t="shared" si="642"/>
        <v>0</v>
      </c>
      <c r="I980" s="124"/>
      <c r="J980" s="131"/>
      <c r="K980" s="131"/>
      <c r="L980" s="131"/>
      <c r="M980" s="11"/>
      <c r="N980" s="171">
        <v>321210</v>
      </c>
      <c r="O980" s="172" t="s">
        <v>41</v>
      </c>
      <c r="P980" s="173" t="s">
        <v>147</v>
      </c>
      <c r="Q980" s="174"/>
      <c r="R980" s="174"/>
      <c r="S980" s="174"/>
      <c r="T980" s="174"/>
      <c r="U980" s="295"/>
      <c r="V980" s="295"/>
      <c r="W980" s="345">
        <v>0</v>
      </c>
      <c r="X980" s="174"/>
      <c r="Y980" s="309"/>
      <c r="Z980" s="174"/>
      <c r="AA980" s="174">
        <f>+Q980</f>
        <v>0</v>
      </c>
      <c r="AB980" s="174"/>
      <c r="AC980" s="174"/>
      <c r="AD980" s="174"/>
    </row>
    <row r="981" spans="1:30" s="114" customFormat="1" ht="20.25" hidden="1" customHeight="1" x14ac:dyDescent="0.25">
      <c r="A981" s="183" t="s">
        <v>340</v>
      </c>
      <c r="B981" s="183"/>
      <c r="C981" s="183"/>
      <c r="D981" s="183"/>
      <c r="E981" s="198" t="s">
        <v>388</v>
      </c>
      <c r="F981" s="200">
        <f t="shared" si="640"/>
        <v>0</v>
      </c>
      <c r="G981" s="200">
        <f t="shared" si="641"/>
        <v>0</v>
      </c>
      <c r="H981" s="201">
        <f t="shared" si="642"/>
        <v>0</v>
      </c>
      <c r="I981" s="124"/>
      <c r="J981" s="131"/>
      <c r="K981" s="131"/>
      <c r="L981" s="131"/>
      <c r="M981" s="194">
        <v>32123</v>
      </c>
      <c r="N981" s="195"/>
      <c r="O981" s="196" t="s">
        <v>41</v>
      </c>
      <c r="P981" s="195" t="s">
        <v>148</v>
      </c>
      <c r="Q981" s="197">
        <f>+Q982</f>
        <v>0</v>
      </c>
      <c r="R981" s="197">
        <f t="shared" ref="R981:AD981" si="673">+R982</f>
        <v>0</v>
      </c>
      <c r="S981" s="197">
        <f t="shared" si="673"/>
        <v>0</v>
      </c>
      <c r="T981" s="197">
        <f t="shared" si="673"/>
        <v>0</v>
      </c>
      <c r="U981" s="294">
        <f t="shared" si="673"/>
        <v>0</v>
      </c>
      <c r="V981" s="294">
        <f t="shared" si="673"/>
        <v>0</v>
      </c>
      <c r="W981" s="343">
        <f t="shared" si="673"/>
        <v>0</v>
      </c>
      <c r="X981" s="197"/>
      <c r="Y981" s="308"/>
      <c r="Z981" s="197">
        <f t="shared" si="673"/>
        <v>0</v>
      </c>
      <c r="AA981" s="197">
        <f t="shared" si="673"/>
        <v>0</v>
      </c>
      <c r="AB981" s="197">
        <f t="shared" si="673"/>
        <v>0</v>
      </c>
      <c r="AC981" s="197">
        <f t="shared" si="673"/>
        <v>0</v>
      </c>
      <c r="AD981" s="197">
        <f t="shared" si="673"/>
        <v>0</v>
      </c>
    </row>
    <row r="982" spans="1:30" s="114" customFormat="1" ht="20.25" hidden="1" customHeight="1" x14ac:dyDescent="0.25">
      <c r="A982" s="182" t="s">
        <v>340</v>
      </c>
      <c r="B982" s="182"/>
      <c r="C982" s="182"/>
      <c r="D982" s="182"/>
      <c r="E982" s="182"/>
      <c r="F982" s="200">
        <f t="shared" si="640"/>
        <v>0</v>
      </c>
      <c r="G982" s="200">
        <f t="shared" si="641"/>
        <v>0</v>
      </c>
      <c r="H982" s="201">
        <f t="shared" si="642"/>
        <v>0</v>
      </c>
      <c r="I982" s="124"/>
      <c r="J982" s="131"/>
      <c r="K982" s="131"/>
      <c r="L982" s="131"/>
      <c r="M982" s="11"/>
      <c r="N982" s="171">
        <v>321230</v>
      </c>
      <c r="O982" s="172" t="s">
        <v>41</v>
      </c>
      <c r="P982" s="173" t="s">
        <v>148</v>
      </c>
      <c r="Q982" s="174"/>
      <c r="R982" s="174"/>
      <c r="S982" s="174"/>
      <c r="T982" s="174"/>
      <c r="U982" s="295"/>
      <c r="V982" s="295"/>
      <c r="W982" s="345">
        <v>0</v>
      </c>
      <c r="X982" s="174"/>
      <c r="Y982" s="309"/>
      <c r="Z982" s="174"/>
      <c r="AA982" s="174">
        <f>+Q982</f>
        <v>0</v>
      </c>
      <c r="AB982" s="174"/>
      <c r="AC982" s="174"/>
      <c r="AD982" s="174"/>
    </row>
    <row r="983" spans="1:30" s="114" customFormat="1" ht="20.25" customHeight="1" x14ac:dyDescent="0.25">
      <c r="A983" s="182" t="s">
        <v>340</v>
      </c>
      <c r="B983" s="182"/>
      <c r="C983" s="182"/>
      <c r="D983" s="198" t="s">
        <v>387</v>
      </c>
      <c r="E983" s="198" t="s">
        <v>388</v>
      </c>
      <c r="F983" s="200">
        <f t="shared" si="640"/>
        <v>400</v>
      </c>
      <c r="G983" s="200">
        <f t="shared" si="641"/>
        <v>600</v>
      </c>
      <c r="H983" s="201">
        <f t="shared" si="642"/>
        <v>800</v>
      </c>
      <c r="I983" s="124"/>
      <c r="J983" s="131"/>
      <c r="K983" s="131"/>
      <c r="L983" s="131">
        <v>3213</v>
      </c>
      <c r="M983" s="131"/>
      <c r="N983" s="132"/>
      <c r="O983" s="12" t="s">
        <v>41</v>
      </c>
      <c r="P983" s="127" t="s">
        <v>149</v>
      </c>
      <c r="Q983" s="133">
        <f>Q984+Q987</f>
        <v>200</v>
      </c>
      <c r="R983" s="133">
        <f t="shared" ref="R983:AD983" si="674">R984+R987</f>
        <v>0</v>
      </c>
      <c r="S983" s="133">
        <f t="shared" si="674"/>
        <v>200</v>
      </c>
      <c r="T983" s="133">
        <f t="shared" si="674"/>
        <v>0</v>
      </c>
      <c r="U983" s="293">
        <f t="shared" si="674"/>
        <v>200</v>
      </c>
      <c r="V983" s="293">
        <f t="shared" si="674"/>
        <v>200</v>
      </c>
      <c r="W983" s="342">
        <f t="shared" si="674"/>
        <v>200</v>
      </c>
      <c r="X983" s="133"/>
      <c r="Y983" s="307"/>
      <c r="Z983" s="133">
        <f t="shared" si="674"/>
        <v>0</v>
      </c>
      <c r="AA983" s="133">
        <f t="shared" si="674"/>
        <v>200</v>
      </c>
      <c r="AB983" s="133">
        <f t="shared" si="674"/>
        <v>200</v>
      </c>
      <c r="AC983" s="133">
        <f t="shared" si="674"/>
        <v>200</v>
      </c>
      <c r="AD983" s="133">
        <f t="shared" si="674"/>
        <v>200</v>
      </c>
    </row>
    <row r="984" spans="1:30" s="114" customFormat="1" ht="20.25" hidden="1" customHeight="1" x14ac:dyDescent="0.25">
      <c r="A984" s="183" t="s">
        <v>340</v>
      </c>
      <c r="B984" s="183"/>
      <c r="C984" s="183"/>
      <c r="D984" s="183"/>
      <c r="E984" s="198" t="s">
        <v>388</v>
      </c>
      <c r="F984" s="200">
        <f t="shared" si="640"/>
        <v>400</v>
      </c>
      <c r="G984" s="200">
        <f t="shared" si="641"/>
        <v>600</v>
      </c>
      <c r="H984" s="201">
        <f t="shared" si="642"/>
        <v>800</v>
      </c>
      <c r="I984" s="124"/>
      <c r="J984" s="131"/>
      <c r="K984" s="131"/>
      <c r="L984" s="131"/>
      <c r="M984" s="194">
        <v>32131</v>
      </c>
      <c r="N984" s="195"/>
      <c r="O984" s="196" t="s">
        <v>41</v>
      </c>
      <c r="P984" s="195" t="s">
        <v>150</v>
      </c>
      <c r="Q984" s="197">
        <f t="shared" ref="Q984:AD984" si="675">Q985</f>
        <v>200</v>
      </c>
      <c r="R984" s="197">
        <f t="shared" si="675"/>
        <v>0</v>
      </c>
      <c r="S984" s="197">
        <f t="shared" si="675"/>
        <v>200</v>
      </c>
      <c r="T984" s="197">
        <f t="shared" si="675"/>
        <v>0</v>
      </c>
      <c r="U984" s="294">
        <f t="shared" si="675"/>
        <v>200</v>
      </c>
      <c r="V984" s="294">
        <f t="shared" si="675"/>
        <v>200</v>
      </c>
      <c r="W984" s="343">
        <f t="shared" si="675"/>
        <v>200</v>
      </c>
      <c r="X984" s="197"/>
      <c r="Y984" s="308"/>
      <c r="Z984" s="197">
        <f t="shared" si="675"/>
        <v>0</v>
      </c>
      <c r="AA984" s="197">
        <f t="shared" si="675"/>
        <v>200</v>
      </c>
      <c r="AB984" s="197">
        <f t="shared" si="675"/>
        <v>200</v>
      </c>
      <c r="AC984" s="197">
        <f t="shared" si="675"/>
        <v>200</v>
      </c>
      <c r="AD984" s="197">
        <f t="shared" si="675"/>
        <v>200</v>
      </c>
    </row>
    <row r="985" spans="1:30" s="114" customFormat="1" ht="20.25" hidden="1" customHeight="1" x14ac:dyDescent="0.25">
      <c r="A985" s="182" t="s">
        <v>340</v>
      </c>
      <c r="B985" s="182"/>
      <c r="C985" s="182"/>
      <c r="D985" s="182"/>
      <c r="E985" s="182"/>
      <c r="F985" s="200">
        <f t="shared" si="640"/>
        <v>400</v>
      </c>
      <c r="G985" s="200">
        <f t="shared" si="641"/>
        <v>600</v>
      </c>
      <c r="H985" s="201">
        <f t="shared" si="642"/>
        <v>800</v>
      </c>
      <c r="I985" s="124"/>
      <c r="J985" s="131"/>
      <c r="K985" s="131"/>
      <c r="L985" s="131"/>
      <c r="M985" s="11"/>
      <c r="N985" s="171">
        <v>321310</v>
      </c>
      <c r="O985" s="172" t="s">
        <v>41</v>
      </c>
      <c r="P985" s="173" t="s">
        <v>151</v>
      </c>
      <c r="Q985" s="174">
        <v>200</v>
      </c>
      <c r="R985" s="174">
        <f>S985-Q985</f>
        <v>0</v>
      </c>
      <c r="S985" s="174">
        <f>200</f>
        <v>200</v>
      </c>
      <c r="T985" s="174"/>
      <c r="U985" s="295">
        <v>200</v>
      </c>
      <c r="V985" s="295">
        <v>200</v>
      </c>
      <c r="W985" s="345">
        <v>200</v>
      </c>
      <c r="X985" s="174"/>
      <c r="Y985" s="309"/>
      <c r="Z985" s="174"/>
      <c r="AA985" s="174">
        <f t="shared" ref="AA985:AA986" si="676">+Q985</f>
        <v>200</v>
      </c>
      <c r="AB985" s="174">
        <v>200</v>
      </c>
      <c r="AC985" s="174">
        <v>200</v>
      </c>
      <c r="AD985" s="174">
        <v>200</v>
      </c>
    </row>
    <row r="986" spans="1:30" s="114" customFormat="1" ht="20.25" hidden="1" customHeight="1" x14ac:dyDescent="0.25">
      <c r="A986" s="182" t="s">
        <v>340</v>
      </c>
      <c r="B986" s="182"/>
      <c r="C986" s="182"/>
      <c r="D986" s="182"/>
      <c r="E986" s="182"/>
      <c r="F986" s="200">
        <f t="shared" si="640"/>
        <v>0</v>
      </c>
      <c r="G986" s="200">
        <f t="shared" si="641"/>
        <v>0</v>
      </c>
      <c r="H986" s="201">
        <f t="shared" si="642"/>
        <v>0</v>
      </c>
      <c r="I986" s="124"/>
      <c r="J986" s="131"/>
      <c r="K986" s="131"/>
      <c r="L986" s="131"/>
      <c r="M986" s="11"/>
      <c r="N986" s="171">
        <v>321311</v>
      </c>
      <c r="O986" s="172" t="s">
        <v>41</v>
      </c>
      <c r="P986" s="173" t="s">
        <v>152</v>
      </c>
      <c r="Q986" s="174"/>
      <c r="R986" s="174"/>
      <c r="S986" s="174"/>
      <c r="T986" s="174"/>
      <c r="U986" s="295"/>
      <c r="V986" s="295"/>
      <c r="W986" s="345">
        <v>0</v>
      </c>
      <c r="X986" s="174"/>
      <c r="Y986" s="309"/>
      <c r="Z986" s="174"/>
      <c r="AA986" s="174">
        <f t="shared" si="676"/>
        <v>0</v>
      </c>
      <c r="AB986" s="174"/>
      <c r="AC986" s="174"/>
      <c r="AD986" s="174"/>
    </row>
    <row r="987" spans="1:30" s="114" customFormat="1" ht="20.25" hidden="1" customHeight="1" x14ac:dyDescent="0.25">
      <c r="A987" s="183" t="s">
        <v>340</v>
      </c>
      <c r="B987" s="183"/>
      <c r="C987" s="183"/>
      <c r="D987" s="183"/>
      <c r="E987" s="198" t="s">
        <v>388</v>
      </c>
      <c r="F987" s="200">
        <f t="shared" si="640"/>
        <v>0</v>
      </c>
      <c r="G987" s="200">
        <f t="shared" si="641"/>
        <v>0</v>
      </c>
      <c r="H987" s="201">
        <f t="shared" si="642"/>
        <v>0</v>
      </c>
      <c r="I987" s="124"/>
      <c r="J987" s="131"/>
      <c r="K987" s="131"/>
      <c r="L987" s="131"/>
      <c r="M987" s="194">
        <v>32132</v>
      </c>
      <c r="N987" s="195"/>
      <c r="O987" s="196" t="s">
        <v>41</v>
      </c>
      <c r="P987" s="195" t="s">
        <v>153</v>
      </c>
      <c r="Q987" s="197">
        <f>+Q988</f>
        <v>0</v>
      </c>
      <c r="R987" s="197">
        <f t="shared" ref="R987:AD987" si="677">+R988</f>
        <v>0</v>
      </c>
      <c r="S987" s="197">
        <f t="shared" si="677"/>
        <v>0</v>
      </c>
      <c r="T987" s="197">
        <f t="shared" si="677"/>
        <v>0</v>
      </c>
      <c r="U987" s="294">
        <f t="shared" si="677"/>
        <v>0</v>
      </c>
      <c r="V987" s="294">
        <f t="shared" si="677"/>
        <v>0</v>
      </c>
      <c r="W987" s="343">
        <f t="shared" si="677"/>
        <v>0</v>
      </c>
      <c r="X987" s="197"/>
      <c r="Y987" s="308"/>
      <c r="Z987" s="197">
        <f t="shared" si="677"/>
        <v>0</v>
      </c>
      <c r="AA987" s="197">
        <f t="shared" si="677"/>
        <v>0</v>
      </c>
      <c r="AB987" s="197">
        <f t="shared" si="677"/>
        <v>0</v>
      </c>
      <c r="AC987" s="197">
        <f t="shared" si="677"/>
        <v>0</v>
      </c>
      <c r="AD987" s="197">
        <f t="shared" si="677"/>
        <v>0</v>
      </c>
    </row>
    <row r="988" spans="1:30" s="114" customFormat="1" ht="20.25" hidden="1" customHeight="1" x14ac:dyDescent="0.25">
      <c r="A988" s="182" t="s">
        <v>340</v>
      </c>
      <c r="B988" s="182"/>
      <c r="C988" s="182"/>
      <c r="D988" s="182"/>
      <c r="E988" s="182"/>
      <c r="F988" s="200">
        <f t="shared" si="640"/>
        <v>0</v>
      </c>
      <c r="G988" s="200">
        <f t="shared" si="641"/>
        <v>0</v>
      </c>
      <c r="H988" s="201">
        <f t="shared" si="642"/>
        <v>0</v>
      </c>
      <c r="I988" s="124"/>
      <c r="J988" s="131"/>
      <c r="K988" s="131"/>
      <c r="L988" s="131"/>
      <c r="M988" s="11"/>
      <c r="N988" s="171">
        <v>321320</v>
      </c>
      <c r="O988" s="172" t="s">
        <v>41</v>
      </c>
      <c r="P988" s="173" t="s">
        <v>153</v>
      </c>
      <c r="Q988" s="174"/>
      <c r="R988" s="174"/>
      <c r="S988" s="174"/>
      <c r="T988" s="174"/>
      <c r="U988" s="295"/>
      <c r="V988" s="295"/>
      <c r="W988" s="345">
        <v>0</v>
      </c>
      <c r="X988" s="174"/>
      <c r="Y988" s="309"/>
      <c r="Z988" s="174"/>
      <c r="AA988" s="174">
        <f>+Q988</f>
        <v>0</v>
      </c>
      <c r="AB988" s="174"/>
      <c r="AC988" s="174"/>
      <c r="AD988" s="174"/>
    </row>
    <row r="989" spans="1:30" s="214" customFormat="1" ht="20.25" customHeight="1" x14ac:dyDescent="0.25">
      <c r="A989" s="188" t="s">
        <v>340</v>
      </c>
      <c r="B989" s="188"/>
      <c r="C989" s="215" t="s">
        <v>384</v>
      </c>
      <c r="D989" s="215" t="s">
        <v>387</v>
      </c>
      <c r="E989" s="215" t="s">
        <v>388</v>
      </c>
      <c r="F989" s="207">
        <f t="shared" si="640"/>
        <v>5680</v>
      </c>
      <c r="G989" s="207">
        <f t="shared" si="641"/>
        <v>10520</v>
      </c>
      <c r="H989" s="208">
        <f t="shared" si="642"/>
        <v>13200</v>
      </c>
      <c r="I989" s="124"/>
      <c r="J989" s="131"/>
      <c r="K989" s="131">
        <v>322</v>
      </c>
      <c r="L989" s="131"/>
      <c r="M989" s="131"/>
      <c r="N989" s="132"/>
      <c r="O989" s="12" t="s">
        <v>41</v>
      </c>
      <c r="P989" s="127" t="s">
        <v>154</v>
      </c>
      <c r="Q989" s="133">
        <f>Q990+Q1000+Q1005</f>
        <v>2680</v>
      </c>
      <c r="R989" s="133">
        <f t="shared" ref="R989:AD989" si="678">R990+R1000+R1005</f>
        <v>160</v>
      </c>
      <c r="S989" s="133">
        <f t="shared" si="678"/>
        <v>2840</v>
      </c>
      <c r="T989" s="133">
        <f t="shared" si="678"/>
        <v>2480</v>
      </c>
      <c r="U989" s="293">
        <f t="shared" si="678"/>
        <v>2680</v>
      </c>
      <c r="V989" s="293">
        <f t="shared" si="678"/>
        <v>2680</v>
      </c>
      <c r="W989" s="342">
        <f t="shared" si="678"/>
        <v>2680</v>
      </c>
      <c r="X989" s="133"/>
      <c r="Y989" s="307"/>
      <c r="Z989" s="213">
        <f t="shared" si="678"/>
        <v>2480</v>
      </c>
      <c r="AA989" s="213">
        <f t="shared" si="678"/>
        <v>2680</v>
      </c>
      <c r="AB989" s="213">
        <f t="shared" si="678"/>
        <v>2680</v>
      </c>
      <c r="AC989" s="213">
        <f t="shared" si="678"/>
        <v>2680</v>
      </c>
      <c r="AD989" s="213">
        <f t="shared" si="678"/>
        <v>2680</v>
      </c>
    </row>
    <row r="990" spans="1:30" s="114" customFormat="1" ht="20.25" customHeight="1" x14ac:dyDescent="0.25">
      <c r="A990" s="182" t="s">
        <v>340</v>
      </c>
      <c r="B990" s="182"/>
      <c r="C990" s="182"/>
      <c r="D990" s="198" t="s">
        <v>387</v>
      </c>
      <c r="E990" s="198" t="s">
        <v>388</v>
      </c>
      <c r="F990" s="200">
        <f t="shared" si="640"/>
        <v>1440</v>
      </c>
      <c r="G990" s="200">
        <f t="shared" si="641"/>
        <v>2880</v>
      </c>
      <c r="H990" s="201">
        <f t="shared" si="642"/>
        <v>3600</v>
      </c>
      <c r="I990" s="124"/>
      <c r="J990" s="131"/>
      <c r="K990" s="131"/>
      <c r="L990" s="131">
        <v>3221</v>
      </c>
      <c r="M990" s="131"/>
      <c r="N990" s="132"/>
      <c r="O990" s="12" t="s">
        <v>41</v>
      </c>
      <c r="P990" s="127" t="s">
        <v>155</v>
      </c>
      <c r="Q990" s="133">
        <f>Q991+Q996+Q998+Q994</f>
        <v>720</v>
      </c>
      <c r="R990" s="133">
        <f t="shared" ref="R990:AD990" si="679">R991+R996+R998+R994</f>
        <v>0</v>
      </c>
      <c r="S990" s="133">
        <f t="shared" si="679"/>
        <v>720</v>
      </c>
      <c r="T990" s="133">
        <v>720</v>
      </c>
      <c r="U990" s="293">
        <f t="shared" si="679"/>
        <v>720</v>
      </c>
      <c r="V990" s="293">
        <f t="shared" si="679"/>
        <v>720</v>
      </c>
      <c r="W990" s="342">
        <f t="shared" si="679"/>
        <v>720</v>
      </c>
      <c r="X990" s="133"/>
      <c r="Y990" s="307"/>
      <c r="Z990" s="133">
        <f t="shared" si="679"/>
        <v>720</v>
      </c>
      <c r="AA990" s="133">
        <f t="shared" si="679"/>
        <v>720</v>
      </c>
      <c r="AB990" s="133">
        <f t="shared" si="679"/>
        <v>720</v>
      </c>
      <c r="AC990" s="133">
        <f t="shared" si="679"/>
        <v>720</v>
      </c>
      <c r="AD990" s="133">
        <f t="shared" si="679"/>
        <v>720</v>
      </c>
    </row>
    <row r="991" spans="1:30" s="114" customFormat="1" ht="20.25" hidden="1" customHeight="1" x14ac:dyDescent="0.25">
      <c r="A991" s="183" t="s">
        <v>340</v>
      </c>
      <c r="B991" s="183"/>
      <c r="C991" s="183"/>
      <c r="D991" s="183"/>
      <c r="E991" s="198" t="s">
        <v>388</v>
      </c>
      <c r="F991" s="200">
        <f t="shared" si="640"/>
        <v>520</v>
      </c>
      <c r="G991" s="200">
        <f t="shared" si="641"/>
        <v>780</v>
      </c>
      <c r="H991" s="201">
        <f t="shared" si="642"/>
        <v>1300</v>
      </c>
      <c r="I991" s="124"/>
      <c r="J991" s="131"/>
      <c r="K991" s="131"/>
      <c r="L991" s="131"/>
      <c r="M991" s="194">
        <v>32211</v>
      </c>
      <c r="N991" s="195"/>
      <c r="O991" s="196" t="s">
        <v>41</v>
      </c>
      <c r="P991" s="195" t="s">
        <v>156</v>
      </c>
      <c r="Q991" s="197">
        <f>Q993+Q992</f>
        <v>260</v>
      </c>
      <c r="R991" s="197">
        <f t="shared" ref="R991:AD991" si="680">R993+R992</f>
        <v>0</v>
      </c>
      <c r="S991" s="197">
        <f t="shared" si="680"/>
        <v>260</v>
      </c>
      <c r="T991" s="197">
        <f t="shared" si="680"/>
        <v>0</v>
      </c>
      <c r="U991" s="294">
        <f t="shared" si="680"/>
        <v>260</v>
      </c>
      <c r="V991" s="294">
        <f t="shared" si="680"/>
        <v>260</v>
      </c>
      <c r="W991" s="343">
        <f t="shared" si="680"/>
        <v>260</v>
      </c>
      <c r="X991" s="197"/>
      <c r="Y991" s="308"/>
      <c r="Z991" s="197">
        <f t="shared" si="680"/>
        <v>260</v>
      </c>
      <c r="AA991" s="197">
        <f t="shared" si="680"/>
        <v>260</v>
      </c>
      <c r="AB991" s="197">
        <f t="shared" si="680"/>
        <v>260</v>
      </c>
      <c r="AC991" s="197">
        <f t="shared" si="680"/>
        <v>260</v>
      </c>
      <c r="AD991" s="197">
        <f t="shared" si="680"/>
        <v>260</v>
      </c>
    </row>
    <row r="992" spans="1:30" s="114" customFormat="1" ht="20.25" hidden="1" customHeight="1" x14ac:dyDescent="0.25">
      <c r="A992" s="182" t="s">
        <v>340</v>
      </c>
      <c r="B992" s="182"/>
      <c r="C992" s="182"/>
      <c r="D992" s="182"/>
      <c r="E992" s="182"/>
      <c r="F992" s="200">
        <f t="shared" si="640"/>
        <v>260</v>
      </c>
      <c r="G992" s="200">
        <f t="shared" si="641"/>
        <v>390</v>
      </c>
      <c r="H992" s="201">
        <f t="shared" si="642"/>
        <v>650</v>
      </c>
      <c r="I992" s="124"/>
      <c r="J992" s="131"/>
      <c r="K992" s="131"/>
      <c r="L992" s="131"/>
      <c r="M992" s="11"/>
      <c r="N992" s="171">
        <v>322110</v>
      </c>
      <c r="O992" s="172" t="s">
        <v>41</v>
      </c>
      <c r="P992" s="173" t="s">
        <v>156</v>
      </c>
      <c r="Q992" s="174">
        <v>130</v>
      </c>
      <c r="R992" s="174">
        <f>S992-Q992</f>
        <v>0</v>
      </c>
      <c r="S992" s="174">
        <v>130</v>
      </c>
      <c r="T992" s="174"/>
      <c r="U992" s="295">
        <v>130</v>
      </c>
      <c r="V992" s="295">
        <v>130</v>
      </c>
      <c r="W992" s="345">
        <v>130</v>
      </c>
      <c r="X992" s="174"/>
      <c r="Y992" s="309"/>
      <c r="Z992" s="174">
        <v>130</v>
      </c>
      <c r="AA992" s="174">
        <f t="shared" ref="AA992:AA993" si="681">+Q992</f>
        <v>130</v>
      </c>
      <c r="AB992" s="174">
        <v>130</v>
      </c>
      <c r="AC992" s="174">
        <v>130</v>
      </c>
      <c r="AD992" s="174">
        <v>130</v>
      </c>
    </row>
    <row r="993" spans="1:30" s="114" customFormat="1" ht="20.25" hidden="1" customHeight="1" x14ac:dyDescent="0.25">
      <c r="A993" s="182" t="s">
        <v>340</v>
      </c>
      <c r="B993" s="182"/>
      <c r="C993" s="182"/>
      <c r="D993" s="182"/>
      <c r="E993" s="182"/>
      <c r="F993" s="200">
        <f t="shared" ref="F993:F1056" si="682">+Q993+R993+S993</f>
        <v>260</v>
      </c>
      <c r="G993" s="200">
        <f t="shared" ref="G993:G1056" si="683">+T993+U993+V993+W993+X993+Y993</f>
        <v>390</v>
      </c>
      <c r="H993" s="201">
        <f t="shared" ref="H993:H1056" si="684">+Z993+AA993+AB993+AC993+AD993</f>
        <v>650</v>
      </c>
      <c r="I993" s="124"/>
      <c r="J993" s="131"/>
      <c r="K993" s="131"/>
      <c r="L993" s="131"/>
      <c r="M993" s="11"/>
      <c r="N993" s="171">
        <v>322111</v>
      </c>
      <c r="O993" s="172" t="s">
        <v>41</v>
      </c>
      <c r="P993" s="173" t="s">
        <v>264</v>
      </c>
      <c r="Q993" s="174">
        <v>130</v>
      </c>
      <c r="R993" s="174">
        <f>S993-Q993</f>
        <v>0</v>
      </c>
      <c r="S993" s="174">
        <v>130</v>
      </c>
      <c r="T993" s="174"/>
      <c r="U993" s="295">
        <v>130</v>
      </c>
      <c r="V993" s="295">
        <v>130</v>
      </c>
      <c r="W993" s="345">
        <v>130</v>
      </c>
      <c r="X993" s="174"/>
      <c r="Y993" s="309"/>
      <c r="Z993" s="174">
        <v>130</v>
      </c>
      <c r="AA993" s="174">
        <f t="shared" si="681"/>
        <v>130</v>
      </c>
      <c r="AB993" s="174">
        <v>130</v>
      </c>
      <c r="AC993" s="174">
        <v>130</v>
      </c>
      <c r="AD993" s="174">
        <v>130</v>
      </c>
    </row>
    <row r="994" spans="1:30" s="114" customFormat="1" ht="20.25" hidden="1" customHeight="1" x14ac:dyDescent="0.25">
      <c r="A994" s="183" t="s">
        <v>340</v>
      </c>
      <c r="B994" s="183"/>
      <c r="C994" s="183"/>
      <c r="D994" s="183"/>
      <c r="E994" s="198" t="s">
        <v>388</v>
      </c>
      <c r="F994" s="200">
        <f t="shared" si="682"/>
        <v>0</v>
      </c>
      <c r="G994" s="200">
        <f t="shared" si="683"/>
        <v>0</v>
      </c>
      <c r="H994" s="201">
        <f t="shared" si="684"/>
        <v>0</v>
      </c>
      <c r="I994" s="124"/>
      <c r="J994" s="131"/>
      <c r="K994" s="131"/>
      <c r="L994" s="131"/>
      <c r="M994" s="194">
        <v>32212</v>
      </c>
      <c r="N994" s="195"/>
      <c r="O994" s="196" t="s">
        <v>41</v>
      </c>
      <c r="P994" s="195" t="s">
        <v>163</v>
      </c>
      <c r="Q994" s="197">
        <f>+Q995</f>
        <v>0</v>
      </c>
      <c r="R994" s="197">
        <f t="shared" ref="R994:AD994" si="685">+R995</f>
        <v>0</v>
      </c>
      <c r="S994" s="197">
        <f t="shared" si="685"/>
        <v>0</v>
      </c>
      <c r="T994" s="197">
        <f t="shared" si="685"/>
        <v>0</v>
      </c>
      <c r="U994" s="294">
        <f t="shared" si="685"/>
        <v>0</v>
      </c>
      <c r="V994" s="294">
        <f t="shared" si="685"/>
        <v>0</v>
      </c>
      <c r="W994" s="343">
        <f t="shared" si="685"/>
        <v>0</v>
      </c>
      <c r="X994" s="197"/>
      <c r="Y994" s="308"/>
      <c r="Z994" s="197">
        <f t="shared" si="685"/>
        <v>0</v>
      </c>
      <c r="AA994" s="197">
        <f t="shared" si="685"/>
        <v>0</v>
      </c>
      <c r="AB994" s="197">
        <f t="shared" si="685"/>
        <v>0</v>
      </c>
      <c r="AC994" s="197">
        <f t="shared" si="685"/>
        <v>0</v>
      </c>
      <c r="AD994" s="197">
        <f t="shared" si="685"/>
        <v>0</v>
      </c>
    </row>
    <row r="995" spans="1:30" s="114" customFormat="1" ht="20.25" hidden="1" customHeight="1" x14ac:dyDescent="0.25">
      <c r="A995" s="182" t="s">
        <v>340</v>
      </c>
      <c r="B995" s="182"/>
      <c r="C995" s="182"/>
      <c r="D995" s="182"/>
      <c r="E995" s="182"/>
      <c r="F995" s="200">
        <f t="shared" si="682"/>
        <v>0</v>
      </c>
      <c r="G995" s="200">
        <f t="shared" si="683"/>
        <v>0</v>
      </c>
      <c r="H995" s="201">
        <f t="shared" si="684"/>
        <v>0</v>
      </c>
      <c r="I995" s="124"/>
      <c r="J995" s="131"/>
      <c r="K995" s="131"/>
      <c r="L995" s="131"/>
      <c r="M995" s="11"/>
      <c r="N995" s="171">
        <v>322120</v>
      </c>
      <c r="O995" s="172" t="s">
        <v>41</v>
      </c>
      <c r="P995" s="173" t="s">
        <v>163</v>
      </c>
      <c r="Q995" s="174"/>
      <c r="R995" s="174"/>
      <c r="S995" s="174"/>
      <c r="T995" s="174"/>
      <c r="U995" s="295"/>
      <c r="V995" s="295"/>
      <c r="W995" s="345">
        <v>0</v>
      </c>
      <c r="X995" s="174"/>
      <c r="Y995" s="309"/>
      <c r="Z995" s="174"/>
      <c r="AA995" s="174">
        <f>+Q995</f>
        <v>0</v>
      </c>
      <c r="AB995" s="174"/>
      <c r="AC995" s="174"/>
      <c r="AD995" s="174"/>
    </row>
    <row r="996" spans="1:30" s="114" customFormat="1" ht="20.25" hidden="1" customHeight="1" x14ac:dyDescent="0.25">
      <c r="A996" s="183" t="s">
        <v>340</v>
      </c>
      <c r="B996" s="183"/>
      <c r="C996" s="183"/>
      <c r="D996" s="183"/>
      <c r="E996" s="198" t="s">
        <v>388</v>
      </c>
      <c r="F996" s="200">
        <f t="shared" si="682"/>
        <v>260</v>
      </c>
      <c r="G996" s="200">
        <f t="shared" si="683"/>
        <v>390</v>
      </c>
      <c r="H996" s="201">
        <f t="shared" si="684"/>
        <v>650</v>
      </c>
      <c r="I996" s="124"/>
      <c r="J996" s="131"/>
      <c r="K996" s="131"/>
      <c r="L996" s="131"/>
      <c r="M996" s="194">
        <v>32214</v>
      </c>
      <c r="N996" s="195"/>
      <c r="O996" s="196" t="s">
        <v>41</v>
      </c>
      <c r="P996" s="195" t="s">
        <v>164</v>
      </c>
      <c r="Q996" s="197">
        <f>Q997</f>
        <v>130</v>
      </c>
      <c r="R996" s="197">
        <f t="shared" ref="R996:AD996" si="686">R997</f>
        <v>0</v>
      </c>
      <c r="S996" s="197">
        <f t="shared" si="686"/>
        <v>130</v>
      </c>
      <c r="T996" s="197">
        <f t="shared" si="686"/>
        <v>0</v>
      </c>
      <c r="U996" s="294">
        <f t="shared" si="686"/>
        <v>130</v>
      </c>
      <c r="V996" s="294">
        <f t="shared" si="686"/>
        <v>130</v>
      </c>
      <c r="W996" s="343">
        <f t="shared" si="686"/>
        <v>130</v>
      </c>
      <c r="X996" s="197"/>
      <c r="Y996" s="308"/>
      <c r="Z996" s="197">
        <f t="shared" si="686"/>
        <v>130</v>
      </c>
      <c r="AA996" s="197">
        <f t="shared" si="686"/>
        <v>130</v>
      </c>
      <c r="AB996" s="197">
        <f t="shared" si="686"/>
        <v>130</v>
      </c>
      <c r="AC996" s="197">
        <f t="shared" si="686"/>
        <v>130</v>
      </c>
      <c r="AD996" s="197">
        <f t="shared" si="686"/>
        <v>130</v>
      </c>
    </row>
    <row r="997" spans="1:30" s="114" customFormat="1" ht="20.25" hidden="1" customHeight="1" x14ac:dyDescent="0.25">
      <c r="A997" s="182" t="s">
        <v>340</v>
      </c>
      <c r="B997" s="182"/>
      <c r="C997" s="182"/>
      <c r="D997" s="182"/>
      <c r="E997" s="182"/>
      <c r="F997" s="200">
        <f t="shared" si="682"/>
        <v>260</v>
      </c>
      <c r="G997" s="200">
        <f t="shared" si="683"/>
        <v>390</v>
      </c>
      <c r="H997" s="201">
        <f t="shared" si="684"/>
        <v>650</v>
      </c>
      <c r="I997" s="124"/>
      <c r="J997" s="131"/>
      <c r="K997" s="131"/>
      <c r="L997" s="131"/>
      <c r="M997" s="11"/>
      <c r="N997" s="171">
        <v>322140</v>
      </c>
      <c r="O997" s="172" t="s">
        <v>41</v>
      </c>
      <c r="P997" s="173" t="s">
        <v>164</v>
      </c>
      <c r="Q997" s="174">
        <v>130</v>
      </c>
      <c r="R997" s="174">
        <f>S997-Q997</f>
        <v>0</v>
      </c>
      <c r="S997" s="174">
        <v>130</v>
      </c>
      <c r="T997" s="174"/>
      <c r="U997" s="295">
        <v>130</v>
      </c>
      <c r="V997" s="295">
        <v>130</v>
      </c>
      <c r="W997" s="345">
        <v>130</v>
      </c>
      <c r="X997" s="174"/>
      <c r="Y997" s="309"/>
      <c r="Z997" s="174">
        <v>130</v>
      </c>
      <c r="AA997" s="174">
        <f>+Q997</f>
        <v>130</v>
      </c>
      <c r="AB997" s="174">
        <v>130</v>
      </c>
      <c r="AC997" s="174">
        <v>130</v>
      </c>
      <c r="AD997" s="174">
        <v>130</v>
      </c>
    </row>
    <row r="998" spans="1:30" s="114" customFormat="1" ht="20.25" hidden="1" customHeight="1" x14ac:dyDescent="0.25">
      <c r="A998" s="183" t="s">
        <v>340</v>
      </c>
      <c r="B998" s="183"/>
      <c r="C998" s="183"/>
      <c r="D998" s="183"/>
      <c r="E998" s="198" t="s">
        <v>388</v>
      </c>
      <c r="F998" s="200">
        <f t="shared" si="682"/>
        <v>660</v>
      </c>
      <c r="G998" s="200">
        <f t="shared" si="683"/>
        <v>990</v>
      </c>
      <c r="H998" s="201">
        <f t="shared" si="684"/>
        <v>1650</v>
      </c>
      <c r="I998" s="124"/>
      <c r="J998" s="131"/>
      <c r="K998" s="131"/>
      <c r="L998" s="131"/>
      <c r="M998" s="194">
        <v>32216</v>
      </c>
      <c r="N998" s="195"/>
      <c r="O998" s="196" t="s">
        <v>41</v>
      </c>
      <c r="P998" s="195" t="s">
        <v>165</v>
      </c>
      <c r="Q998" s="197">
        <f>Q999</f>
        <v>330</v>
      </c>
      <c r="R998" s="197">
        <f t="shared" ref="R998:AD998" si="687">R999</f>
        <v>0</v>
      </c>
      <c r="S998" s="197">
        <f t="shared" si="687"/>
        <v>330</v>
      </c>
      <c r="T998" s="197">
        <f t="shared" si="687"/>
        <v>0</v>
      </c>
      <c r="U998" s="294">
        <f t="shared" si="687"/>
        <v>330</v>
      </c>
      <c r="V998" s="294">
        <f t="shared" si="687"/>
        <v>330</v>
      </c>
      <c r="W998" s="343">
        <f t="shared" si="687"/>
        <v>330</v>
      </c>
      <c r="X998" s="197"/>
      <c r="Y998" s="308"/>
      <c r="Z998" s="197">
        <f t="shared" si="687"/>
        <v>330</v>
      </c>
      <c r="AA998" s="197">
        <f t="shared" si="687"/>
        <v>330</v>
      </c>
      <c r="AB998" s="197">
        <f t="shared" si="687"/>
        <v>330</v>
      </c>
      <c r="AC998" s="197">
        <f t="shared" si="687"/>
        <v>330</v>
      </c>
      <c r="AD998" s="197">
        <f t="shared" si="687"/>
        <v>330</v>
      </c>
    </row>
    <row r="999" spans="1:30" s="114" customFormat="1" ht="20.25" hidden="1" customHeight="1" x14ac:dyDescent="0.25">
      <c r="A999" s="182" t="s">
        <v>340</v>
      </c>
      <c r="B999" s="182"/>
      <c r="C999" s="182"/>
      <c r="D999" s="182"/>
      <c r="E999" s="182"/>
      <c r="F999" s="200">
        <f t="shared" si="682"/>
        <v>660</v>
      </c>
      <c r="G999" s="200">
        <f t="shared" si="683"/>
        <v>990</v>
      </c>
      <c r="H999" s="201">
        <f t="shared" si="684"/>
        <v>1650</v>
      </c>
      <c r="I999" s="124"/>
      <c r="J999" s="131"/>
      <c r="K999" s="131"/>
      <c r="L999" s="131"/>
      <c r="M999" s="11"/>
      <c r="N999" s="171">
        <v>322160</v>
      </c>
      <c r="O999" s="172" t="s">
        <v>41</v>
      </c>
      <c r="P999" s="173" t="s">
        <v>165</v>
      </c>
      <c r="Q999" s="174">
        <v>330</v>
      </c>
      <c r="R999" s="174">
        <f>S999-Q999</f>
        <v>0</v>
      </c>
      <c r="S999" s="174">
        <v>330</v>
      </c>
      <c r="T999" s="174"/>
      <c r="U999" s="295">
        <v>330</v>
      </c>
      <c r="V999" s="295">
        <v>330</v>
      </c>
      <c r="W999" s="345">
        <v>330</v>
      </c>
      <c r="X999" s="174"/>
      <c r="Y999" s="309"/>
      <c r="Z999" s="174">
        <v>330</v>
      </c>
      <c r="AA999" s="174">
        <f>+Q999</f>
        <v>330</v>
      </c>
      <c r="AB999" s="174">
        <v>330</v>
      </c>
      <c r="AC999" s="174">
        <v>330</v>
      </c>
      <c r="AD999" s="174">
        <v>330</v>
      </c>
    </row>
    <row r="1000" spans="1:30" s="114" customFormat="1" ht="20.25" customHeight="1" x14ac:dyDescent="0.25">
      <c r="A1000" s="182" t="s">
        <v>340</v>
      </c>
      <c r="B1000" s="182"/>
      <c r="C1000" s="182"/>
      <c r="D1000" s="198" t="s">
        <v>387</v>
      </c>
      <c r="E1000" s="198" t="s">
        <v>388</v>
      </c>
      <c r="F1000" s="200">
        <f t="shared" si="682"/>
        <v>120</v>
      </c>
      <c r="G1000" s="200">
        <f t="shared" si="683"/>
        <v>840</v>
      </c>
      <c r="H1000" s="201">
        <f t="shared" si="684"/>
        <v>1100</v>
      </c>
      <c r="I1000" s="124"/>
      <c r="J1000" s="131"/>
      <c r="K1000" s="131"/>
      <c r="L1000" s="131">
        <v>3222</v>
      </c>
      <c r="M1000" s="131"/>
      <c r="N1000" s="132"/>
      <c r="O1000" s="12" t="s">
        <v>41</v>
      </c>
      <c r="P1000" s="127" t="s">
        <v>167</v>
      </c>
      <c r="Q1000" s="133">
        <f>Q1001+Q1003</f>
        <v>260</v>
      </c>
      <c r="R1000" s="133">
        <f t="shared" ref="R1000:AD1000" si="688">R1001+R1003</f>
        <v>-200</v>
      </c>
      <c r="S1000" s="133">
        <f t="shared" si="688"/>
        <v>60</v>
      </c>
      <c r="T1000" s="133">
        <v>60</v>
      </c>
      <c r="U1000" s="293">
        <f t="shared" si="688"/>
        <v>260</v>
      </c>
      <c r="V1000" s="293">
        <f t="shared" si="688"/>
        <v>260</v>
      </c>
      <c r="W1000" s="342">
        <f t="shared" si="688"/>
        <v>260</v>
      </c>
      <c r="X1000" s="133"/>
      <c r="Y1000" s="307"/>
      <c r="Z1000" s="133">
        <f t="shared" si="688"/>
        <v>60</v>
      </c>
      <c r="AA1000" s="133">
        <f t="shared" si="688"/>
        <v>260</v>
      </c>
      <c r="AB1000" s="133">
        <f t="shared" si="688"/>
        <v>260</v>
      </c>
      <c r="AC1000" s="133">
        <f t="shared" si="688"/>
        <v>260</v>
      </c>
      <c r="AD1000" s="133">
        <f t="shared" si="688"/>
        <v>260</v>
      </c>
    </row>
    <row r="1001" spans="1:30" s="114" customFormat="1" ht="20.25" hidden="1" customHeight="1" x14ac:dyDescent="0.25">
      <c r="A1001" s="183" t="s">
        <v>340</v>
      </c>
      <c r="B1001" s="183"/>
      <c r="C1001" s="183"/>
      <c r="D1001" s="183"/>
      <c r="E1001" s="198" t="s">
        <v>388</v>
      </c>
      <c r="F1001" s="200">
        <f t="shared" si="682"/>
        <v>0</v>
      </c>
      <c r="G1001" s="200">
        <f t="shared" si="683"/>
        <v>0</v>
      </c>
      <c r="H1001" s="201">
        <f t="shared" si="684"/>
        <v>0</v>
      </c>
      <c r="I1001" s="124"/>
      <c r="J1001" s="131"/>
      <c r="K1001" s="131"/>
      <c r="L1001" s="131"/>
      <c r="M1001" s="194">
        <v>32221</v>
      </c>
      <c r="N1001" s="195"/>
      <c r="O1001" s="196" t="s">
        <v>41</v>
      </c>
      <c r="P1001" s="195" t="s">
        <v>168</v>
      </c>
      <c r="Q1001" s="197">
        <f>Q1002</f>
        <v>0</v>
      </c>
      <c r="R1001" s="197">
        <f t="shared" ref="R1001:AD1001" si="689">R1002</f>
        <v>0</v>
      </c>
      <c r="S1001" s="197">
        <f t="shared" si="689"/>
        <v>0</v>
      </c>
      <c r="T1001" s="197">
        <f t="shared" si="689"/>
        <v>0</v>
      </c>
      <c r="U1001" s="294">
        <f t="shared" si="689"/>
        <v>0</v>
      </c>
      <c r="V1001" s="294">
        <f t="shared" si="689"/>
        <v>0</v>
      </c>
      <c r="W1001" s="343">
        <f t="shared" si="689"/>
        <v>0</v>
      </c>
      <c r="X1001" s="197"/>
      <c r="Y1001" s="308"/>
      <c r="Z1001" s="197">
        <f t="shared" si="689"/>
        <v>0</v>
      </c>
      <c r="AA1001" s="197">
        <f t="shared" si="689"/>
        <v>0</v>
      </c>
      <c r="AB1001" s="197">
        <f t="shared" si="689"/>
        <v>0</v>
      </c>
      <c r="AC1001" s="197">
        <f t="shared" si="689"/>
        <v>0</v>
      </c>
      <c r="AD1001" s="197">
        <f t="shared" si="689"/>
        <v>0</v>
      </c>
    </row>
    <row r="1002" spans="1:30" s="114" customFormat="1" ht="20.25" hidden="1" customHeight="1" x14ac:dyDescent="0.25">
      <c r="A1002" s="182" t="s">
        <v>340</v>
      </c>
      <c r="B1002" s="182"/>
      <c r="C1002" s="182"/>
      <c r="D1002" s="182"/>
      <c r="E1002" s="182"/>
      <c r="F1002" s="200">
        <f t="shared" si="682"/>
        <v>0</v>
      </c>
      <c r="G1002" s="200">
        <f t="shared" si="683"/>
        <v>0</v>
      </c>
      <c r="H1002" s="201">
        <f t="shared" si="684"/>
        <v>0</v>
      </c>
      <c r="I1002" s="124"/>
      <c r="J1002" s="131"/>
      <c r="K1002" s="131"/>
      <c r="L1002" s="131"/>
      <c r="M1002" s="11"/>
      <c r="N1002" s="171">
        <v>322210</v>
      </c>
      <c r="O1002" s="172" t="s">
        <v>41</v>
      </c>
      <c r="P1002" s="173" t="s">
        <v>168</v>
      </c>
      <c r="Q1002" s="174">
        <v>0</v>
      </c>
      <c r="R1002" s="174">
        <f>S1002-Q1002</f>
        <v>0</v>
      </c>
      <c r="S1002" s="174">
        <v>0</v>
      </c>
      <c r="T1002" s="174"/>
      <c r="U1002" s="295"/>
      <c r="V1002" s="295"/>
      <c r="W1002" s="345">
        <v>0</v>
      </c>
      <c r="X1002" s="174"/>
      <c r="Y1002" s="309"/>
      <c r="Z1002" s="174"/>
      <c r="AA1002" s="174">
        <f>+Q1002</f>
        <v>0</v>
      </c>
      <c r="AB1002" s="174"/>
      <c r="AC1002" s="174"/>
      <c r="AD1002" s="174"/>
    </row>
    <row r="1003" spans="1:30" s="114" customFormat="1" ht="20.25" hidden="1" customHeight="1" x14ac:dyDescent="0.25">
      <c r="A1003" s="183" t="s">
        <v>340</v>
      </c>
      <c r="B1003" s="183"/>
      <c r="C1003" s="183"/>
      <c r="D1003" s="183"/>
      <c r="E1003" s="198" t="s">
        <v>388</v>
      </c>
      <c r="F1003" s="200">
        <f t="shared" si="682"/>
        <v>120</v>
      </c>
      <c r="G1003" s="200">
        <f t="shared" si="683"/>
        <v>780</v>
      </c>
      <c r="H1003" s="201">
        <f t="shared" si="684"/>
        <v>1100</v>
      </c>
      <c r="I1003" s="124"/>
      <c r="J1003" s="131"/>
      <c r="K1003" s="131"/>
      <c r="L1003" s="131"/>
      <c r="M1003" s="194">
        <v>32222</v>
      </c>
      <c r="N1003" s="195"/>
      <c r="O1003" s="196" t="s">
        <v>41</v>
      </c>
      <c r="P1003" s="195" t="s">
        <v>170</v>
      </c>
      <c r="Q1003" s="197">
        <f>Q1004</f>
        <v>260</v>
      </c>
      <c r="R1003" s="197">
        <f t="shared" ref="R1003:AD1003" si="690">R1004</f>
        <v>-200</v>
      </c>
      <c r="S1003" s="197">
        <f t="shared" si="690"/>
        <v>60</v>
      </c>
      <c r="T1003" s="197">
        <f t="shared" si="690"/>
        <v>0</v>
      </c>
      <c r="U1003" s="294">
        <f t="shared" si="690"/>
        <v>260</v>
      </c>
      <c r="V1003" s="294">
        <f t="shared" si="690"/>
        <v>260</v>
      </c>
      <c r="W1003" s="343">
        <f t="shared" si="690"/>
        <v>260</v>
      </c>
      <c r="X1003" s="197"/>
      <c r="Y1003" s="308"/>
      <c r="Z1003" s="197">
        <f t="shared" si="690"/>
        <v>60</v>
      </c>
      <c r="AA1003" s="197">
        <f t="shared" si="690"/>
        <v>260</v>
      </c>
      <c r="AB1003" s="197">
        <f t="shared" si="690"/>
        <v>260</v>
      </c>
      <c r="AC1003" s="197">
        <f t="shared" si="690"/>
        <v>260</v>
      </c>
      <c r="AD1003" s="197">
        <f t="shared" si="690"/>
        <v>260</v>
      </c>
    </row>
    <row r="1004" spans="1:30" s="114" customFormat="1" ht="20.25" hidden="1" customHeight="1" x14ac:dyDescent="0.25">
      <c r="A1004" s="182" t="s">
        <v>340</v>
      </c>
      <c r="B1004" s="182"/>
      <c r="C1004" s="182"/>
      <c r="D1004" s="182"/>
      <c r="E1004" s="182"/>
      <c r="F1004" s="200">
        <f t="shared" si="682"/>
        <v>120</v>
      </c>
      <c r="G1004" s="200">
        <f t="shared" si="683"/>
        <v>780</v>
      </c>
      <c r="H1004" s="201">
        <f t="shared" si="684"/>
        <v>1100</v>
      </c>
      <c r="I1004" s="124"/>
      <c r="J1004" s="131"/>
      <c r="K1004" s="131"/>
      <c r="L1004" s="131"/>
      <c r="M1004" s="11"/>
      <c r="N1004" s="171">
        <v>322220</v>
      </c>
      <c r="O1004" s="172" t="s">
        <v>41</v>
      </c>
      <c r="P1004" s="173" t="s">
        <v>170</v>
      </c>
      <c r="Q1004" s="174">
        <v>260</v>
      </c>
      <c r="R1004" s="174">
        <f>S1004-Q1004</f>
        <v>-200</v>
      </c>
      <c r="S1004" s="174">
        <v>60</v>
      </c>
      <c r="T1004" s="174"/>
      <c r="U1004" s="295">
        <v>260</v>
      </c>
      <c r="V1004" s="295">
        <v>260</v>
      </c>
      <c r="W1004" s="345">
        <v>260</v>
      </c>
      <c r="X1004" s="174"/>
      <c r="Y1004" s="309"/>
      <c r="Z1004" s="174">
        <v>60</v>
      </c>
      <c r="AA1004" s="174">
        <f>+Q1004</f>
        <v>260</v>
      </c>
      <c r="AB1004" s="174">
        <v>260</v>
      </c>
      <c r="AC1004" s="174">
        <v>260</v>
      </c>
      <c r="AD1004" s="174">
        <v>260</v>
      </c>
    </row>
    <row r="1005" spans="1:30" s="114" customFormat="1" ht="20.25" customHeight="1" x14ac:dyDescent="0.25">
      <c r="A1005" s="182" t="s">
        <v>340</v>
      </c>
      <c r="B1005" s="182"/>
      <c r="C1005" s="182"/>
      <c r="D1005" s="198" t="s">
        <v>387</v>
      </c>
      <c r="E1005" s="198" t="s">
        <v>388</v>
      </c>
      <c r="F1005" s="200">
        <f t="shared" si="682"/>
        <v>4120</v>
      </c>
      <c r="G1005" s="200">
        <f t="shared" si="683"/>
        <v>6800</v>
      </c>
      <c r="H1005" s="201">
        <f t="shared" si="684"/>
        <v>8500</v>
      </c>
      <c r="I1005" s="124"/>
      <c r="J1005" s="131"/>
      <c r="K1005" s="131"/>
      <c r="L1005" s="131">
        <v>3223</v>
      </c>
      <c r="M1005" s="131"/>
      <c r="N1005" s="132"/>
      <c r="O1005" s="12" t="s">
        <v>41</v>
      </c>
      <c r="P1005" s="127" t="s">
        <v>173</v>
      </c>
      <c r="Q1005" s="133">
        <f>Q1006+Q1009+Q1011</f>
        <v>1700</v>
      </c>
      <c r="R1005" s="133">
        <f t="shared" ref="R1005:AD1005" si="691">R1006+R1009+R1011</f>
        <v>360</v>
      </c>
      <c r="S1005" s="133">
        <f t="shared" si="691"/>
        <v>2060</v>
      </c>
      <c r="T1005" s="133">
        <v>1700</v>
      </c>
      <c r="U1005" s="293">
        <f t="shared" si="691"/>
        <v>1700</v>
      </c>
      <c r="V1005" s="293">
        <f t="shared" si="691"/>
        <v>1700</v>
      </c>
      <c r="W1005" s="342">
        <f t="shared" si="691"/>
        <v>1700</v>
      </c>
      <c r="X1005" s="133"/>
      <c r="Y1005" s="307"/>
      <c r="Z1005" s="133">
        <f t="shared" si="691"/>
        <v>1700</v>
      </c>
      <c r="AA1005" s="133">
        <f t="shared" si="691"/>
        <v>1700</v>
      </c>
      <c r="AB1005" s="133">
        <f t="shared" si="691"/>
        <v>1700</v>
      </c>
      <c r="AC1005" s="133">
        <f t="shared" si="691"/>
        <v>1700</v>
      </c>
      <c r="AD1005" s="133">
        <f t="shared" si="691"/>
        <v>1700</v>
      </c>
    </row>
    <row r="1006" spans="1:30" s="114" customFormat="1" ht="20.25" hidden="1" customHeight="1" x14ac:dyDescent="0.25">
      <c r="A1006" s="183" t="s">
        <v>340</v>
      </c>
      <c r="B1006" s="183"/>
      <c r="C1006" s="183"/>
      <c r="D1006" s="183"/>
      <c r="E1006" s="198" t="s">
        <v>388</v>
      </c>
      <c r="F1006" s="200">
        <f t="shared" si="682"/>
        <v>2520</v>
      </c>
      <c r="G1006" s="200">
        <f t="shared" si="683"/>
        <v>3300</v>
      </c>
      <c r="H1006" s="201">
        <f t="shared" si="684"/>
        <v>5500</v>
      </c>
      <c r="I1006" s="124"/>
      <c r="J1006" s="131"/>
      <c r="K1006" s="131"/>
      <c r="L1006" s="131"/>
      <c r="M1006" s="194">
        <v>32231</v>
      </c>
      <c r="N1006" s="195"/>
      <c r="O1006" s="196" t="s">
        <v>41</v>
      </c>
      <c r="P1006" s="195" t="s">
        <v>174</v>
      </c>
      <c r="Q1006" s="197">
        <f>Q1007+Q1008</f>
        <v>1100</v>
      </c>
      <c r="R1006" s="197">
        <f t="shared" ref="R1006:AD1006" si="692">R1007+R1008</f>
        <v>160</v>
      </c>
      <c r="S1006" s="197">
        <f t="shared" si="692"/>
        <v>1260</v>
      </c>
      <c r="T1006" s="197">
        <f t="shared" si="692"/>
        <v>0</v>
      </c>
      <c r="U1006" s="294">
        <f t="shared" si="692"/>
        <v>1100</v>
      </c>
      <c r="V1006" s="294">
        <f t="shared" si="692"/>
        <v>1100</v>
      </c>
      <c r="W1006" s="343">
        <f t="shared" si="692"/>
        <v>1100</v>
      </c>
      <c r="X1006" s="197"/>
      <c r="Y1006" s="308"/>
      <c r="Z1006" s="197">
        <f t="shared" si="692"/>
        <v>1100</v>
      </c>
      <c r="AA1006" s="197">
        <f t="shared" si="692"/>
        <v>1100</v>
      </c>
      <c r="AB1006" s="197">
        <f t="shared" si="692"/>
        <v>1100</v>
      </c>
      <c r="AC1006" s="197">
        <f t="shared" si="692"/>
        <v>1100</v>
      </c>
      <c r="AD1006" s="197">
        <f t="shared" si="692"/>
        <v>1100</v>
      </c>
    </row>
    <row r="1007" spans="1:30" s="114" customFormat="1" ht="20.25" hidden="1" customHeight="1" x14ac:dyDescent="0.25">
      <c r="A1007" s="182" t="s">
        <v>340</v>
      </c>
      <c r="B1007" s="182"/>
      <c r="C1007" s="182"/>
      <c r="D1007" s="182"/>
      <c r="E1007" s="182"/>
      <c r="F1007" s="200">
        <f t="shared" si="682"/>
        <v>1120</v>
      </c>
      <c r="G1007" s="200">
        <f t="shared" si="683"/>
        <v>1500</v>
      </c>
      <c r="H1007" s="201">
        <f t="shared" si="684"/>
        <v>2500</v>
      </c>
      <c r="I1007" s="124"/>
      <c r="J1007" s="131"/>
      <c r="K1007" s="131"/>
      <c r="L1007" s="131"/>
      <c r="M1007" s="11"/>
      <c r="N1007" s="171">
        <v>322310</v>
      </c>
      <c r="O1007" s="172" t="s">
        <v>41</v>
      </c>
      <c r="P1007" s="173" t="s">
        <v>174</v>
      </c>
      <c r="Q1007" s="174">
        <v>500</v>
      </c>
      <c r="R1007" s="174">
        <f>S1007-Q1007</f>
        <v>60</v>
      </c>
      <c r="S1007" s="174">
        <v>560</v>
      </c>
      <c r="T1007" s="174"/>
      <c r="U1007" s="295">
        <v>500</v>
      </c>
      <c r="V1007" s="295">
        <v>500</v>
      </c>
      <c r="W1007" s="345">
        <v>500</v>
      </c>
      <c r="X1007" s="174"/>
      <c r="Y1007" s="309"/>
      <c r="Z1007" s="174">
        <v>500</v>
      </c>
      <c r="AA1007" s="174">
        <f t="shared" ref="AA1007:AA1008" si="693">+Q1007</f>
        <v>500</v>
      </c>
      <c r="AB1007" s="174">
        <v>500</v>
      </c>
      <c r="AC1007" s="174">
        <v>500</v>
      </c>
      <c r="AD1007" s="174">
        <v>500</v>
      </c>
    </row>
    <row r="1008" spans="1:30" s="114" customFormat="1" ht="20.25" hidden="1" customHeight="1" x14ac:dyDescent="0.25">
      <c r="A1008" s="182" t="s">
        <v>340</v>
      </c>
      <c r="B1008" s="182"/>
      <c r="C1008" s="182"/>
      <c r="D1008" s="182"/>
      <c r="E1008" s="182"/>
      <c r="F1008" s="200">
        <f t="shared" si="682"/>
        <v>1400</v>
      </c>
      <c r="G1008" s="200">
        <f t="shared" si="683"/>
        <v>1800</v>
      </c>
      <c r="H1008" s="201">
        <f t="shared" si="684"/>
        <v>3000</v>
      </c>
      <c r="I1008" s="124"/>
      <c r="J1008" s="131"/>
      <c r="K1008" s="131"/>
      <c r="L1008" s="131"/>
      <c r="M1008" s="11"/>
      <c r="N1008" s="171">
        <v>322311</v>
      </c>
      <c r="O1008" s="172" t="s">
        <v>41</v>
      </c>
      <c r="P1008" s="173" t="s">
        <v>175</v>
      </c>
      <c r="Q1008" s="174">
        <v>600</v>
      </c>
      <c r="R1008" s="174">
        <f>S1008-Q1008</f>
        <v>100</v>
      </c>
      <c r="S1008" s="174">
        <v>700</v>
      </c>
      <c r="T1008" s="174"/>
      <c r="U1008" s="295">
        <v>600</v>
      </c>
      <c r="V1008" s="295">
        <v>600</v>
      </c>
      <c r="W1008" s="345">
        <v>600</v>
      </c>
      <c r="X1008" s="174"/>
      <c r="Y1008" s="309"/>
      <c r="Z1008" s="174">
        <v>600</v>
      </c>
      <c r="AA1008" s="174">
        <f t="shared" si="693"/>
        <v>600</v>
      </c>
      <c r="AB1008" s="174">
        <v>600</v>
      </c>
      <c r="AC1008" s="174">
        <v>600</v>
      </c>
      <c r="AD1008" s="174">
        <v>600</v>
      </c>
    </row>
    <row r="1009" spans="1:30" s="114" customFormat="1" ht="20.25" hidden="1" customHeight="1" x14ac:dyDescent="0.25">
      <c r="A1009" s="183" t="s">
        <v>340</v>
      </c>
      <c r="B1009" s="183"/>
      <c r="C1009" s="183"/>
      <c r="D1009" s="183"/>
      <c r="E1009" s="198" t="s">
        <v>388</v>
      </c>
      <c r="F1009" s="200">
        <f t="shared" si="682"/>
        <v>1600</v>
      </c>
      <c r="G1009" s="200">
        <f t="shared" si="683"/>
        <v>1800</v>
      </c>
      <c r="H1009" s="201">
        <f t="shared" si="684"/>
        <v>3000</v>
      </c>
      <c r="I1009" s="124"/>
      <c r="J1009" s="131"/>
      <c r="K1009" s="131"/>
      <c r="L1009" s="131"/>
      <c r="M1009" s="194">
        <v>32233</v>
      </c>
      <c r="N1009" s="195"/>
      <c r="O1009" s="196" t="s">
        <v>41</v>
      </c>
      <c r="P1009" s="195" t="s">
        <v>176</v>
      </c>
      <c r="Q1009" s="197">
        <f>Q1010</f>
        <v>600</v>
      </c>
      <c r="R1009" s="197">
        <f t="shared" ref="R1009:AD1009" si="694">R1010</f>
        <v>200</v>
      </c>
      <c r="S1009" s="197">
        <f t="shared" si="694"/>
        <v>800</v>
      </c>
      <c r="T1009" s="197">
        <f t="shared" si="694"/>
        <v>0</v>
      </c>
      <c r="U1009" s="294">
        <f t="shared" si="694"/>
        <v>600</v>
      </c>
      <c r="V1009" s="294">
        <f t="shared" si="694"/>
        <v>600</v>
      </c>
      <c r="W1009" s="343">
        <f t="shared" si="694"/>
        <v>600</v>
      </c>
      <c r="X1009" s="197"/>
      <c r="Y1009" s="308"/>
      <c r="Z1009" s="197">
        <f t="shared" si="694"/>
        <v>600</v>
      </c>
      <c r="AA1009" s="197">
        <f t="shared" si="694"/>
        <v>600</v>
      </c>
      <c r="AB1009" s="197">
        <f t="shared" si="694"/>
        <v>600</v>
      </c>
      <c r="AC1009" s="197">
        <f t="shared" si="694"/>
        <v>600</v>
      </c>
      <c r="AD1009" s="197">
        <f t="shared" si="694"/>
        <v>600</v>
      </c>
    </row>
    <row r="1010" spans="1:30" s="114" customFormat="1" ht="20.25" hidden="1" customHeight="1" x14ac:dyDescent="0.25">
      <c r="A1010" s="182" t="s">
        <v>340</v>
      </c>
      <c r="B1010" s="182"/>
      <c r="C1010" s="182"/>
      <c r="D1010" s="182"/>
      <c r="E1010" s="182"/>
      <c r="F1010" s="200">
        <f t="shared" si="682"/>
        <v>1600</v>
      </c>
      <c r="G1010" s="200">
        <f t="shared" si="683"/>
        <v>1800</v>
      </c>
      <c r="H1010" s="201">
        <f t="shared" si="684"/>
        <v>3000</v>
      </c>
      <c r="I1010" s="124"/>
      <c r="J1010" s="131"/>
      <c r="K1010" s="131"/>
      <c r="L1010" s="131"/>
      <c r="M1010" s="11"/>
      <c r="N1010" s="171">
        <v>322330</v>
      </c>
      <c r="O1010" s="172" t="s">
        <v>41</v>
      </c>
      <c r="P1010" s="173" t="s">
        <v>176</v>
      </c>
      <c r="Q1010" s="174">
        <v>600</v>
      </c>
      <c r="R1010" s="174">
        <f>S1010-Q1010</f>
        <v>200</v>
      </c>
      <c r="S1010" s="174">
        <v>800</v>
      </c>
      <c r="T1010" s="174"/>
      <c r="U1010" s="295">
        <v>600</v>
      </c>
      <c r="V1010" s="295">
        <v>600</v>
      </c>
      <c r="W1010" s="345">
        <v>600</v>
      </c>
      <c r="X1010" s="174"/>
      <c r="Y1010" s="309"/>
      <c r="Z1010" s="174">
        <v>600</v>
      </c>
      <c r="AA1010" s="174">
        <f>+Q1010</f>
        <v>600</v>
      </c>
      <c r="AB1010" s="174">
        <v>600</v>
      </c>
      <c r="AC1010" s="174">
        <v>600</v>
      </c>
      <c r="AD1010" s="174">
        <v>600</v>
      </c>
    </row>
    <row r="1011" spans="1:30" s="114" customFormat="1" ht="20.25" hidden="1" customHeight="1" x14ac:dyDescent="0.25">
      <c r="A1011" s="183" t="s">
        <v>340</v>
      </c>
      <c r="B1011" s="183"/>
      <c r="C1011" s="183"/>
      <c r="D1011" s="183"/>
      <c r="E1011" s="198" t="s">
        <v>388</v>
      </c>
      <c r="F1011" s="200">
        <f t="shared" si="682"/>
        <v>0</v>
      </c>
      <c r="G1011" s="200">
        <f t="shared" si="683"/>
        <v>0</v>
      </c>
      <c r="H1011" s="201">
        <f t="shared" si="684"/>
        <v>0</v>
      </c>
      <c r="I1011" s="124"/>
      <c r="J1011" s="131"/>
      <c r="K1011" s="131"/>
      <c r="L1011" s="131"/>
      <c r="M1011" s="194">
        <v>32234</v>
      </c>
      <c r="N1011" s="195"/>
      <c r="O1011" s="196" t="s">
        <v>41</v>
      </c>
      <c r="P1011" s="195" t="s">
        <v>177</v>
      </c>
      <c r="Q1011" s="197">
        <f t="shared" ref="Q1011:AD1011" si="695">Q1012</f>
        <v>0</v>
      </c>
      <c r="R1011" s="197">
        <f t="shared" si="695"/>
        <v>0</v>
      </c>
      <c r="S1011" s="197">
        <f t="shared" si="695"/>
        <v>0</v>
      </c>
      <c r="T1011" s="197">
        <f t="shared" si="695"/>
        <v>0</v>
      </c>
      <c r="U1011" s="294">
        <f t="shared" si="695"/>
        <v>0</v>
      </c>
      <c r="V1011" s="294">
        <f t="shared" si="695"/>
        <v>0</v>
      </c>
      <c r="W1011" s="343">
        <f t="shared" si="695"/>
        <v>0</v>
      </c>
      <c r="X1011" s="197"/>
      <c r="Y1011" s="308"/>
      <c r="Z1011" s="197">
        <f t="shared" si="695"/>
        <v>0</v>
      </c>
      <c r="AA1011" s="197">
        <f t="shared" si="695"/>
        <v>0</v>
      </c>
      <c r="AB1011" s="197">
        <f t="shared" si="695"/>
        <v>0</v>
      </c>
      <c r="AC1011" s="197">
        <f t="shared" si="695"/>
        <v>0</v>
      </c>
      <c r="AD1011" s="197">
        <f t="shared" si="695"/>
        <v>0</v>
      </c>
    </row>
    <row r="1012" spans="1:30" s="114" customFormat="1" ht="20.25" hidden="1" customHeight="1" x14ac:dyDescent="0.25">
      <c r="A1012" s="182" t="s">
        <v>340</v>
      </c>
      <c r="B1012" s="182"/>
      <c r="C1012" s="182"/>
      <c r="D1012" s="182"/>
      <c r="E1012" s="182"/>
      <c r="F1012" s="200">
        <f t="shared" si="682"/>
        <v>0</v>
      </c>
      <c r="G1012" s="200">
        <f t="shared" si="683"/>
        <v>0</v>
      </c>
      <c r="H1012" s="201">
        <f t="shared" si="684"/>
        <v>0</v>
      </c>
      <c r="I1012" s="124"/>
      <c r="J1012" s="131"/>
      <c r="K1012" s="131"/>
      <c r="L1012" s="131"/>
      <c r="M1012" s="11"/>
      <c r="N1012" s="171">
        <v>322340</v>
      </c>
      <c r="O1012" s="172" t="s">
        <v>41</v>
      </c>
      <c r="P1012" s="173" t="s">
        <v>177</v>
      </c>
      <c r="Q1012" s="174">
        <v>0</v>
      </c>
      <c r="R1012" s="174">
        <f>S1012-Q1012</f>
        <v>0</v>
      </c>
      <c r="S1012" s="174">
        <v>0</v>
      </c>
      <c r="T1012" s="174"/>
      <c r="U1012" s="295"/>
      <c r="V1012" s="295"/>
      <c r="W1012" s="345">
        <v>0</v>
      </c>
      <c r="X1012" s="174"/>
      <c r="Y1012" s="309"/>
      <c r="Z1012" s="174"/>
      <c r="AA1012" s="174">
        <f>+Q1012</f>
        <v>0</v>
      </c>
      <c r="AB1012" s="174"/>
      <c r="AC1012" s="174"/>
      <c r="AD1012" s="174"/>
    </row>
    <row r="1013" spans="1:30" s="214" customFormat="1" ht="20.25" customHeight="1" x14ac:dyDescent="0.25">
      <c r="A1013" s="188" t="s">
        <v>340</v>
      </c>
      <c r="B1013" s="188"/>
      <c r="C1013" s="215" t="s">
        <v>384</v>
      </c>
      <c r="D1013" s="215" t="s">
        <v>387</v>
      </c>
      <c r="E1013" s="215" t="s">
        <v>388</v>
      </c>
      <c r="F1013" s="207">
        <f t="shared" si="682"/>
        <v>8000</v>
      </c>
      <c r="G1013" s="207">
        <f t="shared" si="683"/>
        <v>16921</v>
      </c>
      <c r="H1013" s="208">
        <f t="shared" si="684"/>
        <v>20931</v>
      </c>
      <c r="I1013" s="124"/>
      <c r="J1013" s="131"/>
      <c r="K1013" s="131">
        <v>323</v>
      </c>
      <c r="L1013" s="131"/>
      <c r="M1013" s="131"/>
      <c r="N1013" s="132"/>
      <c r="O1013" s="12" t="s">
        <v>41</v>
      </c>
      <c r="P1013" s="127" t="s">
        <v>185</v>
      </c>
      <c r="Q1013" s="133">
        <f>Q1014+Q1023+Q1026+Q1039+Q1047+Q1050+Q1034</f>
        <v>4160</v>
      </c>
      <c r="R1013" s="133">
        <f t="shared" ref="R1013:AD1013" si="696">R1014+R1023+R1026+R1039+R1047+R1050+R1034</f>
        <v>-160</v>
      </c>
      <c r="S1013" s="133">
        <f t="shared" si="696"/>
        <v>4000</v>
      </c>
      <c r="T1013" s="133">
        <f t="shared" si="696"/>
        <v>4441</v>
      </c>
      <c r="U1013" s="293">
        <f t="shared" si="696"/>
        <v>4160</v>
      </c>
      <c r="V1013" s="293">
        <f t="shared" si="696"/>
        <v>4160</v>
      </c>
      <c r="W1013" s="342">
        <f t="shared" si="696"/>
        <v>4160</v>
      </c>
      <c r="X1013" s="133"/>
      <c r="Y1013" s="307"/>
      <c r="Z1013" s="213">
        <f t="shared" si="696"/>
        <v>4441</v>
      </c>
      <c r="AA1013" s="213">
        <f t="shared" si="696"/>
        <v>4160</v>
      </c>
      <c r="AB1013" s="213">
        <f t="shared" si="696"/>
        <v>4160</v>
      </c>
      <c r="AC1013" s="213">
        <f t="shared" si="696"/>
        <v>4110</v>
      </c>
      <c r="AD1013" s="213">
        <f t="shared" si="696"/>
        <v>4060</v>
      </c>
    </row>
    <row r="1014" spans="1:30" s="114" customFormat="1" ht="20.25" customHeight="1" x14ac:dyDescent="0.25">
      <c r="A1014" s="182" t="s">
        <v>340</v>
      </c>
      <c r="B1014" s="182"/>
      <c r="C1014" s="182"/>
      <c r="D1014" s="198" t="s">
        <v>387</v>
      </c>
      <c r="E1014" s="198" t="s">
        <v>388</v>
      </c>
      <c r="F1014" s="200">
        <f t="shared" si="682"/>
        <v>1140</v>
      </c>
      <c r="G1014" s="200">
        <f t="shared" si="683"/>
        <v>1880</v>
      </c>
      <c r="H1014" s="201">
        <f t="shared" si="684"/>
        <v>2350</v>
      </c>
      <c r="I1014" s="124"/>
      <c r="J1014" s="131"/>
      <c r="K1014" s="131"/>
      <c r="L1014" s="131">
        <v>3231</v>
      </c>
      <c r="M1014" s="131"/>
      <c r="N1014" s="132"/>
      <c r="O1014" s="12" t="s">
        <v>41</v>
      </c>
      <c r="P1014" s="127" t="s">
        <v>186</v>
      </c>
      <c r="Q1014" s="133">
        <f>Q1015+Q1017+Q1019+Q1021</f>
        <v>470</v>
      </c>
      <c r="R1014" s="133">
        <f t="shared" ref="R1014:AD1014" si="697">R1015+R1017+R1019+R1021</f>
        <v>100</v>
      </c>
      <c r="S1014" s="133">
        <f t="shared" si="697"/>
        <v>570</v>
      </c>
      <c r="T1014" s="133">
        <v>470</v>
      </c>
      <c r="U1014" s="293">
        <f t="shared" si="697"/>
        <v>470</v>
      </c>
      <c r="V1014" s="293">
        <f t="shared" si="697"/>
        <v>470</v>
      </c>
      <c r="W1014" s="342">
        <f t="shared" si="697"/>
        <v>470</v>
      </c>
      <c r="X1014" s="133"/>
      <c r="Y1014" s="307"/>
      <c r="Z1014" s="133">
        <f t="shared" si="697"/>
        <v>470</v>
      </c>
      <c r="AA1014" s="133">
        <f t="shared" si="697"/>
        <v>470</v>
      </c>
      <c r="AB1014" s="133">
        <f t="shared" si="697"/>
        <v>470</v>
      </c>
      <c r="AC1014" s="133">
        <f t="shared" si="697"/>
        <v>470</v>
      </c>
      <c r="AD1014" s="133">
        <f t="shared" si="697"/>
        <v>470</v>
      </c>
    </row>
    <row r="1015" spans="1:30" s="114" customFormat="1" ht="20.25" hidden="1" customHeight="1" x14ac:dyDescent="0.25">
      <c r="A1015" s="183" t="s">
        <v>340</v>
      </c>
      <c r="B1015" s="183"/>
      <c r="C1015" s="183"/>
      <c r="D1015" s="183"/>
      <c r="E1015" s="198" t="s">
        <v>388</v>
      </c>
      <c r="F1015" s="200">
        <f t="shared" si="682"/>
        <v>1140</v>
      </c>
      <c r="G1015" s="200">
        <f t="shared" si="683"/>
        <v>1410</v>
      </c>
      <c r="H1015" s="201">
        <f t="shared" si="684"/>
        <v>2350</v>
      </c>
      <c r="I1015" s="124"/>
      <c r="J1015" s="131"/>
      <c r="K1015" s="131"/>
      <c r="L1015" s="131"/>
      <c r="M1015" s="194">
        <v>32311</v>
      </c>
      <c r="N1015" s="195"/>
      <c r="O1015" s="196" t="s">
        <v>41</v>
      </c>
      <c r="P1015" s="195" t="s">
        <v>187</v>
      </c>
      <c r="Q1015" s="197">
        <f t="shared" ref="Q1015:AD1015" si="698">Q1016</f>
        <v>470</v>
      </c>
      <c r="R1015" s="197">
        <f t="shared" si="698"/>
        <v>100</v>
      </c>
      <c r="S1015" s="197">
        <f t="shared" si="698"/>
        <v>570</v>
      </c>
      <c r="T1015" s="197">
        <f t="shared" si="698"/>
        <v>0</v>
      </c>
      <c r="U1015" s="294">
        <f t="shared" si="698"/>
        <v>470</v>
      </c>
      <c r="V1015" s="294">
        <f t="shared" si="698"/>
        <v>470</v>
      </c>
      <c r="W1015" s="343">
        <f t="shared" si="698"/>
        <v>470</v>
      </c>
      <c r="X1015" s="197"/>
      <c r="Y1015" s="308"/>
      <c r="Z1015" s="197">
        <f t="shared" si="698"/>
        <v>470</v>
      </c>
      <c r="AA1015" s="197">
        <f t="shared" si="698"/>
        <v>470</v>
      </c>
      <c r="AB1015" s="197">
        <f t="shared" si="698"/>
        <v>470</v>
      </c>
      <c r="AC1015" s="197">
        <f t="shared" si="698"/>
        <v>470</v>
      </c>
      <c r="AD1015" s="197">
        <f t="shared" si="698"/>
        <v>470</v>
      </c>
    </row>
    <row r="1016" spans="1:30" s="114" customFormat="1" ht="20.25" hidden="1" customHeight="1" x14ac:dyDescent="0.25">
      <c r="A1016" s="182" t="s">
        <v>340</v>
      </c>
      <c r="B1016" s="182"/>
      <c r="C1016" s="182"/>
      <c r="D1016" s="182"/>
      <c r="E1016" s="182"/>
      <c r="F1016" s="200">
        <f t="shared" si="682"/>
        <v>1140</v>
      </c>
      <c r="G1016" s="200">
        <f t="shared" si="683"/>
        <v>1410</v>
      </c>
      <c r="H1016" s="201">
        <f t="shared" si="684"/>
        <v>2350</v>
      </c>
      <c r="I1016" s="124"/>
      <c r="J1016" s="131"/>
      <c r="K1016" s="131"/>
      <c r="L1016" s="131"/>
      <c r="M1016" s="11"/>
      <c r="N1016" s="171">
        <v>323110</v>
      </c>
      <c r="O1016" s="172" t="s">
        <v>41</v>
      </c>
      <c r="P1016" s="173" t="s">
        <v>187</v>
      </c>
      <c r="Q1016" s="174">
        <v>470</v>
      </c>
      <c r="R1016" s="174">
        <f>S1016-Q1016</f>
        <v>100</v>
      </c>
      <c r="S1016" s="174">
        <v>570</v>
      </c>
      <c r="T1016" s="174"/>
      <c r="U1016" s="295">
        <v>470</v>
      </c>
      <c r="V1016" s="295">
        <v>470</v>
      </c>
      <c r="W1016" s="345">
        <v>470</v>
      </c>
      <c r="X1016" s="174"/>
      <c r="Y1016" s="309"/>
      <c r="Z1016" s="174">
        <v>470</v>
      </c>
      <c r="AA1016" s="174">
        <f>+Q1016</f>
        <v>470</v>
      </c>
      <c r="AB1016" s="174">
        <v>470</v>
      </c>
      <c r="AC1016" s="174">
        <v>470</v>
      </c>
      <c r="AD1016" s="174">
        <v>470</v>
      </c>
    </row>
    <row r="1017" spans="1:30" s="114" customFormat="1" ht="20.25" hidden="1" customHeight="1" x14ac:dyDescent="0.25">
      <c r="A1017" s="183" t="s">
        <v>340</v>
      </c>
      <c r="B1017" s="183"/>
      <c r="C1017" s="183"/>
      <c r="D1017" s="183"/>
      <c r="E1017" s="198" t="s">
        <v>388</v>
      </c>
      <c r="F1017" s="200">
        <f t="shared" si="682"/>
        <v>0</v>
      </c>
      <c r="G1017" s="200">
        <f t="shared" si="683"/>
        <v>0</v>
      </c>
      <c r="H1017" s="201">
        <f t="shared" si="684"/>
        <v>0</v>
      </c>
      <c r="I1017" s="124"/>
      <c r="J1017" s="131"/>
      <c r="K1017" s="131"/>
      <c r="L1017" s="131"/>
      <c r="M1017" s="194">
        <v>32312</v>
      </c>
      <c r="N1017" s="195"/>
      <c r="O1017" s="196" t="s">
        <v>41</v>
      </c>
      <c r="P1017" s="195" t="s">
        <v>188</v>
      </c>
      <c r="Q1017" s="197">
        <f>+Q1018</f>
        <v>0</v>
      </c>
      <c r="R1017" s="197">
        <f t="shared" ref="R1017:AD1017" si="699">+R1018</f>
        <v>0</v>
      </c>
      <c r="S1017" s="197">
        <f t="shared" si="699"/>
        <v>0</v>
      </c>
      <c r="T1017" s="197">
        <f t="shared" si="699"/>
        <v>0</v>
      </c>
      <c r="U1017" s="294">
        <f t="shared" si="699"/>
        <v>0</v>
      </c>
      <c r="V1017" s="294">
        <f t="shared" si="699"/>
        <v>0</v>
      </c>
      <c r="W1017" s="343">
        <f t="shared" si="699"/>
        <v>0</v>
      </c>
      <c r="X1017" s="197"/>
      <c r="Y1017" s="308"/>
      <c r="Z1017" s="197">
        <f t="shared" si="699"/>
        <v>0</v>
      </c>
      <c r="AA1017" s="197">
        <f t="shared" si="699"/>
        <v>0</v>
      </c>
      <c r="AB1017" s="197">
        <f t="shared" si="699"/>
        <v>0</v>
      </c>
      <c r="AC1017" s="197">
        <f t="shared" si="699"/>
        <v>0</v>
      </c>
      <c r="AD1017" s="197">
        <f t="shared" si="699"/>
        <v>0</v>
      </c>
    </row>
    <row r="1018" spans="1:30" s="114" customFormat="1" ht="20.25" hidden="1" customHeight="1" x14ac:dyDescent="0.25">
      <c r="A1018" s="182" t="s">
        <v>340</v>
      </c>
      <c r="B1018" s="182"/>
      <c r="C1018" s="182"/>
      <c r="D1018" s="182"/>
      <c r="E1018" s="182"/>
      <c r="F1018" s="200">
        <f t="shared" si="682"/>
        <v>0</v>
      </c>
      <c r="G1018" s="200">
        <f t="shared" si="683"/>
        <v>0</v>
      </c>
      <c r="H1018" s="201">
        <f t="shared" si="684"/>
        <v>0</v>
      </c>
      <c r="I1018" s="124"/>
      <c r="J1018" s="131"/>
      <c r="K1018" s="131"/>
      <c r="L1018" s="131"/>
      <c r="M1018" s="11"/>
      <c r="N1018" s="171">
        <v>323120</v>
      </c>
      <c r="O1018" s="172" t="s">
        <v>41</v>
      </c>
      <c r="P1018" s="173" t="s">
        <v>188</v>
      </c>
      <c r="Q1018" s="174"/>
      <c r="R1018" s="174"/>
      <c r="S1018" s="174"/>
      <c r="T1018" s="174"/>
      <c r="U1018" s="295"/>
      <c r="V1018" s="295"/>
      <c r="W1018" s="345">
        <v>0</v>
      </c>
      <c r="X1018" s="174"/>
      <c r="Y1018" s="309"/>
      <c r="Z1018" s="174"/>
      <c r="AA1018" s="174">
        <f>+Q1018</f>
        <v>0</v>
      </c>
      <c r="AB1018" s="174"/>
      <c r="AC1018" s="174"/>
      <c r="AD1018" s="174"/>
    </row>
    <row r="1019" spans="1:30" s="114" customFormat="1" ht="20.25" hidden="1" customHeight="1" x14ac:dyDescent="0.25">
      <c r="A1019" s="183" t="s">
        <v>340</v>
      </c>
      <c r="B1019" s="183"/>
      <c r="C1019" s="183"/>
      <c r="D1019" s="183"/>
      <c r="E1019" s="198" t="s">
        <v>388</v>
      </c>
      <c r="F1019" s="200">
        <f t="shared" si="682"/>
        <v>0</v>
      </c>
      <c r="G1019" s="200">
        <f t="shared" si="683"/>
        <v>0</v>
      </c>
      <c r="H1019" s="201">
        <f t="shared" si="684"/>
        <v>0</v>
      </c>
      <c r="I1019" s="124"/>
      <c r="J1019" s="131"/>
      <c r="K1019" s="131"/>
      <c r="L1019" s="131"/>
      <c r="M1019" s="194">
        <v>32313</v>
      </c>
      <c r="N1019" s="195"/>
      <c r="O1019" s="196" t="s">
        <v>41</v>
      </c>
      <c r="P1019" s="195" t="s">
        <v>189</v>
      </c>
      <c r="Q1019" s="197">
        <f>+Q1020</f>
        <v>0</v>
      </c>
      <c r="R1019" s="197">
        <f t="shared" ref="R1019:AD1019" si="700">+R1020</f>
        <v>0</v>
      </c>
      <c r="S1019" s="197">
        <f t="shared" si="700"/>
        <v>0</v>
      </c>
      <c r="T1019" s="197">
        <f t="shared" si="700"/>
        <v>0</v>
      </c>
      <c r="U1019" s="294">
        <f t="shared" si="700"/>
        <v>0</v>
      </c>
      <c r="V1019" s="294">
        <f t="shared" si="700"/>
        <v>0</v>
      </c>
      <c r="W1019" s="343">
        <f t="shared" si="700"/>
        <v>0</v>
      </c>
      <c r="X1019" s="197"/>
      <c r="Y1019" s="308"/>
      <c r="Z1019" s="197">
        <f t="shared" si="700"/>
        <v>0</v>
      </c>
      <c r="AA1019" s="197">
        <f t="shared" si="700"/>
        <v>0</v>
      </c>
      <c r="AB1019" s="197">
        <f t="shared" si="700"/>
        <v>0</v>
      </c>
      <c r="AC1019" s="197">
        <f t="shared" si="700"/>
        <v>0</v>
      </c>
      <c r="AD1019" s="197">
        <f t="shared" si="700"/>
        <v>0</v>
      </c>
    </row>
    <row r="1020" spans="1:30" s="114" customFormat="1" ht="20.25" hidden="1" customHeight="1" x14ac:dyDescent="0.25">
      <c r="A1020" s="182" t="s">
        <v>340</v>
      </c>
      <c r="B1020" s="182"/>
      <c r="C1020" s="182"/>
      <c r="D1020" s="182"/>
      <c r="E1020" s="182"/>
      <c r="F1020" s="200">
        <f t="shared" si="682"/>
        <v>0</v>
      </c>
      <c r="G1020" s="200">
        <f t="shared" si="683"/>
        <v>0</v>
      </c>
      <c r="H1020" s="201">
        <f t="shared" si="684"/>
        <v>0</v>
      </c>
      <c r="I1020" s="124"/>
      <c r="J1020" s="131"/>
      <c r="K1020" s="131"/>
      <c r="L1020" s="131"/>
      <c r="M1020" s="11"/>
      <c r="N1020" s="171">
        <v>323130</v>
      </c>
      <c r="O1020" s="172" t="s">
        <v>41</v>
      </c>
      <c r="P1020" s="173" t="s">
        <v>189</v>
      </c>
      <c r="Q1020" s="174"/>
      <c r="R1020" s="174"/>
      <c r="S1020" s="174"/>
      <c r="T1020" s="174"/>
      <c r="U1020" s="295"/>
      <c r="V1020" s="295"/>
      <c r="W1020" s="345">
        <v>0</v>
      </c>
      <c r="X1020" s="174"/>
      <c r="Y1020" s="309"/>
      <c r="Z1020" s="174"/>
      <c r="AA1020" s="174">
        <f>+Q1020</f>
        <v>0</v>
      </c>
      <c r="AB1020" s="174"/>
      <c r="AC1020" s="174"/>
      <c r="AD1020" s="174"/>
    </row>
    <row r="1021" spans="1:30" s="114" customFormat="1" ht="20.25" hidden="1" customHeight="1" x14ac:dyDescent="0.25">
      <c r="A1021" s="183" t="s">
        <v>340</v>
      </c>
      <c r="B1021" s="183"/>
      <c r="C1021" s="183"/>
      <c r="D1021" s="183"/>
      <c r="E1021" s="198" t="s">
        <v>388</v>
      </c>
      <c r="F1021" s="200">
        <f t="shared" si="682"/>
        <v>0</v>
      </c>
      <c r="G1021" s="200">
        <f t="shared" si="683"/>
        <v>0</v>
      </c>
      <c r="H1021" s="201">
        <f t="shared" si="684"/>
        <v>0</v>
      </c>
      <c r="I1021" s="124"/>
      <c r="J1021" s="131"/>
      <c r="K1021" s="131"/>
      <c r="L1021" s="131"/>
      <c r="M1021" s="194">
        <v>32319</v>
      </c>
      <c r="N1021" s="195"/>
      <c r="O1021" s="196" t="s">
        <v>41</v>
      </c>
      <c r="P1021" s="195" t="s">
        <v>190</v>
      </c>
      <c r="Q1021" s="197">
        <f>+Q1022</f>
        <v>0</v>
      </c>
      <c r="R1021" s="197">
        <f t="shared" ref="R1021:AD1021" si="701">+R1022</f>
        <v>0</v>
      </c>
      <c r="S1021" s="197">
        <f t="shared" si="701"/>
        <v>0</v>
      </c>
      <c r="T1021" s="197">
        <f t="shared" si="701"/>
        <v>0</v>
      </c>
      <c r="U1021" s="294">
        <f t="shared" si="701"/>
        <v>0</v>
      </c>
      <c r="V1021" s="294">
        <f t="shared" si="701"/>
        <v>0</v>
      </c>
      <c r="W1021" s="343">
        <f t="shared" si="701"/>
        <v>0</v>
      </c>
      <c r="X1021" s="197"/>
      <c r="Y1021" s="308"/>
      <c r="Z1021" s="197">
        <f t="shared" si="701"/>
        <v>0</v>
      </c>
      <c r="AA1021" s="197">
        <f t="shared" si="701"/>
        <v>0</v>
      </c>
      <c r="AB1021" s="197">
        <f t="shared" si="701"/>
        <v>0</v>
      </c>
      <c r="AC1021" s="197">
        <f t="shared" si="701"/>
        <v>0</v>
      </c>
      <c r="AD1021" s="197">
        <f t="shared" si="701"/>
        <v>0</v>
      </c>
    </row>
    <row r="1022" spans="1:30" s="114" customFormat="1" ht="20.25" hidden="1" customHeight="1" x14ac:dyDescent="0.25">
      <c r="A1022" s="182" t="s">
        <v>340</v>
      </c>
      <c r="B1022" s="182"/>
      <c r="C1022" s="182"/>
      <c r="D1022" s="182"/>
      <c r="E1022" s="182"/>
      <c r="F1022" s="200">
        <f t="shared" si="682"/>
        <v>0</v>
      </c>
      <c r="G1022" s="200">
        <f t="shared" si="683"/>
        <v>0</v>
      </c>
      <c r="H1022" s="201">
        <f t="shared" si="684"/>
        <v>0</v>
      </c>
      <c r="I1022" s="124"/>
      <c r="J1022" s="131"/>
      <c r="K1022" s="131"/>
      <c r="L1022" s="131"/>
      <c r="M1022" s="11"/>
      <c r="N1022" s="171">
        <v>323190</v>
      </c>
      <c r="O1022" s="172" t="s">
        <v>41</v>
      </c>
      <c r="P1022" s="173" t="s">
        <v>190</v>
      </c>
      <c r="Q1022" s="174"/>
      <c r="R1022" s="174"/>
      <c r="S1022" s="174"/>
      <c r="T1022" s="174"/>
      <c r="U1022" s="295"/>
      <c r="V1022" s="295"/>
      <c r="W1022" s="345">
        <v>0</v>
      </c>
      <c r="X1022" s="174"/>
      <c r="Y1022" s="309"/>
      <c r="Z1022" s="174"/>
      <c r="AA1022" s="174">
        <f>+Q1022</f>
        <v>0</v>
      </c>
      <c r="AB1022" s="174"/>
      <c r="AC1022" s="174"/>
      <c r="AD1022" s="174"/>
    </row>
    <row r="1023" spans="1:30" s="114" customFormat="1" ht="20.25" hidden="1" customHeight="1" x14ac:dyDescent="0.25">
      <c r="A1023" s="182" t="s">
        <v>340</v>
      </c>
      <c r="B1023" s="182"/>
      <c r="C1023" s="182"/>
      <c r="D1023" s="198" t="s">
        <v>387</v>
      </c>
      <c r="E1023" s="198" t="s">
        <v>388</v>
      </c>
      <c r="F1023" s="200">
        <f t="shared" si="682"/>
        <v>0</v>
      </c>
      <c r="G1023" s="200">
        <f t="shared" si="683"/>
        <v>520</v>
      </c>
      <c r="H1023" s="201">
        <f t="shared" si="684"/>
        <v>1040</v>
      </c>
      <c r="I1023" s="124"/>
      <c r="J1023" s="131"/>
      <c r="K1023" s="131"/>
      <c r="L1023" s="131">
        <v>3233</v>
      </c>
      <c r="M1023" s="131"/>
      <c r="N1023" s="132"/>
      <c r="O1023" s="12" t="s">
        <v>41</v>
      </c>
      <c r="P1023" s="127" t="s">
        <v>195</v>
      </c>
      <c r="Q1023" s="133">
        <f t="shared" ref="Q1023:AD1024" si="702">Q1024</f>
        <v>260</v>
      </c>
      <c r="R1023" s="133">
        <f t="shared" si="702"/>
        <v>-260</v>
      </c>
      <c r="S1023" s="133">
        <f t="shared" si="702"/>
        <v>0</v>
      </c>
      <c r="T1023" s="133">
        <f t="shared" si="702"/>
        <v>0</v>
      </c>
      <c r="U1023" s="293">
        <f t="shared" si="702"/>
        <v>260</v>
      </c>
      <c r="V1023" s="293">
        <f t="shared" si="702"/>
        <v>260</v>
      </c>
      <c r="W1023" s="342">
        <f t="shared" si="702"/>
        <v>0</v>
      </c>
      <c r="X1023" s="133"/>
      <c r="Y1023" s="307"/>
      <c r="Z1023" s="133">
        <f t="shared" si="702"/>
        <v>0</v>
      </c>
      <c r="AA1023" s="133">
        <f t="shared" si="702"/>
        <v>260</v>
      </c>
      <c r="AB1023" s="133">
        <f t="shared" si="702"/>
        <v>260</v>
      </c>
      <c r="AC1023" s="133">
        <f t="shared" si="702"/>
        <v>260</v>
      </c>
      <c r="AD1023" s="133">
        <f t="shared" si="702"/>
        <v>260</v>
      </c>
    </row>
    <row r="1024" spans="1:30" s="114" customFormat="1" ht="20.25" hidden="1" customHeight="1" x14ac:dyDescent="0.25">
      <c r="A1024" s="183" t="s">
        <v>340</v>
      </c>
      <c r="B1024" s="183"/>
      <c r="C1024" s="183"/>
      <c r="D1024" s="183"/>
      <c r="E1024" s="198" t="s">
        <v>388</v>
      </c>
      <c r="F1024" s="200">
        <f t="shared" si="682"/>
        <v>0</v>
      </c>
      <c r="G1024" s="200">
        <f t="shared" si="683"/>
        <v>520</v>
      </c>
      <c r="H1024" s="201">
        <f t="shared" si="684"/>
        <v>1040</v>
      </c>
      <c r="I1024" s="124"/>
      <c r="J1024" s="131"/>
      <c r="K1024" s="131"/>
      <c r="L1024" s="131"/>
      <c r="M1024" s="194">
        <v>32339</v>
      </c>
      <c r="N1024" s="195"/>
      <c r="O1024" s="196" t="s">
        <v>41</v>
      </c>
      <c r="P1024" s="195" t="s">
        <v>196</v>
      </c>
      <c r="Q1024" s="197">
        <f t="shared" si="702"/>
        <v>260</v>
      </c>
      <c r="R1024" s="197">
        <f t="shared" si="702"/>
        <v>-260</v>
      </c>
      <c r="S1024" s="197">
        <f t="shared" si="702"/>
        <v>0</v>
      </c>
      <c r="T1024" s="197">
        <f t="shared" si="702"/>
        <v>0</v>
      </c>
      <c r="U1024" s="294">
        <f t="shared" si="702"/>
        <v>260</v>
      </c>
      <c r="V1024" s="294">
        <f t="shared" si="702"/>
        <v>260</v>
      </c>
      <c r="W1024" s="343">
        <f t="shared" si="702"/>
        <v>0</v>
      </c>
      <c r="X1024" s="197"/>
      <c r="Y1024" s="308"/>
      <c r="Z1024" s="197">
        <f t="shared" si="702"/>
        <v>0</v>
      </c>
      <c r="AA1024" s="197">
        <f t="shared" si="702"/>
        <v>260</v>
      </c>
      <c r="AB1024" s="197">
        <f t="shared" si="702"/>
        <v>260</v>
      </c>
      <c r="AC1024" s="197">
        <f t="shared" si="702"/>
        <v>260</v>
      </c>
      <c r="AD1024" s="197">
        <f t="shared" si="702"/>
        <v>260</v>
      </c>
    </row>
    <row r="1025" spans="1:30" s="114" customFormat="1" ht="20.25" hidden="1" customHeight="1" x14ac:dyDescent="0.25">
      <c r="A1025" s="182" t="s">
        <v>340</v>
      </c>
      <c r="B1025" s="182"/>
      <c r="C1025" s="182"/>
      <c r="D1025" s="182"/>
      <c r="E1025" s="182"/>
      <c r="F1025" s="200">
        <f t="shared" si="682"/>
        <v>0</v>
      </c>
      <c r="G1025" s="200">
        <f t="shared" si="683"/>
        <v>520</v>
      </c>
      <c r="H1025" s="201">
        <f t="shared" si="684"/>
        <v>1040</v>
      </c>
      <c r="I1025" s="124"/>
      <c r="J1025" s="131"/>
      <c r="K1025" s="131"/>
      <c r="L1025" s="131"/>
      <c r="M1025" s="11"/>
      <c r="N1025" s="171">
        <v>323390</v>
      </c>
      <c r="O1025" s="172" t="s">
        <v>41</v>
      </c>
      <c r="P1025" s="173" t="s">
        <v>196</v>
      </c>
      <c r="Q1025" s="174">
        <v>260</v>
      </c>
      <c r="R1025" s="174">
        <f>S1025-Q1025</f>
        <v>-260</v>
      </c>
      <c r="S1025" s="174">
        <v>0</v>
      </c>
      <c r="T1025" s="174"/>
      <c r="U1025" s="295">
        <v>260</v>
      </c>
      <c r="V1025" s="295">
        <v>260</v>
      </c>
      <c r="W1025" s="345">
        <v>0</v>
      </c>
      <c r="X1025" s="174"/>
      <c r="Y1025" s="309"/>
      <c r="Z1025" s="174"/>
      <c r="AA1025" s="174">
        <f>+Q1025</f>
        <v>260</v>
      </c>
      <c r="AB1025" s="174">
        <v>260</v>
      </c>
      <c r="AC1025" s="174">
        <v>260</v>
      </c>
      <c r="AD1025" s="174">
        <v>260</v>
      </c>
    </row>
    <row r="1026" spans="1:30" s="114" customFormat="1" ht="20.25" customHeight="1" x14ac:dyDescent="0.25">
      <c r="A1026" s="182" t="s">
        <v>340</v>
      </c>
      <c r="B1026" s="182"/>
      <c r="C1026" s="182"/>
      <c r="D1026" s="198" t="s">
        <v>387</v>
      </c>
      <c r="E1026" s="198" t="s">
        <v>388</v>
      </c>
      <c r="F1026" s="200">
        <f t="shared" si="682"/>
        <v>1090</v>
      </c>
      <c r="G1026" s="200">
        <f t="shared" si="683"/>
        <v>1917.5</v>
      </c>
      <c r="H1026" s="201">
        <f t="shared" si="684"/>
        <v>2215.19</v>
      </c>
      <c r="I1026" s="124"/>
      <c r="J1026" s="131"/>
      <c r="K1026" s="131"/>
      <c r="L1026" s="131">
        <v>3234</v>
      </c>
      <c r="M1026" s="131"/>
      <c r="N1026" s="132"/>
      <c r="O1026" s="12" t="s">
        <v>41</v>
      </c>
      <c r="P1026" s="127" t="s">
        <v>197</v>
      </c>
      <c r="Q1026" s="133">
        <f>Q1027+Q1029+Q1031</f>
        <v>445</v>
      </c>
      <c r="R1026" s="133">
        <f t="shared" ref="R1026:AD1026" si="703">R1027+R1029+R1031</f>
        <v>100</v>
      </c>
      <c r="S1026" s="133">
        <f t="shared" si="703"/>
        <v>545</v>
      </c>
      <c r="T1026" s="133">
        <v>435</v>
      </c>
      <c r="U1026" s="293">
        <f t="shared" si="703"/>
        <v>445</v>
      </c>
      <c r="V1026" s="293">
        <f t="shared" si="703"/>
        <v>445</v>
      </c>
      <c r="W1026" s="342">
        <f t="shared" si="703"/>
        <v>592.5</v>
      </c>
      <c r="X1026" s="133"/>
      <c r="Y1026" s="307"/>
      <c r="Z1026" s="133">
        <f t="shared" si="703"/>
        <v>435.19</v>
      </c>
      <c r="AA1026" s="133">
        <f t="shared" si="703"/>
        <v>445</v>
      </c>
      <c r="AB1026" s="133">
        <f t="shared" si="703"/>
        <v>445</v>
      </c>
      <c r="AC1026" s="133">
        <f t="shared" si="703"/>
        <v>445</v>
      </c>
      <c r="AD1026" s="133">
        <f t="shared" si="703"/>
        <v>445</v>
      </c>
    </row>
    <row r="1027" spans="1:30" s="114" customFormat="1" ht="20.25" hidden="1" customHeight="1" x14ac:dyDescent="0.25">
      <c r="A1027" s="183" t="s">
        <v>340</v>
      </c>
      <c r="B1027" s="183"/>
      <c r="C1027" s="183"/>
      <c r="D1027" s="183"/>
      <c r="E1027" s="198" t="s">
        <v>388</v>
      </c>
      <c r="F1027" s="200">
        <f t="shared" si="682"/>
        <v>500</v>
      </c>
      <c r="G1027" s="200">
        <f t="shared" si="683"/>
        <v>510</v>
      </c>
      <c r="H1027" s="201">
        <f t="shared" si="684"/>
        <v>750</v>
      </c>
      <c r="I1027" s="124"/>
      <c r="J1027" s="131"/>
      <c r="K1027" s="131"/>
      <c r="L1027" s="131"/>
      <c r="M1027" s="194">
        <v>32341</v>
      </c>
      <c r="N1027" s="195"/>
      <c r="O1027" s="196" t="s">
        <v>41</v>
      </c>
      <c r="P1027" s="195" t="s">
        <v>198</v>
      </c>
      <c r="Q1027" s="197">
        <f>Q1028</f>
        <v>150</v>
      </c>
      <c r="R1027" s="197">
        <f t="shared" ref="R1027:AD1027" si="704">R1028</f>
        <v>100</v>
      </c>
      <c r="S1027" s="197">
        <f t="shared" si="704"/>
        <v>250</v>
      </c>
      <c r="T1027" s="197">
        <f t="shared" si="704"/>
        <v>0</v>
      </c>
      <c r="U1027" s="294">
        <f t="shared" si="704"/>
        <v>150</v>
      </c>
      <c r="V1027" s="294">
        <f t="shared" si="704"/>
        <v>150</v>
      </c>
      <c r="W1027" s="343">
        <f t="shared" si="704"/>
        <v>210</v>
      </c>
      <c r="X1027" s="197"/>
      <c r="Y1027" s="308"/>
      <c r="Z1027" s="197">
        <f t="shared" si="704"/>
        <v>150</v>
      </c>
      <c r="AA1027" s="197">
        <f t="shared" si="704"/>
        <v>150</v>
      </c>
      <c r="AB1027" s="197">
        <f t="shared" si="704"/>
        <v>150</v>
      </c>
      <c r="AC1027" s="197">
        <f t="shared" si="704"/>
        <v>150</v>
      </c>
      <c r="AD1027" s="197">
        <f t="shared" si="704"/>
        <v>150</v>
      </c>
    </row>
    <row r="1028" spans="1:30" s="114" customFormat="1" ht="20.25" hidden="1" customHeight="1" x14ac:dyDescent="0.25">
      <c r="A1028" s="182" t="s">
        <v>340</v>
      </c>
      <c r="B1028" s="182"/>
      <c r="C1028" s="182"/>
      <c r="D1028" s="182"/>
      <c r="E1028" s="182"/>
      <c r="F1028" s="200">
        <f t="shared" si="682"/>
        <v>500</v>
      </c>
      <c r="G1028" s="200">
        <f t="shared" si="683"/>
        <v>510</v>
      </c>
      <c r="H1028" s="201">
        <f t="shared" si="684"/>
        <v>750</v>
      </c>
      <c r="I1028" s="124"/>
      <c r="J1028" s="131"/>
      <c r="K1028" s="131"/>
      <c r="L1028" s="131"/>
      <c r="M1028" s="11"/>
      <c r="N1028" s="171">
        <v>323410</v>
      </c>
      <c r="O1028" s="172" t="s">
        <v>41</v>
      </c>
      <c r="P1028" s="173" t="s">
        <v>198</v>
      </c>
      <c r="Q1028" s="174">
        <v>150</v>
      </c>
      <c r="R1028" s="174">
        <f>S1028-Q1028</f>
        <v>100</v>
      </c>
      <c r="S1028" s="174">
        <v>250</v>
      </c>
      <c r="T1028" s="174"/>
      <c r="U1028" s="295">
        <v>150</v>
      </c>
      <c r="V1028" s="295">
        <v>150</v>
      </c>
      <c r="W1028" s="345">
        <v>210</v>
      </c>
      <c r="X1028" s="174"/>
      <c r="Y1028" s="309"/>
      <c r="Z1028" s="174">
        <v>150</v>
      </c>
      <c r="AA1028" s="174">
        <f>+Q1028</f>
        <v>150</v>
      </c>
      <c r="AB1028" s="174">
        <v>150</v>
      </c>
      <c r="AC1028" s="174">
        <v>150</v>
      </c>
      <c r="AD1028" s="174">
        <v>150</v>
      </c>
    </row>
    <row r="1029" spans="1:30" s="114" customFormat="1" ht="20.25" hidden="1" customHeight="1" x14ac:dyDescent="0.25">
      <c r="A1029" s="183" t="s">
        <v>340</v>
      </c>
      <c r="B1029" s="183"/>
      <c r="C1029" s="183"/>
      <c r="D1029" s="183"/>
      <c r="E1029" s="198" t="s">
        <v>388</v>
      </c>
      <c r="F1029" s="200">
        <f t="shared" si="682"/>
        <v>260</v>
      </c>
      <c r="G1029" s="200">
        <f t="shared" si="683"/>
        <v>450</v>
      </c>
      <c r="H1029" s="201">
        <f t="shared" si="684"/>
        <v>645.19000000000005</v>
      </c>
      <c r="I1029" s="124"/>
      <c r="J1029" s="131"/>
      <c r="K1029" s="131"/>
      <c r="L1029" s="131"/>
      <c r="M1029" s="194">
        <v>32342</v>
      </c>
      <c r="N1029" s="195"/>
      <c r="O1029" s="196" t="s">
        <v>41</v>
      </c>
      <c r="P1029" s="195" t="s">
        <v>199</v>
      </c>
      <c r="Q1029" s="197">
        <f>Q1030</f>
        <v>130</v>
      </c>
      <c r="R1029" s="197">
        <f t="shared" ref="R1029:AD1029" si="705">R1030</f>
        <v>0</v>
      </c>
      <c r="S1029" s="197">
        <f t="shared" si="705"/>
        <v>130</v>
      </c>
      <c r="T1029" s="197">
        <f t="shared" si="705"/>
        <v>0</v>
      </c>
      <c r="U1029" s="294">
        <f t="shared" si="705"/>
        <v>130</v>
      </c>
      <c r="V1029" s="294">
        <f t="shared" si="705"/>
        <v>130</v>
      </c>
      <c r="W1029" s="343">
        <f t="shared" si="705"/>
        <v>190</v>
      </c>
      <c r="X1029" s="197"/>
      <c r="Y1029" s="308"/>
      <c r="Z1029" s="197">
        <f t="shared" si="705"/>
        <v>125.19</v>
      </c>
      <c r="AA1029" s="197">
        <f t="shared" si="705"/>
        <v>130</v>
      </c>
      <c r="AB1029" s="197">
        <f t="shared" si="705"/>
        <v>130</v>
      </c>
      <c r="AC1029" s="197">
        <f t="shared" si="705"/>
        <v>130</v>
      </c>
      <c r="AD1029" s="197">
        <f t="shared" si="705"/>
        <v>130</v>
      </c>
    </row>
    <row r="1030" spans="1:30" s="114" customFormat="1" ht="20.25" hidden="1" customHeight="1" x14ac:dyDescent="0.25">
      <c r="A1030" s="182" t="s">
        <v>340</v>
      </c>
      <c r="B1030" s="182"/>
      <c r="C1030" s="182"/>
      <c r="D1030" s="182"/>
      <c r="E1030" s="182"/>
      <c r="F1030" s="200">
        <f t="shared" si="682"/>
        <v>260</v>
      </c>
      <c r="G1030" s="200">
        <f t="shared" si="683"/>
        <v>450</v>
      </c>
      <c r="H1030" s="201">
        <f t="shared" si="684"/>
        <v>645.19000000000005</v>
      </c>
      <c r="I1030" s="124"/>
      <c r="J1030" s="131"/>
      <c r="K1030" s="131"/>
      <c r="L1030" s="131"/>
      <c r="M1030" s="11"/>
      <c r="N1030" s="171">
        <v>323420</v>
      </c>
      <c r="O1030" s="172" t="s">
        <v>41</v>
      </c>
      <c r="P1030" s="173" t="s">
        <v>199</v>
      </c>
      <c r="Q1030" s="174">
        <v>130</v>
      </c>
      <c r="R1030" s="174">
        <f>S1030-Q1030</f>
        <v>0</v>
      </c>
      <c r="S1030" s="174">
        <v>130</v>
      </c>
      <c r="T1030" s="174"/>
      <c r="U1030" s="295">
        <v>130</v>
      </c>
      <c r="V1030" s="295">
        <v>130</v>
      </c>
      <c r="W1030" s="345">
        <v>190</v>
      </c>
      <c r="X1030" s="174"/>
      <c r="Y1030" s="309"/>
      <c r="Z1030" s="174">
        <v>125.19</v>
      </c>
      <c r="AA1030" s="174">
        <f>+Q1030</f>
        <v>130</v>
      </c>
      <c r="AB1030" s="174">
        <v>130</v>
      </c>
      <c r="AC1030" s="174">
        <v>130</v>
      </c>
      <c r="AD1030" s="174">
        <v>130</v>
      </c>
    </row>
    <row r="1031" spans="1:30" s="114" customFormat="1" ht="20.25" hidden="1" customHeight="1" x14ac:dyDescent="0.25">
      <c r="A1031" s="183" t="s">
        <v>340</v>
      </c>
      <c r="B1031" s="183"/>
      <c r="C1031" s="183"/>
      <c r="D1031" s="183"/>
      <c r="E1031" s="198" t="s">
        <v>388</v>
      </c>
      <c r="F1031" s="200">
        <f t="shared" si="682"/>
        <v>330</v>
      </c>
      <c r="G1031" s="200">
        <f t="shared" si="683"/>
        <v>522.5</v>
      </c>
      <c r="H1031" s="201">
        <f t="shared" si="684"/>
        <v>820</v>
      </c>
      <c r="I1031" s="124"/>
      <c r="J1031" s="131"/>
      <c r="K1031" s="131"/>
      <c r="L1031" s="131"/>
      <c r="M1031" s="194">
        <v>32349</v>
      </c>
      <c r="N1031" s="195"/>
      <c r="O1031" s="196" t="s">
        <v>41</v>
      </c>
      <c r="P1031" s="195" t="s">
        <v>200</v>
      </c>
      <c r="Q1031" s="197">
        <f>Q1032+Q1033</f>
        <v>165</v>
      </c>
      <c r="R1031" s="197">
        <f t="shared" ref="R1031:AD1031" si="706">R1032+R1033</f>
        <v>0</v>
      </c>
      <c r="S1031" s="197">
        <f t="shared" si="706"/>
        <v>165</v>
      </c>
      <c r="T1031" s="197">
        <f t="shared" si="706"/>
        <v>0</v>
      </c>
      <c r="U1031" s="294">
        <f t="shared" si="706"/>
        <v>165</v>
      </c>
      <c r="V1031" s="294">
        <f t="shared" si="706"/>
        <v>165</v>
      </c>
      <c r="W1031" s="343">
        <f t="shared" si="706"/>
        <v>192.5</v>
      </c>
      <c r="X1031" s="197"/>
      <c r="Y1031" s="308"/>
      <c r="Z1031" s="197">
        <f t="shared" si="706"/>
        <v>160</v>
      </c>
      <c r="AA1031" s="197">
        <f t="shared" si="706"/>
        <v>165</v>
      </c>
      <c r="AB1031" s="197">
        <f t="shared" si="706"/>
        <v>165</v>
      </c>
      <c r="AC1031" s="197">
        <f t="shared" si="706"/>
        <v>165</v>
      </c>
      <c r="AD1031" s="197">
        <f t="shared" si="706"/>
        <v>165</v>
      </c>
    </row>
    <row r="1032" spans="1:30" s="114" customFormat="1" ht="20.25" hidden="1" customHeight="1" x14ac:dyDescent="0.25">
      <c r="A1032" s="182" t="s">
        <v>340</v>
      </c>
      <c r="B1032" s="182"/>
      <c r="C1032" s="182"/>
      <c r="D1032" s="182"/>
      <c r="E1032" s="182"/>
      <c r="F1032" s="200">
        <f t="shared" si="682"/>
        <v>30</v>
      </c>
      <c r="G1032" s="200">
        <f t="shared" si="683"/>
        <v>45</v>
      </c>
      <c r="H1032" s="201">
        <f t="shared" si="684"/>
        <v>70</v>
      </c>
      <c r="I1032" s="124"/>
      <c r="J1032" s="131"/>
      <c r="K1032" s="131"/>
      <c r="L1032" s="131"/>
      <c r="M1032" s="11"/>
      <c r="N1032" s="171">
        <v>323490</v>
      </c>
      <c r="O1032" s="172" t="s">
        <v>41</v>
      </c>
      <c r="P1032" s="173" t="s">
        <v>200</v>
      </c>
      <c r="Q1032" s="174">
        <v>15</v>
      </c>
      <c r="R1032" s="174">
        <f>S1032-Q1032</f>
        <v>0</v>
      </c>
      <c r="S1032" s="174">
        <v>15</v>
      </c>
      <c r="T1032" s="174"/>
      <c r="U1032" s="295">
        <v>15</v>
      </c>
      <c r="V1032" s="295">
        <v>15</v>
      </c>
      <c r="W1032" s="345">
        <v>15</v>
      </c>
      <c r="X1032" s="174"/>
      <c r="Y1032" s="309"/>
      <c r="Z1032" s="174">
        <v>10</v>
      </c>
      <c r="AA1032" s="174">
        <f t="shared" ref="AA1032:AA1033" si="707">+Q1032</f>
        <v>15</v>
      </c>
      <c r="AB1032" s="174">
        <v>15</v>
      </c>
      <c r="AC1032" s="174">
        <v>15</v>
      </c>
      <c r="AD1032" s="174">
        <v>15</v>
      </c>
    </row>
    <row r="1033" spans="1:30" s="114" customFormat="1" ht="20.25" hidden="1" customHeight="1" x14ac:dyDescent="0.25">
      <c r="A1033" s="182" t="s">
        <v>340</v>
      </c>
      <c r="B1033" s="182"/>
      <c r="C1033" s="182"/>
      <c r="D1033" s="182"/>
      <c r="E1033" s="182"/>
      <c r="F1033" s="200">
        <f t="shared" si="682"/>
        <v>300</v>
      </c>
      <c r="G1033" s="200">
        <f t="shared" si="683"/>
        <v>477.5</v>
      </c>
      <c r="H1033" s="201">
        <f t="shared" si="684"/>
        <v>750</v>
      </c>
      <c r="I1033" s="124"/>
      <c r="J1033" s="131"/>
      <c r="K1033" s="131"/>
      <c r="L1033" s="131"/>
      <c r="M1033" s="11"/>
      <c r="N1033" s="171">
        <v>323491</v>
      </c>
      <c r="O1033" s="172" t="s">
        <v>41</v>
      </c>
      <c r="P1033" s="173" t="s">
        <v>201</v>
      </c>
      <c r="Q1033" s="174">
        <v>150</v>
      </c>
      <c r="R1033" s="174">
        <f>S1033-Q1033</f>
        <v>0</v>
      </c>
      <c r="S1033" s="174">
        <v>150</v>
      </c>
      <c r="T1033" s="174"/>
      <c r="U1033" s="295">
        <v>150</v>
      </c>
      <c r="V1033" s="295">
        <v>150</v>
      </c>
      <c r="W1033" s="345">
        <f>150+27.5</f>
        <v>177.5</v>
      </c>
      <c r="X1033" s="174"/>
      <c r="Y1033" s="309"/>
      <c r="Z1033" s="174">
        <v>150</v>
      </c>
      <c r="AA1033" s="174">
        <f t="shared" si="707"/>
        <v>150</v>
      </c>
      <c r="AB1033" s="174">
        <v>150</v>
      </c>
      <c r="AC1033" s="174">
        <v>150</v>
      </c>
      <c r="AD1033" s="174">
        <v>150</v>
      </c>
    </row>
    <row r="1034" spans="1:30" s="114" customFormat="1" ht="20.25" hidden="1" customHeight="1" x14ac:dyDescent="0.25">
      <c r="A1034" s="182" t="s">
        <v>340</v>
      </c>
      <c r="B1034" s="182"/>
      <c r="C1034" s="182"/>
      <c r="D1034" s="198" t="s">
        <v>387</v>
      </c>
      <c r="E1034" s="198" t="s">
        <v>388</v>
      </c>
      <c r="F1034" s="200">
        <f t="shared" si="682"/>
        <v>0</v>
      </c>
      <c r="G1034" s="200">
        <f t="shared" si="683"/>
        <v>0</v>
      </c>
      <c r="H1034" s="201">
        <f t="shared" si="684"/>
        <v>0</v>
      </c>
      <c r="I1034" s="124"/>
      <c r="J1034" s="131"/>
      <c r="K1034" s="131"/>
      <c r="L1034" s="131">
        <v>3236</v>
      </c>
      <c r="M1034" s="131"/>
      <c r="N1034" s="132"/>
      <c r="O1034" s="12" t="s">
        <v>41</v>
      </c>
      <c r="P1034" s="127" t="s">
        <v>206</v>
      </c>
      <c r="Q1034" s="133">
        <f>+Q1035+Q1037</f>
        <v>0</v>
      </c>
      <c r="R1034" s="133">
        <f t="shared" ref="R1034:AD1034" si="708">+R1035+R1037</f>
        <v>0</v>
      </c>
      <c r="S1034" s="133">
        <f t="shared" si="708"/>
        <v>0</v>
      </c>
      <c r="T1034" s="133">
        <f t="shared" si="708"/>
        <v>0</v>
      </c>
      <c r="U1034" s="293">
        <f t="shared" si="708"/>
        <v>0</v>
      </c>
      <c r="V1034" s="293">
        <f t="shared" si="708"/>
        <v>0</v>
      </c>
      <c r="W1034" s="342">
        <f t="shared" si="708"/>
        <v>0</v>
      </c>
      <c r="X1034" s="133"/>
      <c r="Y1034" s="307"/>
      <c r="Z1034" s="133">
        <f t="shared" si="708"/>
        <v>0</v>
      </c>
      <c r="AA1034" s="133">
        <f t="shared" si="708"/>
        <v>0</v>
      </c>
      <c r="AB1034" s="133">
        <f t="shared" si="708"/>
        <v>0</v>
      </c>
      <c r="AC1034" s="133">
        <f t="shared" si="708"/>
        <v>0</v>
      </c>
      <c r="AD1034" s="133">
        <f t="shared" si="708"/>
        <v>0</v>
      </c>
    </row>
    <row r="1035" spans="1:30" s="114" customFormat="1" ht="20.25" hidden="1" customHeight="1" x14ac:dyDescent="0.25">
      <c r="A1035" s="183" t="s">
        <v>340</v>
      </c>
      <c r="B1035" s="183"/>
      <c r="C1035" s="183"/>
      <c r="D1035" s="183"/>
      <c r="E1035" s="198" t="s">
        <v>388</v>
      </c>
      <c r="F1035" s="200">
        <f t="shared" si="682"/>
        <v>0</v>
      </c>
      <c r="G1035" s="200">
        <f t="shared" si="683"/>
        <v>0</v>
      </c>
      <c r="H1035" s="201">
        <f t="shared" si="684"/>
        <v>0</v>
      </c>
      <c r="I1035" s="124"/>
      <c r="J1035" s="131"/>
      <c r="K1035" s="131"/>
      <c r="L1035" s="131"/>
      <c r="M1035" s="194">
        <v>32363</v>
      </c>
      <c r="N1035" s="195"/>
      <c r="O1035" s="196" t="s">
        <v>41</v>
      </c>
      <c r="P1035" s="195" t="s">
        <v>207</v>
      </c>
      <c r="Q1035" s="197">
        <f>+Q1036</f>
        <v>0</v>
      </c>
      <c r="R1035" s="197">
        <f t="shared" ref="R1035:AD1035" si="709">+R1036</f>
        <v>0</v>
      </c>
      <c r="S1035" s="197">
        <f t="shared" si="709"/>
        <v>0</v>
      </c>
      <c r="T1035" s="197">
        <f t="shared" si="709"/>
        <v>0</v>
      </c>
      <c r="U1035" s="294">
        <f t="shared" si="709"/>
        <v>0</v>
      </c>
      <c r="V1035" s="294">
        <f t="shared" si="709"/>
        <v>0</v>
      </c>
      <c r="W1035" s="343">
        <f t="shared" si="709"/>
        <v>0</v>
      </c>
      <c r="X1035" s="197"/>
      <c r="Y1035" s="308"/>
      <c r="Z1035" s="197">
        <f t="shared" si="709"/>
        <v>0</v>
      </c>
      <c r="AA1035" s="197">
        <f t="shared" si="709"/>
        <v>0</v>
      </c>
      <c r="AB1035" s="197">
        <f t="shared" si="709"/>
        <v>0</v>
      </c>
      <c r="AC1035" s="197">
        <f t="shared" si="709"/>
        <v>0</v>
      </c>
      <c r="AD1035" s="197">
        <f t="shared" si="709"/>
        <v>0</v>
      </c>
    </row>
    <row r="1036" spans="1:30" s="114" customFormat="1" ht="20.25" hidden="1" customHeight="1" x14ac:dyDescent="0.25">
      <c r="A1036" s="182" t="s">
        <v>340</v>
      </c>
      <c r="B1036" s="182"/>
      <c r="C1036" s="182"/>
      <c r="D1036" s="182"/>
      <c r="E1036" s="182"/>
      <c r="F1036" s="200">
        <f t="shared" si="682"/>
        <v>0</v>
      </c>
      <c r="G1036" s="200">
        <f t="shared" si="683"/>
        <v>0</v>
      </c>
      <c r="H1036" s="201">
        <f t="shared" si="684"/>
        <v>0</v>
      </c>
      <c r="I1036" s="124"/>
      <c r="J1036" s="131"/>
      <c r="K1036" s="131"/>
      <c r="L1036" s="131"/>
      <c r="M1036" s="11"/>
      <c r="N1036" s="171">
        <v>323630</v>
      </c>
      <c r="O1036" s="172" t="s">
        <v>41</v>
      </c>
      <c r="P1036" s="173" t="s">
        <v>207</v>
      </c>
      <c r="Q1036" s="174"/>
      <c r="R1036" s="174"/>
      <c r="S1036" s="174"/>
      <c r="T1036" s="174"/>
      <c r="U1036" s="295"/>
      <c r="V1036" s="295"/>
      <c r="W1036" s="345">
        <v>0</v>
      </c>
      <c r="X1036" s="174"/>
      <c r="Y1036" s="309"/>
      <c r="Z1036" s="174"/>
      <c r="AA1036" s="174">
        <f>+Q1036</f>
        <v>0</v>
      </c>
      <c r="AB1036" s="174"/>
      <c r="AC1036" s="174"/>
      <c r="AD1036" s="174"/>
    </row>
    <row r="1037" spans="1:30" s="114" customFormat="1" ht="20.25" hidden="1" customHeight="1" x14ac:dyDescent="0.25">
      <c r="A1037" s="183" t="s">
        <v>340</v>
      </c>
      <c r="B1037" s="183"/>
      <c r="C1037" s="183"/>
      <c r="D1037" s="183"/>
      <c r="E1037" s="198" t="s">
        <v>388</v>
      </c>
      <c r="F1037" s="200">
        <f t="shared" si="682"/>
        <v>0</v>
      </c>
      <c r="G1037" s="200">
        <f t="shared" si="683"/>
        <v>0</v>
      </c>
      <c r="H1037" s="201">
        <f t="shared" si="684"/>
        <v>0</v>
      </c>
      <c r="I1037" s="124"/>
      <c r="J1037" s="131"/>
      <c r="K1037" s="131"/>
      <c r="L1037" s="131"/>
      <c r="M1037" s="194">
        <v>32369</v>
      </c>
      <c r="N1037" s="195"/>
      <c r="O1037" s="196" t="s">
        <v>41</v>
      </c>
      <c r="P1037" s="195" t="s">
        <v>208</v>
      </c>
      <c r="Q1037" s="197">
        <f>+Q1038</f>
        <v>0</v>
      </c>
      <c r="R1037" s="197">
        <f t="shared" ref="R1037:AD1037" si="710">+R1038</f>
        <v>0</v>
      </c>
      <c r="S1037" s="197">
        <f t="shared" si="710"/>
        <v>0</v>
      </c>
      <c r="T1037" s="197">
        <f t="shared" si="710"/>
        <v>0</v>
      </c>
      <c r="U1037" s="294">
        <f t="shared" si="710"/>
        <v>0</v>
      </c>
      <c r="V1037" s="294">
        <f t="shared" si="710"/>
        <v>0</v>
      </c>
      <c r="W1037" s="343">
        <f t="shared" si="710"/>
        <v>0</v>
      </c>
      <c r="X1037" s="197"/>
      <c r="Y1037" s="308"/>
      <c r="Z1037" s="197">
        <f t="shared" si="710"/>
        <v>0</v>
      </c>
      <c r="AA1037" s="197">
        <f t="shared" si="710"/>
        <v>0</v>
      </c>
      <c r="AB1037" s="197">
        <f t="shared" si="710"/>
        <v>0</v>
      </c>
      <c r="AC1037" s="197">
        <f t="shared" si="710"/>
        <v>0</v>
      </c>
      <c r="AD1037" s="197">
        <f t="shared" si="710"/>
        <v>0</v>
      </c>
    </row>
    <row r="1038" spans="1:30" s="114" customFormat="1" ht="20.25" hidden="1" customHeight="1" x14ac:dyDescent="0.25">
      <c r="A1038" s="182" t="s">
        <v>340</v>
      </c>
      <c r="B1038" s="182"/>
      <c r="C1038" s="182"/>
      <c r="D1038" s="182"/>
      <c r="E1038" s="182"/>
      <c r="F1038" s="200">
        <f t="shared" si="682"/>
        <v>0</v>
      </c>
      <c r="G1038" s="200">
        <f t="shared" si="683"/>
        <v>0</v>
      </c>
      <c r="H1038" s="201">
        <f t="shared" si="684"/>
        <v>0</v>
      </c>
      <c r="I1038" s="124"/>
      <c r="J1038" s="131"/>
      <c r="K1038" s="131"/>
      <c r="L1038" s="131"/>
      <c r="M1038" s="11"/>
      <c r="N1038" s="171">
        <v>323690</v>
      </c>
      <c r="O1038" s="172" t="s">
        <v>41</v>
      </c>
      <c r="P1038" s="173" t="s">
        <v>208</v>
      </c>
      <c r="Q1038" s="174"/>
      <c r="R1038" s="174"/>
      <c r="S1038" s="174"/>
      <c r="T1038" s="174"/>
      <c r="U1038" s="295"/>
      <c r="V1038" s="295"/>
      <c r="W1038" s="345">
        <v>0</v>
      </c>
      <c r="X1038" s="174"/>
      <c r="Y1038" s="309"/>
      <c r="Z1038" s="174"/>
      <c r="AA1038" s="174">
        <f>+Q1038</f>
        <v>0</v>
      </c>
      <c r="AB1038" s="174"/>
      <c r="AC1038" s="174"/>
      <c r="AD1038" s="174"/>
    </row>
    <row r="1039" spans="1:30" s="114" customFormat="1" ht="20.25" customHeight="1" x14ac:dyDescent="0.25">
      <c r="A1039" s="182" t="s">
        <v>340</v>
      </c>
      <c r="B1039" s="182"/>
      <c r="C1039" s="182"/>
      <c r="D1039" s="198" t="s">
        <v>387</v>
      </c>
      <c r="E1039" s="198" t="s">
        <v>388</v>
      </c>
      <c r="F1039" s="200">
        <f t="shared" si="682"/>
        <v>2800</v>
      </c>
      <c r="G1039" s="200">
        <f t="shared" si="683"/>
        <v>6480.5</v>
      </c>
      <c r="H1039" s="201">
        <f t="shared" si="684"/>
        <v>7867.8099999999995</v>
      </c>
      <c r="I1039" s="124"/>
      <c r="J1039" s="131"/>
      <c r="K1039" s="131"/>
      <c r="L1039" s="131">
        <v>3237</v>
      </c>
      <c r="M1039" s="131"/>
      <c r="N1039" s="132"/>
      <c r="O1039" s="12" t="s">
        <v>41</v>
      </c>
      <c r="P1039" s="127" t="s">
        <v>209</v>
      </c>
      <c r="Q1039" s="133">
        <f>Q1040+Q1042+Q1044</f>
        <v>1500</v>
      </c>
      <c r="R1039" s="133">
        <f t="shared" ref="R1039:AD1039" si="711">R1040+R1042+R1044</f>
        <v>-100</v>
      </c>
      <c r="S1039" s="133">
        <f t="shared" si="711"/>
        <v>1400</v>
      </c>
      <c r="T1039" s="133">
        <v>1868</v>
      </c>
      <c r="U1039" s="293">
        <f t="shared" si="711"/>
        <v>1500</v>
      </c>
      <c r="V1039" s="293">
        <f t="shared" si="711"/>
        <v>1500</v>
      </c>
      <c r="W1039" s="342">
        <f t="shared" si="711"/>
        <v>1612.5</v>
      </c>
      <c r="X1039" s="133"/>
      <c r="Y1039" s="307"/>
      <c r="Z1039" s="133">
        <f t="shared" si="711"/>
        <v>1867.81</v>
      </c>
      <c r="AA1039" s="133">
        <f t="shared" si="711"/>
        <v>1500</v>
      </c>
      <c r="AB1039" s="133">
        <f t="shared" si="711"/>
        <v>1500</v>
      </c>
      <c r="AC1039" s="133">
        <f t="shared" si="711"/>
        <v>1500</v>
      </c>
      <c r="AD1039" s="133">
        <f t="shared" si="711"/>
        <v>1500</v>
      </c>
    </row>
    <row r="1040" spans="1:30" s="114" customFormat="1" ht="20.25" hidden="1" customHeight="1" x14ac:dyDescent="0.25">
      <c r="A1040" s="183" t="s">
        <v>340</v>
      </c>
      <c r="B1040" s="183"/>
      <c r="C1040" s="183"/>
      <c r="D1040" s="183"/>
      <c r="E1040" s="198" t="s">
        <v>388</v>
      </c>
      <c r="F1040" s="200">
        <f t="shared" si="682"/>
        <v>2800</v>
      </c>
      <c r="G1040" s="200">
        <f t="shared" si="683"/>
        <v>4612.5</v>
      </c>
      <c r="H1040" s="201">
        <f t="shared" si="684"/>
        <v>7867.8099999999995</v>
      </c>
      <c r="I1040" s="124"/>
      <c r="J1040" s="131"/>
      <c r="K1040" s="131"/>
      <c r="L1040" s="131"/>
      <c r="M1040" s="194">
        <v>32372</v>
      </c>
      <c r="N1040" s="195"/>
      <c r="O1040" s="196" t="s">
        <v>41</v>
      </c>
      <c r="P1040" s="195" t="s">
        <v>210</v>
      </c>
      <c r="Q1040" s="197">
        <f t="shared" ref="Q1040:AD1040" si="712">Q1041</f>
        <v>1500</v>
      </c>
      <c r="R1040" s="197">
        <f t="shared" si="712"/>
        <v>-100</v>
      </c>
      <c r="S1040" s="197">
        <f t="shared" si="712"/>
        <v>1400</v>
      </c>
      <c r="T1040" s="197">
        <f t="shared" si="712"/>
        <v>0</v>
      </c>
      <c r="U1040" s="294">
        <f t="shared" si="712"/>
        <v>1500</v>
      </c>
      <c r="V1040" s="294">
        <f t="shared" si="712"/>
        <v>1500</v>
      </c>
      <c r="W1040" s="343">
        <f t="shared" si="712"/>
        <v>1612.5</v>
      </c>
      <c r="X1040" s="197"/>
      <c r="Y1040" s="308"/>
      <c r="Z1040" s="197">
        <f t="shared" si="712"/>
        <v>1867.81</v>
      </c>
      <c r="AA1040" s="197">
        <f t="shared" si="712"/>
        <v>1500</v>
      </c>
      <c r="AB1040" s="197">
        <f t="shared" si="712"/>
        <v>1500</v>
      </c>
      <c r="AC1040" s="197">
        <f t="shared" si="712"/>
        <v>1500</v>
      </c>
      <c r="AD1040" s="197">
        <f t="shared" si="712"/>
        <v>1500</v>
      </c>
    </row>
    <row r="1041" spans="1:30" s="114" customFormat="1" ht="20.25" hidden="1" customHeight="1" x14ac:dyDescent="0.25">
      <c r="A1041" s="182" t="s">
        <v>340</v>
      </c>
      <c r="B1041" s="182"/>
      <c r="C1041" s="182"/>
      <c r="D1041" s="182"/>
      <c r="E1041" s="182"/>
      <c r="F1041" s="200">
        <f t="shared" si="682"/>
        <v>2800</v>
      </c>
      <c r="G1041" s="200">
        <f t="shared" si="683"/>
        <v>4612.5</v>
      </c>
      <c r="H1041" s="201">
        <f t="shared" si="684"/>
        <v>7867.8099999999995</v>
      </c>
      <c r="I1041" s="124"/>
      <c r="J1041" s="131"/>
      <c r="K1041" s="131"/>
      <c r="L1041" s="131"/>
      <c r="M1041" s="11"/>
      <c r="N1041" s="171">
        <v>323720</v>
      </c>
      <c r="O1041" s="172" t="s">
        <v>41</v>
      </c>
      <c r="P1041" s="173" t="s">
        <v>210</v>
      </c>
      <c r="Q1041" s="174">
        <v>1500</v>
      </c>
      <c r="R1041" s="174">
        <f>S1041-Q1041</f>
        <v>-100</v>
      </c>
      <c r="S1041" s="174">
        <v>1400</v>
      </c>
      <c r="T1041" s="174"/>
      <c r="U1041" s="295">
        <v>1500</v>
      </c>
      <c r="V1041" s="295">
        <v>1500</v>
      </c>
      <c r="W1041" s="345">
        <v>1612.5</v>
      </c>
      <c r="X1041" s="174"/>
      <c r="Y1041" s="309"/>
      <c r="Z1041" s="174">
        <v>1867.81</v>
      </c>
      <c r="AA1041" s="174">
        <f>+Q1041</f>
        <v>1500</v>
      </c>
      <c r="AB1041" s="174">
        <v>1500</v>
      </c>
      <c r="AC1041" s="174">
        <v>1500</v>
      </c>
      <c r="AD1041" s="174">
        <v>1500</v>
      </c>
    </row>
    <row r="1042" spans="1:30" s="114" customFormat="1" ht="20.25" hidden="1" customHeight="1" x14ac:dyDescent="0.25">
      <c r="A1042" s="183" t="s">
        <v>340</v>
      </c>
      <c r="B1042" s="183"/>
      <c r="C1042" s="183"/>
      <c r="D1042" s="183"/>
      <c r="E1042" s="198" t="s">
        <v>388</v>
      </c>
      <c r="F1042" s="200">
        <f t="shared" si="682"/>
        <v>0</v>
      </c>
      <c r="G1042" s="200">
        <f t="shared" si="683"/>
        <v>0</v>
      </c>
      <c r="H1042" s="201">
        <f t="shared" si="684"/>
        <v>0</v>
      </c>
      <c r="I1042" s="124"/>
      <c r="J1042" s="131"/>
      <c r="K1042" s="131"/>
      <c r="L1042" s="131"/>
      <c r="M1042" s="194">
        <v>32373</v>
      </c>
      <c r="N1042" s="195"/>
      <c r="O1042" s="196" t="s">
        <v>41</v>
      </c>
      <c r="P1042" s="195" t="s">
        <v>211</v>
      </c>
      <c r="Q1042" s="197">
        <f>+Q1043</f>
        <v>0</v>
      </c>
      <c r="R1042" s="197">
        <f t="shared" ref="R1042:AD1042" si="713">+R1043</f>
        <v>0</v>
      </c>
      <c r="S1042" s="197">
        <f t="shared" si="713"/>
        <v>0</v>
      </c>
      <c r="T1042" s="197">
        <f t="shared" si="713"/>
        <v>0</v>
      </c>
      <c r="U1042" s="294">
        <f t="shared" si="713"/>
        <v>0</v>
      </c>
      <c r="V1042" s="294">
        <f t="shared" si="713"/>
        <v>0</v>
      </c>
      <c r="W1042" s="343">
        <f t="shared" si="713"/>
        <v>0</v>
      </c>
      <c r="X1042" s="197"/>
      <c r="Y1042" s="308"/>
      <c r="Z1042" s="197">
        <f t="shared" si="713"/>
        <v>0</v>
      </c>
      <c r="AA1042" s="197">
        <f t="shared" si="713"/>
        <v>0</v>
      </c>
      <c r="AB1042" s="197">
        <f t="shared" si="713"/>
        <v>0</v>
      </c>
      <c r="AC1042" s="197">
        <f t="shared" si="713"/>
        <v>0</v>
      </c>
      <c r="AD1042" s="197">
        <f t="shared" si="713"/>
        <v>0</v>
      </c>
    </row>
    <row r="1043" spans="1:30" s="114" customFormat="1" ht="20.25" hidden="1" customHeight="1" x14ac:dyDescent="0.25">
      <c r="A1043" s="182" t="s">
        <v>340</v>
      </c>
      <c r="B1043" s="182"/>
      <c r="C1043" s="182"/>
      <c r="D1043" s="182"/>
      <c r="E1043" s="182"/>
      <c r="F1043" s="200">
        <f t="shared" si="682"/>
        <v>0</v>
      </c>
      <c r="G1043" s="200">
        <f t="shared" si="683"/>
        <v>0</v>
      </c>
      <c r="H1043" s="201">
        <f t="shared" si="684"/>
        <v>0</v>
      </c>
      <c r="I1043" s="124"/>
      <c r="J1043" s="131"/>
      <c r="K1043" s="131"/>
      <c r="L1043" s="131"/>
      <c r="M1043" s="11"/>
      <c r="N1043" s="171">
        <v>323730</v>
      </c>
      <c r="O1043" s="172" t="s">
        <v>41</v>
      </c>
      <c r="P1043" s="173" t="s">
        <v>211</v>
      </c>
      <c r="Q1043" s="174"/>
      <c r="R1043" s="174"/>
      <c r="S1043" s="174"/>
      <c r="T1043" s="174"/>
      <c r="U1043" s="295"/>
      <c r="V1043" s="295"/>
      <c r="W1043" s="345">
        <v>0</v>
      </c>
      <c r="X1043" s="174"/>
      <c r="Y1043" s="309"/>
      <c r="Z1043" s="174"/>
      <c r="AA1043" s="174">
        <f>+Q1043</f>
        <v>0</v>
      </c>
      <c r="AB1043" s="174"/>
      <c r="AC1043" s="174"/>
      <c r="AD1043" s="174"/>
    </row>
    <row r="1044" spans="1:30" s="114" customFormat="1" ht="20.25" hidden="1" customHeight="1" x14ac:dyDescent="0.25">
      <c r="A1044" s="183" t="s">
        <v>340</v>
      </c>
      <c r="B1044" s="183"/>
      <c r="C1044" s="183"/>
      <c r="D1044" s="183"/>
      <c r="E1044" s="198" t="s">
        <v>388</v>
      </c>
      <c r="F1044" s="200">
        <f t="shared" si="682"/>
        <v>0</v>
      </c>
      <c r="G1044" s="200">
        <f t="shared" si="683"/>
        <v>0</v>
      </c>
      <c r="H1044" s="201">
        <f t="shared" si="684"/>
        <v>0</v>
      </c>
      <c r="I1044" s="124"/>
      <c r="J1044" s="131"/>
      <c r="K1044" s="131"/>
      <c r="L1044" s="131"/>
      <c r="M1044" s="194">
        <v>32379</v>
      </c>
      <c r="N1044" s="195"/>
      <c r="O1044" s="196" t="s">
        <v>41</v>
      </c>
      <c r="P1044" s="195" t="s">
        <v>212</v>
      </c>
      <c r="Q1044" s="197">
        <f>+Q1045+Q1046</f>
        <v>0</v>
      </c>
      <c r="R1044" s="197">
        <f t="shared" ref="R1044:AD1044" si="714">+R1045+R1046</f>
        <v>0</v>
      </c>
      <c r="S1044" s="197">
        <f t="shared" si="714"/>
        <v>0</v>
      </c>
      <c r="T1044" s="197">
        <f t="shared" si="714"/>
        <v>0</v>
      </c>
      <c r="U1044" s="294">
        <f t="shared" si="714"/>
        <v>0</v>
      </c>
      <c r="V1044" s="294">
        <f t="shared" si="714"/>
        <v>0</v>
      </c>
      <c r="W1044" s="343">
        <f t="shared" si="714"/>
        <v>0</v>
      </c>
      <c r="X1044" s="197"/>
      <c r="Y1044" s="308"/>
      <c r="Z1044" s="197">
        <f t="shared" si="714"/>
        <v>0</v>
      </c>
      <c r="AA1044" s="197">
        <f t="shared" si="714"/>
        <v>0</v>
      </c>
      <c r="AB1044" s="197">
        <f t="shared" si="714"/>
        <v>0</v>
      </c>
      <c r="AC1044" s="197">
        <f t="shared" si="714"/>
        <v>0</v>
      </c>
      <c r="AD1044" s="197">
        <f t="shared" si="714"/>
        <v>0</v>
      </c>
    </row>
    <row r="1045" spans="1:30" s="114" customFormat="1" ht="20.25" hidden="1" customHeight="1" x14ac:dyDescent="0.25">
      <c r="A1045" s="182" t="s">
        <v>340</v>
      </c>
      <c r="B1045" s="182"/>
      <c r="C1045" s="182"/>
      <c r="D1045" s="182"/>
      <c r="E1045" s="182"/>
      <c r="F1045" s="200">
        <f t="shared" si="682"/>
        <v>0</v>
      </c>
      <c r="G1045" s="200">
        <f t="shared" si="683"/>
        <v>0</v>
      </c>
      <c r="H1045" s="201">
        <f t="shared" si="684"/>
        <v>0</v>
      </c>
      <c r="I1045" s="124"/>
      <c r="J1045" s="131"/>
      <c r="K1045" s="131"/>
      <c r="L1045" s="131"/>
      <c r="M1045" s="11"/>
      <c r="N1045" s="171">
        <v>323790</v>
      </c>
      <c r="O1045" s="172" t="s">
        <v>41</v>
      </c>
      <c r="P1045" s="173" t="s">
        <v>212</v>
      </c>
      <c r="Q1045" s="174"/>
      <c r="R1045" s="174"/>
      <c r="S1045" s="174"/>
      <c r="T1045" s="174"/>
      <c r="U1045" s="295"/>
      <c r="V1045" s="295"/>
      <c r="W1045" s="345">
        <v>0</v>
      </c>
      <c r="X1045" s="174"/>
      <c r="Y1045" s="309"/>
      <c r="Z1045" s="174"/>
      <c r="AA1045" s="174">
        <f t="shared" ref="AA1045:AA1046" si="715">+Q1045</f>
        <v>0</v>
      </c>
      <c r="AB1045" s="174"/>
      <c r="AC1045" s="174"/>
      <c r="AD1045" s="174"/>
    </row>
    <row r="1046" spans="1:30" s="114" customFormat="1" ht="20.25" hidden="1" customHeight="1" x14ac:dyDescent="0.25">
      <c r="A1046" s="182" t="s">
        <v>340</v>
      </c>
      <c r="B1046" s="182"/>
      <c r="C1046" s="182"/>
      <c r="D1046" s="182"/>
      <c r="E1046" s="182"/>
      <c r="F1046" s="200">
        <f t="shared" si="682"/>
        <v>0</v>
      </c>
      <c r="G1046" s="200">
        <f t="shared" si="683"/>
        <v>0</v>
      </c>
      <c r="H1046" s="201">
        <f t="shared" si="684"/>
        <v>0</v>
      </c>
      <c r="I1046" s="124"/>
      <c r="J1046" s="131"/>
      <c r="K1046" s="131"/>
      <c r="L1046" s="131"/>
      <c r="M1046" s="11"/>
      <c r="N1046" s="171">
        <v>323792</v>
      </c>
      <c r="O1046" s="172" t="s">
        <v>41</v>
      </c>
      <c r="P1046" s="173" t="s">
        <v>212</v>
      </c>
      <c r="Q1046" s="174"/>
      <c r="R1046" s="174"/>
      <c r="S1046" s="174"/>
      <c r="T1046" s="174"/>
      <c r="U1046" s="295"/>
      <c r="V1046" s="295"/>
      <c r="W1046" s="345">
        <v>0</v>
      </c>
      <c r="X1046" s="174"/>
      <c r="Y1046" s="309"/>
      <c r="Z1046" s="174"/>
      <c r="AA1046" s="174">
        <f t="shared" si="715"/>
        <v>0</v>
      </c>
      <c r="AB1046" s="174"/>
      <c r="AC1046" s="174"/>
      <c r="AD1046" s="174"/>
    </row>
    <row r="1047" spans="1:30" s="114" customFormat="1" ht="20.25" customHeight="1" x14ac:dyDescent="0.25">
      <c r="A1047" s="182" t="s">
        <v>340</v>
      </c>
      <c r="B1047" s="182"/>
      <c r="C1047" s="182"/>
      <c r="D1047" s="198" t="s">
        <v>387</v>
      </c>
      <c r="E1047" s="198" t="s">
        <v>388</v>
      </c>
      <c r="F1047" s="200">
        <f t="shared" si="682"/>
        <v>2100</v>
      </c>
      <c r="G1047" s="200">
        <f t="shared" si="683"/>
        <v>4383</v>
      </c>
      <c r="H1047" s="201">
        <f t="shared" si="684"/>
        <v>5283</v>
      </c>
      <c r="I1047" s="124"/>
      <c r="J1047" s="131"/>
      <c r="K1047" s="131"/>
      <c r="L1047" s="131">
        <v>3238</v>
      </c>
      <c r="M1047" s="131"/>
      <c r="N1047" s="132"/>
      <c r="O1047" s="12" t="s">
        <v>41</v>
      </c>
      <c r="P1047" s="127" t="s">
        <v>213</v>
      </c>
      <c r="Q1047" s="133">
        <f t="shared" ref="Q1047:AD1048" si="716">Q1048</f>
        <v>1050</v>
      </c>
      <c r="R1047" s="133">
        <f t="shared" si="716"/>
        <v>0</v>
      </c>
      <c r="S1047" s="133">
        <f t="shared" si="716"/>
        <v>1050</v>
      </c>
      <c r="T1047" s="133">
        <v>1233</v>
      </c>
      <c r="U1047" s="293">
        <f t="shared" si="716"/>
        <v>1050</v>
      </c>
      <c r="V1047" s="293">
        <f t="shared" si="716"/>
        <v>1050</v>
      </c>
      <c r="W1047" s="342">
        <f t="shared" si="716"/>
        <v>1050</v>
      </c>
      <c r="X1047" s="133"/>
      <c r="Y1047" s="307"/>
      <c r="Z1047" s="133">
        <f t="shared" si="716"/>
        <v>1233</v>
      </c>
      <c r="AA1047" s="133">
        <f t="shared" si="716"/>
        <v>1050</v>
      </c>
      <c r="AB1047" s="133">
        <f t="shared" si="716"/>
        <v>1050</v>
      </c>
      <c r="AC1047" s="133">
        <f t="shared" si="716"/>
        <v>1000</v>
      </c>
      <c r="AD1047" s="133">
        <f t="shared" si="716"/>
        <v>950</v>
      </c>
    </row>
    <row r="1048" spans="1:30" s="114" customFormat="1" ht="20.25" hidden="1" customHeight="1" x14ac:dyDescent="0.25">
      <c r="A1048" s="183" t="s">
        <v>340</v>
      </c>
      <c r="B1048" s="183"/>
      <c r="C1048" s="183"/>
      <c r="D1048" s="183"/>
      <c r="E1048" s="198" t="s">
        <v>388</v>
      </c>
      <c r="F1048" s="200">
        <f t="shared" si="682"/>
        <v>2100</v>
      </c>
      <c r="G1048" s="200">
        <f t="shared" si="683"/>
        <v>3150</v>
      </c>
      <c r="H1048" s="201">
        <f t="shared" si="684"/>
        <v>5283</v>
      </c>
      <c r="I1048" s="124"/>
      <c r="J1048" s="131"/>
      <c r="K1048" s="131"/>
      <c r="L1048" s="131"/>
      <c r="M1048" s="194">
        <v>32389</v>
      </c>
      <c r="N1048" s="195"/>
      <c r="O1048" s="196" t="s">
        <v>41</v>
      </c>
      <c r="P1048" s="195" t="s">
        <v>214</v>
      </c>
      <c r="Q1048" s="197">
        <f t="shared" si="716"/>
        <v>1050</v>
      </c>
      <c r="R1048" s="197">
        <f t="shared" si="716"/>
        <v>0</v>
      </c>
      <c r="S1048" s="197">
        <f t="shared" si="716"/>
        <v>1050</v>
      </c>
      <c r="T1048" s="197">
        <f t="shared" si="716"/>
        <v>0</v>
      </c>
      <c r="U1048" s="294">
        <f t="shared" si="716"/>
        <v>1050</v>
      </c>
      <c r="V1048" s="294">
        <f t="shared" si="716"/>
        <v>1050</v>
      </c>
      <c r="W1048" s="343">
        <f t="shared" si="716"/>
        <v>1050</v>
      </c>
      <c r="X1048" s="197"/>
      <c r="Y1048" s="308"/>
      <c r="Z1048" s="197">
        <f t="shared" si="716"/>
        <v>1233</v>
      </c>
      <c r="AA1048" s="197">
        <f t="shared" si="716"/>
        <v>1050</v>
      </c>
      <c r="AB1048" s="197">
        <f t="shared" si="716"/>
        <v>1050</v>
      </c>
      <c r="AC1048" s="197">
        <f t="shared" si="716"/>
        <v>1000</v>
      </c>
      <c r="AD1048" s="197">
        <f t="shared" si="716"/>
        <v>950</v>
      </c>
    </row>
    <row r="1049" spans="1:30" s="114" customFormat="1" ht="20.25" hidden="1" customHeight="1" x14ac:dyDescent="0.25">
      <c r="A1049" s="182" t="s">
        <v>340</v>
      </c>
      <c r="B1049" s="182"/>
      <c r="C1049" s="182"/>
      <c r="D1049" s="182"/>
      <c r="E1049" s="182"/>
      <c r="F1049" s="200">
        <f t="shared" si="682"/>
        <v>2100</v>
      </c>
      <c r="G1049" s="200">
        <f t="shared" si="683"/>
        <v>3150</v>
      </c>
      <c r="H1049" s="201">
        <f t="shared" si="684"/>
        <v>5283</v>
      </c>
      <c r="I1049" s="124"/>
      <c r="J1049" s="131"/>
      <c r="K1049" s="131"/>
      <c r="L1049" s="131"/>
      <c r="M1049" s="11"/>
      <c r="N1049" s="171">
        <v>323890</v>
      </c>
      <c r="O1049" s="172" t="s">
        <v>41</v>
      </c>
      <c r="P1049" s="173" t="s">
        <v>214</v>
      </c>
      <c r="Q1049" s="174">
        <v>1050</v>
      </c>
      <c r="R1049" s="174">
        <f>S1049-Q1049</f>
        <v>0</v>
      </c>
      <c r="S1049" s="174">
        <v>1050</v>
      </c>
      <c r="T1049" s="174"/>
      <c r="U1049" s="295">
        <v>1050</v>
      </c>
      <c r="V1049" s="295">
        <v>1050</v>
      </c>
      <c r="W1049" s="345">
        <v>1050</v>
      </c>
      <c r="X1049" s="174"/>
      <c r="Y1049" s="309"/>
      <c r="Z1049" s="174">
        <v>1233</v>
      </c>
      <c r="AA1049" s="174">
        <f>+Q1049</f>
        <v>1050</v>
      </c>
      <c r="AB1049" s="174">
        <v>1050</v>
      </c>
      <c r="AC1049" s="174">
        <v>1000</v>
      </c>
      <c r="AD1049" s="174">
        <v>950</v>
      </c>
    </row>
    <row r="1050" spans="1:30" s="114" customFormat="1" ht="20.25" customHeight="1" x14ac:dyDescent="0.25">
      <c r="A1050" s="182" t="s">
        <v>340</v>
      </c>
      <c r="B1050" s="182"/>
      <c r="C1050" s="182"/>
      <c r="D1050" s="198" t="s">
        <v>387</v>
      </c>
      <c r="E1050" s="198" t="s">
        <v>388</v>
      </c>
      <c r="F1050" s="200">
        <f t="shared" si="682"/>
        <v>870</v>
      </c>
      <c r="G1050" s="200">
        <f t="shared" si="683"/>
        <v>1740</v>
      </c>
      <c r="H1050" s="201">
        <f t="shared" si="684"/>
        <v>2175</v>
      </c>
      <c r="I1050" s="124"/>
      <c r="J1050" s="131"/>
      <c r="K1050" s="131"/>
      <c r="L1050" s="131">
        <v>3239</v>
      </c>
      <c r="M1050" s="131"/>
      <c r="N1050" s="132"/>
      <c r="O1050" s="12" t="s">
        <v>41</v>
      </c>
      <c r="P1050" s="127" t="s">
        <v>215</v>
      </c>
      <c r="Q1050" s="133">
        <f>Q1055+Q1057+Q1051+Q1053</f>
        <v>435</v>
      </c>
      <c r="R1050" s="133">
        <f t="shared" ref="R1050:AD1050" si="717">R1055+R1057+R1051+R1053</f>
        <v>0</v>
      </c>
      <c r="S1050" s="133">
        <f t="shared" si="717"/>
        <v>435</v>
      </c>
      <c r="T1050" s="133">
        <v>435</v>
      </c>
      <c r="U1050" s="293">
        <f t="shared" si="717"/>
        <v>435</v>
      </c>
      <c r="V1050" s="293">
        <f t="shared" si="717"/>
        <v>435</v>
      </c>
      <c r="W1050" s="342">
        <f t="shared" si="717"/>
        <v>435</v>
      </c>
      <c r="X1050" s="133"/>
      <c r="Y1050" s="307"/>
      <c r="Z1050" s="133">
        <f t="shared" si="717"/>
        <v>435</v>
      </c>
      <c r="AA1050" s="133">
        <f t="shared" si="717"/>
        <v>435</v>
      </c>
      <c r="AB1050" s="133">
        <f t="shared" si="717"/>
        <v>435</v>
      </c>
      <c r="AC1050" s="133">
        <f t="shared" si="717"/>
        <v>435</v>
      </c>
      <c r="AD1050" s="133">
        <f t="shared" si="717"/>
        <v>435</v>
      </c>
    </row>
    <row r="1051" spans="1:30" s="114" customFormat="1" ht="20.25" hidden="1" customHeight="1" x14ac:dyDescent="0.25">
      <c r="A1051" s="183" t="s">
        <v>340</v>
      </c>
      <c r="B1051" s="183"/>
      <c r="C1051" s="183"/>
      <c r="D1051" s="183"/>
      <c r="E1051" s="198" t="s">
        <v>388</v>
      </c>
      <c r="F1051" s="200">
        <f t="shared" si="682"/>
        <v>0</v>
      </c>
      <c r="G1051" s="200">
        <f t="shared" si="683"/>
        <v>0</v>
      </c>
      <c r="H1051" s="201">
        <f t="shared" si="684"/>
        <v>0</v>
      </c>
      <c r="I1051" s="124"/>
      <c r="J1051" s="131"/>
      <c r="K1051" s="131"/>
      <c r="L1051" s="131"/>
      <c r="M1051" s="194">
        <v>32391</v>
      </c>
      <c r="N1051" s="195"/>
      <c r="O1051" s="196" t="s">
        <v>41</v>
      </c>
      <c r="P1051" s="195" t="s">
        <v>216</v>
      </c>
      <c r="Q1051" s="197">
        <f>+Q1052</f>
        <v>0</v>
      </c>
      <c r="R1051" s="197">
        <f t="shared" ref="R1051:AD1051" si="718">+R1052</f>
        <v>0</v>
      </c>
      <c r="S1051" s="197">
        <f t="shared" si="718"/>
        <v>0</v>
      </c>
      <c r="T1051" s="197">
        <f t="shared" si="718"/>
        <v>0</v>
      </c>
      <c r="U1051" s="294">
        <f t="shared" si="718"/>
        <v>0</v>
      </c>
      <c r="V1051" s="294">
        <f t="shared" si="718"/>
        <v>0</v>
      </c>
      <c r="W1051" s="343">
        <f t="shared" si="718"/>
        <v>0</v>
      </c>
      <c r="X1051" s="197"/>
      <c r="Y1051" s="308"/>
      <c r="Z1051" s="197">
        <f t="shared" si="718"/>
        <v>0</v>
      </c>
      <c r="AA1051" s="197">
        <f t="shared" si="718"/>
        <v>0</v>
      </c>
      <c r="AB1051" s="197">
        <f t="shared" si="718"/>
        <v>0</v>
      </c>
      <c r="AC1051" s="197">
        <f t="shared" si="718"/>
        <v>0</v>
      </c>
      <c r="AD1051" s="197">
        <f t="shared" si="718"/>
        <v>0</v>
      </c>
    </row>
    <row r="1052" spans="1:30" s="114" customFormat="1" ht="20.25" hidden="1" customHeight="1" x14ac:dyDescent="0.25">
      <c r="A1052" s="182" t="s">
        <v>340</v>
      </c>
      <c r="B1052" s="182"/>
      <c r="C1052" s="182"/>
      <c r="D1052" s="182"/>
      <c r="E1052" s="182"/>
      <c r="F1052" s="200">
        <f t="shared" si="682"/>
        <v>0</v>
      </c>
      <c r="G1052" s="200">
        <f t="shared" si="683"/>
        <v>0</v>
      </c>
      <c r="H1052" s="201">
        <f t="shared" si="684"/>
        <v>0</v>
      </c>
      <c r="I1052" s="124"/>
      <c r="J1052" s="131"/>
      <c r="K1052" s="131"/>
      <c r="L1052" s="131"/>
      <c r="M1052" s="11"/>
      <c r="N1052" s="171">
        <v>323910</v>
      </c>
      <c r="O1052" s="172" t="s">
        <v>41</v>
      </c>
      <c r="P1052" s="173" t="s">
        <v>216</v>
      </c>
      <c r="Q1052" s="174"/>
      <c r="R1052" s="174"/>
      <c r="S1052" s="174"/>
      <c r="T1052" s="174"/>
      <c r="U1052" s="295"/>
      <c r="V1052" s="295"/>
      <c r="W1052" s="345">
        <v>0</v>
      </c>
      <c r="X1052" s="174"/>
      <c r="Y1052" s="309"/>
      <c r="Z1052" s="174"/>
      <c r="AA1052" s="174">
        <f>+Q1052</f>
        <v>0</v>
      </c>
      <c r="AB1052" s="174"/>
      <c r="AC1052" s="174"/>
      <c r="AD1052" s="174"/>
    </row>
    <row r="1053" spans="1:30" s="114" customFormat="1" ht="20.25" hidden="1" customHeight="1" x14ac:dyDescent="0.25">
      <c r="A1053" s="183" t="s">
        <v>340</v>
      </c>
      <c r="B1053" s="183"/>
      <c r="C1053" s="183"/>
      <c r="D1053" s="183"/>
      <c r="E1053" s="198" t="s">
        <v>388</v>
      </c>
      <c r="F1053" s="200">
        <f t="shared" si="682"/>
        <v>0</v>
      </c>
      <c r="G1053" s="200">
        <f t="shared" si="683"/>
        <v>0</v>
      </c>
      <c r="H1053" s="201">
        <f t="shared" si="684"/>
        <v>0</v>
      </c>
      <c r="I1053" s="124"/>
      <c r="J1053" s="131"/>
      <c r="K1053" s="131"/>
      <c r="L1053" s="131"/>
      <c r="M1053" s="194">
        <v>32394</v>
      </c>
      <c r="N1053" s="195"/>
      <c r="O1053" s="196" t="s">
        <v>41</v>
      </c>
      <c r="P1053" s="195" t="s">
        <v>218</v>
      </c>
      <c r="Q1053" s="197">
        <f>+Q1054</f>
        <v>0</v>
      </c>
      <c r="R1053" s="197">
        <f t="shared" ref="R1053:AD1053" si="719">+R1054</f>
        <v>0</v>
      </c>
      <c r="S1053" s="197">
        <f t="shared" si="719"/>
        <v>0</v>
      </c>
      <c r="T1053" s="197">
        <f t="shared" si="719"/>
        <v>0</v>
      </c>
      <c r="U1053" s="294">
        <f t="shared" si="719"/>
        <v>0</v>
      </c>
      <c r="V1053" s="294">
        <f t="shared" si="719"/>
        <v>0</v>
      </c>
      <c r="W1053" s="343">
        <f t="shared" si="719"/>
        <v>0</v>
      </c>
      <c r="X1053" s="197"/>
      <c r="Y1053" s="308"/>
      <c r="Z1053" s="197">
        <f t="shared" si="719"/>
        <v>0</v>
      </c>
      <c r="AA1053" s="197">
        <f t="shared" si="719"/>
        <v>0</v>
      </c>
      <c r="AB1053" s="197">
        <f t="shared" si="719"/>
        <v>0</v>
      </c>
      <c r="AC1053" s="197">
        <f t="shared" si="719"/>
        <v>0</v>
      </c>
      <c r="AD1053" s="197">
        <f t="shared" si="719"/>
        <v>0</v>
      </c>
    </row>
    <row r="1054" spans="1:30" s="114" customFormat="1" ht="20.25" hidden="1" customHeight="1" x14ac:dyDescent="0.25">
      <c r="A1054" s="182" t="s">
        <v>340</v>
      </c>
      <c r="B1054" s="182"/>
      <c r="C1054" s="182"/>
      <c r="D1054" s="182"/>
      <c r="E1054" s="182"/>
      <c r="F1054" s="200">
        <f t="shared" si="682"/>
        <v>0</v>
      </c>
      <c r="G1054" s="200">
        <f t="shared" si="683"/>
        <v>0</v>
      </c>
      <c r="H1054" s="201">
        <f t="shared" si="684"/>
        <v>0</v>
      </c>
      <c r="I1054" s="124"/>
      <c r="J1054" s="131"/>
      <c r="K1054" s="131"/>
      <c r="L1054" s="131"/>
      <c r="M1054" s="11"/>
      <c r="N1054" s="171">
        <v>323940</v>
      </c>
      <c r="O1054" s="172" t="s">
        <v>41</v>
      </c>
      <c r="P1054" s="173" t="s">
        <v>218</v>
      </c>
      <c r="Q1054" s="174"/>
      <c r="R1054" s="174"/>
      <c r="S1054" s="174"/>
      <c r="T1054" s="174"/>
      <c r="U1054" s="295"/>
      <c r="V1054" s="295"/>
      <c r="W1054" s="345">
        <v>0</v>
      </c>
      <c r="X1054" s="174"/>
      <c r="Y1054" s="309"/>
      <c r="Z1054" s="174"/>
      <c r="AA1054" s="174">
        <f>+Q1054</f>
        <v>0</v>
      </c>
      <c r="AB1054" s="174"/>
      <c r="AC1054" s="174"/>
      <c r="AD1054" s="174"/>
    </row>
    <row r="1055" spans="1:30" s="114" customFormat="1" ht="20.25" hidden="1" customHeight="1" x14ac:dyDescent="0.25">
      <c r="A1055" s="183" t="s">
        <v>340</v>
      </c>
      <c r="B1055" s="183"/>
      <c r="C1055" s="183"/>
      <c r="D1055" s="183"/>
      <c r="E1055" s="198" t="s">
        <v>388</v>
      </c>
      <c r="F1055" s="200">
        <f t="shared" si="682"/>
        <v>570</v>
      </c>
      <c r="G1055" s="200">
        <f t="shared" si="683"/>
        <v>855</v>
      </c>
      <c r="H1055" s="201">
        <f t="shared" si="684"/>
        <v>1425</v>
      </c>
      <c r="I1055" s="124"/>
      <c r="J1055" s="131"/>
      <c r="K1055" s="131"/>
      <c r="L1055" s="131"/>
      <c r="M1055" s="194">
        <v>32395</v>
      </c>
      <c r="N1055" s="195"/>
      <c r="O1055" s="196" t="s">
        <v>41</v>
      </c>
      <c r="P1055" s="195" t="s">
        <v>219</v>
      </c>
      <c r="Q1055" s="197">
        <f>Q1056</f>
        <v>285</v>
      </c>
      <c r="R1055" s="197">
        <f t="shared" ref="R1055:AD1055" si="720">R1056</f>
        <v>0</v>
      </c>
      <c r="S1055" s="197">
        <f t="shared" si="720"/>
        <v>285</v>
      </c>
      <c r="T1055" s="197">
        <f t="shared" si="720"/>
        <v>0</v>
      </c>
      <c r="U1055" s="294">
        <f t="shared" si="720"/>
        <v>285</v>
      </c>
      <c r="V1055" s="294">
        <f t="shared" si="720"/>
        <v>285</v>
      </c>
      <c r="W1055" s="343">
        <f t="shared" si="720"/>
        <v>285</v>
      </c>
      <c r="X1055" s="197"/>
      <c r="Y1055" s="308"/>
      <c r="Z1055" s="197">
        <f t="shared" si="720"/>
        <v>285</v>
      </c>
      <c r="AA1055" s="197">
        <f t="shared" si="720"/>
        <v>285</v>
      </c>
      <c r="AB1055" s="197">
        <f t="shared" si="720"/>
        <v>285</v>
      </c>
      <c r="AC1055" s="197">
        <f t="shared" si="720"/>
        <v>285</v>
      </c>
      <c r="AD1055" s="197">
        <f t="shared" si="720"/>
        <v>285</v>
      </c>
    </row>
    <row r="1056" spans="1:30" s="114" customFormat="1" ht="20.25" hidden="1" customHeight="1" x14ac:dyDescent="0.25">
      <c r="A1056" s="182" t="s">
        <v>340</v>
      </c>
      <c r="B1056" s="182"/>
      <c r="C1056" s="182"/>
      <c r="D1056" s="182"/>
      <c r="E1056" s="182"/>
      <c r="F1056" s="200">
        <f t="shared" si="682"/>
        <v>570</v>
      </c>
      <c r="G1056" s="200">
        <f t="shared" si="683"/>
        <v>855</v>
      </c>
      <c r="H1056" s="201">
        <f t="shared" si="684"/>
        <v>1425</v>
      </c>
      <c r="I1056" s="124"/>
      <c r="J1056" s="131"/>
      <c r="K1056" s="131"/>
      <c r="L1056" s="131"/>
      <c r="M1056" s="11"/>
      <c r="N1056" s="171">
        <v>323950</v>
      </c>
      <c r="O1056" s="172" t="s">
        <v>41</v>
      </c>
      <c r="P1056" s="173" t="s">
        <v>219</v>
      </c>
      <c r="Q1056" s="174">
        <v>285</v>
      </c>
      <c r="R1056" s="174">
        <f>S1056-Q1056</f>
        <v>0</v>
      </c>
      <c r="S1056" s="174">
        <v>285</v>
      </c>
      <c r="T1056" s="174"/>
      <c r="U1056" s="295">
        <v>285</v>
      </c>
      <c r="V1056" s="295">
        <v>285</v>
      </c>
      <c r="W1056" s="345">
        <v>285</v>
      </c>
      <c r="X1056" s="174"/>
      <c r="Y1056" s="309"/>
      <c r="Z1056" s="174">
        <v>285</v>
      </c>
      <c r="AA1056" s="174">
        <f>+Q1056</f>
        <v>285</v>
      </c>
      <c r="AB1056" s="174">
        <v>285</v>
      </c>
      <c r="AC1056" s="174">
        <v>285</v>
      </c>
      <c r="AD1056" s="174">
        <v>285</v>
      </c>
    </row>
    <row r="1057" spans="1:31" s="114" customFormat="1" ht="20.25" hidden="1" customHeight="1" x14ac:dyDescent="0.25">
      <c r="A1057" s="183" t="s">
        <v>340</v>
      </c>
      <c r="B1057" s="183"/>
      <c r="C1057" s="183"/>
      <c r="D1057" s="183"/>
      <c r="E1057" s="198" t="s">
        <v>388</v>
      </c>
      <c r="F1057" s="200">
        <f t="shared" ref="F1057:F1120" si="721">+Q1057+R1057+S1057</f>
        <v>300</v>
      </c>
      <c r="G1057" s="200">
        <f t="shared" ref="G1057:G1120" si="722">+T1057+U1057+V1057+W1057+X1057+Y1057</f>
        <v>450</v>
      </c>
      <c r="H1057" s="201">
        <f t="shared" ref="H1057:H1120" si="723">+Z1057+AA1057+AB1057+AC1057+AD1057</f>
        <v>750</v>
      </c>
      <c r="I1057" s="124"/>
      <c r="J1057" s="131"/>
      <c r="K1057" s="131"/>
      <c r="L1057" s="131"/>
      <c r="M1057" s="194">
        <v>32399</v>
      </c>
      <c r="N1057" s="195"/>
      <c r="O1057" s="196" t="s">
        <v>41</v>
      </c>
      <c r="P1057" s="195" t="s">
        <v>220</v>
      </c>
      <c r="Q1057" s="197">
        <f>Q1062</f>
        <v>150</v>
      </c>
      <c r="R1057" s="197">
        <f>R1062</f>
        <v>0</v>
      </c>
      <c r="S1057" s="197">
        <f>S1062</f>
        <v>150</v>
      </c>
      <c r="T1057" s="197">
        <f t="shared" ref="T1057:AD1057" si="724">T1062</f>
        <v>0</v>
      </c>
      <c r="U1057" s="294">
        <f t="shared" si="724"/>
        <v>150</v>
      </c>
      <c r="V1057" s="294">
        <f t="shared" si="724"/>
        <v>150</v>
      </c>
      <c r="W1057" s="343">
        <f t="shared" si="724"/>
        <v>150</v>
      </c>
      <c r="X1057" s="197"/>
      <c r="Y1057" s="308"/>
      <c r="Z1057" s="197">
        <f t="shared" si="724"/>
        <v>150</v>
      </c>
      <c r="AA1057" s="197">
        <f t="shared" si="724"/>
        <v>150</v>
      </c>
      <c r="AB1057" s="197">
        <f t="shared" si="724"/>
        <v>150</v>
      </c>
      <c r="AC1057" s="197">
        <f t="shared" si="724"/>
        <v>150</v>
      </c>
      <c r="AD1057" s="197">
        <f t="shared" si="724"/>
        <v>150</v>
      </c>
    </row>
    <row r="1058" spans="1:31" s="114" customFormat="1" ht="20.25" hidden="1" customHeight="1" x14ac:dyDescent="0.25">
      <c r="A1058" s="182" t="s">
        <v>340</v>
      </c>
      <c r="B1058" s="182"/>
      <c r="C1058" s="182"/>
      <c r="D1058" s="182"/>
      <c r="E1058" s="182"/>
      <c r="F1058" s="200">
        <f t="shared" si="721"/>
        <v>0</v>
      </c>
      <c r="G1058" s="200">
        <f t="shared" si="722"/>
        <v>0</v>
      </c>
      <c r="H1058" s="201">
        <f t="shared" si="723"/>
        <v>0</v>
      </c>
      <c r="I1058" s="124"/>
      <c r="J1058" s="131"/>
      <c r="K1058" s="131"/>
      <c r="L1058" s="131"/>
      <c r="M1058" s="11"/>
      <c r="N1058" s="171">
        <v>323990</v>
      </c>
      <c r="O1058" s="172" t="s">
        <v>41</v>
      </c>
      <c r="P1058" s="173" t="s">
        <v>221</v>
      </c>
      <c r="Q1058" s="174"/>
      <c r="R1058" s="174"/>
      <c r="S1058" s="174"/>
      <c r="T1058" s="174"/>
      <c r="U1058" s="295"/>
      <c r="V1058" s="295"/>
      <c r="W1058" s="345">
        <v>0</v>
      </c>
      <c r="X1058" s="174"/>
      <c r="Y1058" s="309"/>
      <c r="Z1058" s="174"/>
      <c r="AA1058" s="174">
        <f t="shared" ref="AA1058:AA1062" si="725">+Q1058</f>
        <v>0</v>
      </c>
      <c r="AB1058" s="174"/>
      <c r="AC1058" s="174"/>
      <c r="AD1058" s="174"/>
    </row>
    <row r="1059" spans="1:31" s="114" customFormat="1" ht="20.25" hidden="1" customHeight="1" x14ac:dyDescent="0.25">
      <c r="A1059" s="182" t="s">
        <v>340</v>
      </c>
      <c r="B1059" s="182"/>
      <c r="C1059" s="182"/>
      <c r="D1059" s="182"/>
      <c r="E1059" s="182"/>
      <c r="F1059" s="200">
        <f t="shared" si="721"/>
        <v>0</v>
      </c>
      <c r="G1059" s="200">
        <f t="shared" si="722"/>
        <v>0</v>
      </c>
      <c r="H1059" s="201">
        <f t="shared" si="723"/>
        <v>0</v>
      </c>
      <c r="I1059" s="124"/>
      <c r="J1059" s="131"/>
      <c r="K1059" s="131"/>
      <c r="L1059" s="131"/>
      <c r="M1059" s="11"/>
      <c r="N1059" s="171">
        <v>323991</v>
      </c>
      <c r="O1059" s="172" t="s">
        <v>41</v>
      </c>
      <c r="P1059" s="173" t="s">
        <v>222</v>
      </c>
      <c r="Q1059" s="174"/>
      <c r="R1059" s="174"/>
      <c r="S1059" s="174"/>
      <c r="T1059" s="174"/>
      <c r="U1059" s="295"/>
      <c r="V1059" s="295"/>
      <c r="W1059" s="345">
        <v>0</v>
      </c>
      <c r="X1059" s="174"/>
      <c r="Y1059" s="309"/>
      <c r="Z1059" s="174"/>
      <c r="AA1059" s="174">
        <f t="shared" si="725"/>
        <v>0</v>
      </c>
      <c r="AB1059" s="174"/>
      <c r="AC1059" s="174"/>
      <c r="AD1059" s="174"/>
    </row>
    <row r="1060" spans="1:31" s="114" customFormat="1" ht="20.25" hidden="1" customHeight="1" x14ac:dyDescent="0.25">
      <c r="A1060" s="182" t="s">
        <v>340</v>
      </c>
      <c r="B1060" s="182"/>
      <c r="C1060" s="182"/>
      <c r="D1060" s="182"/>
      <c r="E1060" s="182"/>
      <c r="F1060" s="200">
        <f t="shared" si="721"/>
        <v>0</v>
      </c>
      <c r="G1060" s="200">
        <f t="shared" si="722"/>
        <v>0</v>
      </c>
      <c r="H1060" s="201">
        <f t="shared" si="723"/>
        <v>0</v>
      </c>
      <c r="I1060" s="124"/>
      <c r="J1060" s="131"/>
      <c r="K1060" s="131"/>
      <c r="L1060" s="131"/>
      <c r="M1060" s="11"/>
      <c r="N1060" s="171">
        <v>323992</v>
      </c>
      <c r="O1060" s="172" t="s">
        <v>41</v>
      </c>
      <c r="P1060" s="173" t="s">
        <v>223</v>
      </c>
      <c r="Q1060" s="174"/>
      <c r="R1060" s="174"/>
      <c r="S1060" s="174"/>
      <c r="T1060" s="174"/>
      <c r="U1060" s="295"/>
      <c r="V1060" s="295"/>
      <c r="W1060" s="345">
        <v>0</v>
      </c>
      <c r="X1060" s="174"/>
      <c r="Y1060" s="309"/>
      <c r="Z1060" s="174"/>
      <c r="AA1060" s="174">
        <f t="shared" si="725"/>
        <v>0</v>
      </c>
      <c r="AB1060" s="174"/>
      <c r="AC1060" s="174"/>
      <c r="AD1060" s="174"/>
    </row>
    <row r="1061" spans="1:31" s="114" customFormat="1" ht="20.25" hidden="1" customHeight="1" x14ac:dyDescent="0.25">
      <c r="A1061" s="182" t="s">
        <v>340</v>
      </c>
      <c r="B1061" s="182"/>
      <c r="C1061" s="182"/>
      <c r="D1061" s="182"/>
      <c r="E1061" s="182"/>
      <c r="F1061" s="200">
        <f t="shared" si="721"/>
        <v>0</v>
      </c>
      <c r="G1061" s="200">
        <f t="shared" si="722"/>
        <v>0</v>
      </c>
      <c r="H1061" s="201">
        <f t="shared" si="723"/>
        <v>0</v>
      </c>
      <c r="I1061" s="124"/>
      <c r="J1061" s="131"/>
      <c r="K1061" s="131"/>
      <c r="L1061" s="131"/>
      <c r="M1061" s="11"/>
      <c r="N1061" s="171">
        <v>323993</v>
      </c>
      <c r="O1061" s="172" t="s">
        <v>41</v>
      </c>
      <c r="P1061" s="173" t="s">
        <v>224</v>
      </c>
      <c r="Q1061" s="174"/>
      <c r="R1061" s="174"/>
      <c r="S1061" s="174"/>
      <c r="T1061" s="174"/>
      <c r="U1061" s="295"/>
      <c r="V1061" s="295"/>
      <c r="W1061" s="345">
        <v>0</v>
      </c>
      <c r="X1061" s="174"/>
      <c r="Y1061" s="309"/>
      <c r="Z1061" s="174"/>
      <c r="AA1061" s="174">
        <f t="shared" si="725"/>
        <v>0</v>
      </c>
      <c r="AB1061" s="174"/>
      <c r="AC1061" s="174"/>
      <c r="AD1061" s="174"/>
    </row>
    <row r="1062" spans="1:31" s="114" customFormat="1" ht="20.25" hidden="1" customHeight="1" x14ac:dyDescent="0.25">
      <c r="A1062" s="182" t="s">
        <v>340</v>
      </c>
      <c r="B1062" s="182"/>
      <c r="C1062" s="182"/>
      <c r="D1062" s="182"/>
      <c r="E1062" s="182"/>
      <c r="F1062" s="200">
        <f t="shared" si="721"/>
        <v>300</v>
      </c>
      <c r="G1062" s="200">
        <f t="shared" si="722"/>
        <v>450</v>
      </c>
      <c r="H1062" s="201">
        <f t="shared" si="723"/>
        <v>750</v>
      </c>
      <c r="I1062" s="124"/>
      <c r="J1062" s="131"/>
      <c r="K1062" s="131"/>
      <c r="L1062" s="131"/>
      <c r="M1062" s="11"/>
      <c r="N1062" s="171">
        <v>323994</v>
      </c>
      <c r="O1062" s="172" t="s">
        <v>41</v>
      </c>
      <c r="P1062" s="173" t="s">
        <v>225</v>
      </c>
      <c r="Q1062" s="174">
        <v>150</v>
      </c>
      <c r="R1062" s="174">
        <f>S1062-Q1062</f>
        <v>0</v>
      </c>
      <c r="S1062" s="174">
        <v>150</v>
      </c>
      <c r="T1062" s="174"/>
      <c r="U1062" s="295">
        <v>150</v>
      </c>
      <c r="V1062" s="295">
        <v>150</v>
      </c>
      <c r="W1062" s="345">
        <v>150</v>
      </c>
      <c r="X1062" s="174"/>
      <c r="Y1062" s="309"/>
      <c r="Z1062" s="174">
        <v>150</v>
      </c>
      <c r="AA1062" s="174">
        <f t="shared" si="725"/>
        <v>150</v>
      </c>
      <c r="AB1062" s="174">
        <v>150</v>
      </c>
      <c r="AC1062" s="174">
        <v>150</v>
      </c>
      <c r="AD1062" s="174">
        <v>150</v>
      </c>
    </row>
    <row r="1063" spans="1:31" s="114" customFormat="1" ht="30" hidden="1" customHeight="1" x14ac:dyDescent="0.25">
      <c r="A1063" s="182" t="s">
        <v>340</v>
      </c>
      <c r="B1063" s="198" t="s">
        <v>352</v>
      </c>
      <c r="C1063" s="198" t="s">
        <v>384</v>
      </c>
      <c r="D1063" s="198" t="s">
        <v>387</v>
      </c>
      <c r="E1063" s="198" t="s">
        <v>388</v>
      </c>
      <c r="F1063" s="200">
        <f t="shared" si="721"/>
        <v>0</v>
      </c>
      <c r="G1063" s="200">
        <f t="shared" si="722"/>
        <v>0</v>
      </c>
      <c r="H1063" s="201">
        <f t="shared" si="723"/>
        <v>0</v>
      </c>
      <c r="I1063" s="411" t="s">
        <v>347</v>
      </c>
      <c r="J1063" s="412"/>
      <c r="K1063" s="412"/>
      <c r="L1063" s="412"/>
      <c r="M1063" s="412"/>
      <c r="N1063" s="412"/>
      <c r="O1063" s="413"/>
      <c r="P1063" s="111" t="s">
        <v>107</v>
      </c>
      <c r="Q1063" s="112">
        <f>+Q1064</f>
        <v>0</v>
      </c>
      <c r="R1063" s="112">
        <f t="shared" ref="R1063:AD1064" si="726">+R1064</f>
        <v>0</v>
      </c>
      <c r="S1063" s="112">
        <f t="shared" si="726"/>
        <v>0</v>
      </c>
      <c r="T1063" s="112">
        <f t="shared" si="726"/>
        <v>0</v>
      </c>
      <c r="U1063" s="112">
        <f t="shared" si="726"/>
        <v>0</v>
      </c>
      <c r="V1063" s="112">
        <f t="shared" si="726"/>
        <v>0</v>
      </c>
      <c r="W1063" s="112">
        <f t="shared" si="726"/>
        <v>0</v>
      </c>
      <c r="X1063" s="112"/>
      <c r="Y1063" s="314"/>
      <c r="Z1063" s="112">
        <f t="shared" si="726"/>
        <v>0</v>
      </c>
      <c r="AA1063" s="112">
        <f t="shared" si="726"/>
        <v>0</v>
      </c>
      <c r="AB1063" s="112">
        <f>+AB1065</f>
        <v>0</v>
      </c>
      <c r="AC1063" s="112">
        <f>+AC1065</f>
        <v>0</v>
      </c>
      <c r="AD1063" s="112">
        <f>+AD1065</f>
        <v>0</v>
      </c>
    </row>
    <row r="1064" spans="1:31" s="193" customFormat="1" ht="21.75" hidden="1" customHeight="1" x14ac:dyDescent="0.25">
      <c r="A1064" s="188" t="s">
        <v>340</v>
      </c>
      <c r="B1064" s="188"/>
      <c r="C1064" s="198" t="s">
        <v>384</v>
      </c>
      <c r="D1064" s="198" t="s">
        <v>387</v>
      </c>
      <c r="E1064" s="198" t="s">
        <v>388</v>
      </c>
      <c r="F1064" s="200">
        <f t="shared" si="721"/>
        <v>0</v>
      </c>
      <c r="G1064" s="200">
        <f t="shared" si="722"/>
        <v>0</v>
      </c>
      <c r="H1064" s="201">
        <f t="shared" si="723"/>
        <v>0</v>
      </c>
      <c r="I1064" s="115"/>
      <c r="J1064" s="115"/>
      <c r="K1064" s="115"/>
      <c r="L1064" s="115"/>
      <c r="M1064" s="115"/>
      <c r="N1064" s="115" t="str">
        <f>+O1064</f>
        <v>3.1.</v>
      </c>
      <c r="O1064" s="116" t="s">
        <v>41</v>
      </c>
      <c r="P1064" s="117" t="s">
        <v>20</v>
      </c>
      <c r="Q1064" s="118">
        <f>+Q1065</f>
        <v>0</v>
      </c>
      <c r="R1064" s="118">
        <f t="shared" si="726"/>
        <v>0</v>
      </c>
      <c r="S1064" s="118">
        <f t="shared" si="726"/>
        <v>0</v>
      </c>
      <c r="T1064" s="118">
        <f t="shared" si="726"/>
        <v>0</v>
      </c>
      <c r="U1064" s="118">
        <f t="shared" si="726"/>
        <v>0</v>
      </c>
      <c r="V1064" s="118">
        <f t="shared" si="726"/>
        <v>0</v>
      </c>
      <c r="W1064" s="118">
        <f t="shared" si="726"/>
        <v>0</v>
      </c>
      <c r="X1064" s="118"/>
      <c r="Y1064" s="332"/>
      <c r="Z1064" s="192">
        <f t="shared" si="726"/>
        <v>0</v>
      </c>
      <c r="AA1064" s="192">
        <f t="shared" si="726"/>
        <v>0</v>
      </c>
      <c r="AB1064" s="192">
        <f t="shared" si="726"/>
        <v>0</v>
      </c>
      <c r="AC1064" s="192">
        <f t="shared" si="726"/>
        <v>0</v>
      </c>
      <c r="AD1064" s="192">
        <f t="shared" si="726"/>
        <v>0</v>
      </c>
    </row>
    <row r="1065" spans="1:31" s="119" customFormat="1" ht="20.25" hidden="1" customHeight="1" x14ac:dyDescent="0.25">
      <c r="A1065" s="182" t="s">
        <v>340</v>
      </c>
      <c r="B1065" s="198" t="s">
        <v>352</v>
      </c>
      <c r="C1065" s="198" t="s">
        <v>384</v>
      </c>
      <c r="D1065" s="198" t="s">
        <v>387</v>
      </c>
      <c r="E1065" s="198" t="s">
        <v>388</v>
      </c>
      <c r="F1065" s="200">
        <f t="shared" si="721"/>
        <v>0</v>
      </c>
      <c r="G1065" s="200">
        <f t="shared" si="722"/>
        <v>0</v>
      </c>
      <c r="H1065" s="201">
        <f t="shared" si="723"/>
        <v>0</v>
      </c>
      <c r="I1065" s="120">
        <v>4</v>
      </c>
      <c r="J1065" s="120"/>
      <c r="K1065" s="120"/>
      <c r="L1065" s="120"/>
      <c r="M1065" s="120"/>
      <c r="N1065" s="120"/>
      <c r="O1065" s="175" t="s">
        <v>41</v>
      </c>
      <c r="P1065" s="122" t="s">
        <v>21</v>
      </c>
      <c r="Q1065" s="123">
        <f>+Q1066+Q1067</f>
        <v>0</v>
      </c>
      <c r="R1065" s="123">
        <f t="shared" ref="R1065:AD1065" si="727">+R1066+R1067</f>
        <v>0</v>
      </c>
      <c r="S1065" s="123">
        <f t="shared" si="727"/>
        <v>0</v>
      </c>
      <c r="T1065" s="123">
        <f t="shared" si="727"/>
        <v>0</v>
      </c>
      <c r="U1065" s="123">
        <f t="shared" si="727"/>
        <v>0</v>
      </c>
      <c r="V1065" s="123">
        <f t="shared" si="727"/>
        <v>0</v>
      </c>
      <c r="W1065" s="123">
        <f t="shared" si="727"/>
        <v>0</v>
      </c>
      <c r="X1065" s="123"/>
      <c r="Y1065" s="316"/>
      <c r="Z1065" s="123">
        <f t="shared" si="727"/>
        <v>0</v>
      </c>
      <c r="AA1065" s="123">
        <f t="shared" si="727"/>
        <v>0</v>
      </c>
      <c r="AB1065" s="123">
        <f t="shared" si="727"/>
        <v>0</v>
      </c>
      <c r="AC1065" s="123">
        <f t="shared" si="727"/>
        <v>0</v>
      </c>
      <c r="AD1065" s="123">
        <f t="shared" si="727"/>
        <v>0</v>
      </c>
    </row>
    <row r="1066" spans="1:31" s="187" customFormat="1" ht="20.25" hidden="1" customHeight="1" x14ac:dyDescent="0.25">
      <c r="A1066" s="183" t="s">
        <v>340</v>
      </c>
      <c r="B1066" s="198" t="s">
        <v>352</v>
      </c>
      <c r="C1066" s="198" t="s">
        <v>384</v>
      </c>
      <c r="D1066" s="198" t="s">
        <v>387</v>
      </c>
      <c r="E1066" s="198" t="s">
        <v>388</v>
      </c>
      <c r="F1066" s="200">
        <f t="shared" si="721"/>
        <v>0</v>
      </c>
      <c r="G1066" s="200">
        <f t="shared" si="722"/>
        <v>0</v>
      </c>
      <c r="H1066" s="201">
        <f t="shared" si="723"/>
        <v>0</v>
      </c>
      <c r="I1066" s="121"/>
      <c r="J1066" s="121">
        <v>41</v>
      </c>
      <c r="K1066" s="121"/>
      <c r="L1066" s="121"/>
      <c r="M1066" s="121"/>
      <c r="N1066" s="121"/>
      <c r="O1066" s="175" t="s">
        <v>41</v>
      </c>
      <c r="P1066" s="185" t="s">
        <v>11</v>
      </c>
      <c r="Q1066" s="186">
        <v>0</v>
      </c>
      <c r="R1066" s="186">
        <v>0</v>
      </c>
      <c r="S1066" s="186">
        <v>0</v>
      </c>
      <c r="T1066" s="186">
        <v>0</v>
      </c>
      <c r="U1066" s="186">
        <v>0</v>
      </c>
      <c r="V1066" s="186">
        <v>0</v>
      </c>
      <c r="W1066" s="186">
        <v>0</v>
      </c>
      <c r="X1066" s="186"/>
      <c r="Y1066" s="260">
        <v>0</v>
      </c>
      <c r="Z1066" s="186">
        <v>0</v>
      </c>
      <c r="AA1066" s="186">
        <v>0</v>
      </c>
      <c r="AB1066" s="186">
        <v>0</v>
      </c>
      <c r="AC1066" s="186">
        <v>0</v>
      </c>
      <c r="AD1066" s="186">
        <v>0</v>
      </c>
    </row>
    <row r="1067" spans="1:31" s="187" customFormat="1" ht="20.25" hidden="1" customHeight="1" x14ac:dyDescent="0.25">
      <c r="A1067" s="183" t="s">
        <v>340</v>
      </c>
      <c r="B1067" s="198" t="s">
        <v>352</v>
      </c>
      <c r="C1067" s="198" t="s">
        <v>384</v>
      </c>
      <c r="D1067" s="198" t="s">
        <v>387</v>
      </c>
      <c r="E1067" s="198" t="s">
        <v>388</v>
      </c>
      <c r="F1067" s="200">
        <f t="shared" si="721"/>
        <v>0</v>
      </c>
      <c r="G1067" s="200">
        <f t="shared" si="722"/>
        <v>0</v>
      </c>
      <c r="H1067" s="201">
        <f t="shared" si="723"/>
        <v>0</v>
      </c>
      <c r="I1067" s="121"/>
      <c r="J1067" s="121">
        <v>42</v>
      </c>
      <c r="K1067" s="121"/>
      <c r="L1067" s="121"/>
      <c r="M1067" s="121"/>
      <c r="N1067" s="121"/>
      <c r="O1067" s="175" t="s">
        <v>41</v>
      </c>
      <c r="P1067" s="185" t="s">
        <v>12</v>
      </c>
      <c r="Q1067" s="186">
        <v>0</v>
      </c>
      <c r="R1067" s="186">
        <v>0</v>
      </c>
      <c r="S1067" s="186">
        <v>0</v>
      </c>
      <c r="T1067" s="186">
        <v>0</v>
      </c>
      <c r="U1067" s="186">
        <v>0</v>
      </c>
      <c r="V1067" s="186">
        <v>0</v>
      </c>
      <c r="W1067" s="186">
        <v>0</v>
      </c>
      <c r="X1067" s="186"/>
      <c r="Y1067" s="260">
        <v>0</v>
      </c>
      <c r="Z1067" s="186">
        <v>0</v>
      </c>
      <c r="AA1067" s="186">
        <v>0</v>
      </c>
      <c r="AB1067" s="186">
        <v>0</v>
      </c>
      <c r="AC1067" s="186">
        <v>0</v>
      </c>
      <c r="AD1067" s="186">
        <v>0</v>
      </c>
    </row>
    <row r="1068" spans="1:31" s="114" customFormat="1" ht="30" customHeight="1" x14ac:dyDescent="0.25">
      <c r="A1068" s="182" t="s">
        <v>341</v>
      </c>
      <c r="B1068" s="198" t="s">
        <v>352</v>
      </c>
      <c r="C1068" s="198" t="s">
        <v>384</v>
      </c>
      <c r="D1068" s="198" t="s">
        <v>387</v>
      </c>
      <c r="E1068" s="198" t="s">
        <v>388</v>
      </c>
      <c r="F1068" s="200">
        <f t="shared" si="721"/>
        <v>11000</v>
      </c>
      <c r="G1068" s="200">
        <f t="shared" si="722"/>
        <v>22000</v>
      </c>
      <c r="H1068" s="201">
        <f t="shared" si="723"/>
        <v>27500</v>
      </c>
      <c r="I1068" s="408" t="s">
        <v>108</v>
      </c>
      <c r="J1068" s="409"/>
      <c r="K1068" s="409"/>
      <c r="L1068" s="409"/>
      <c r="M1068" s="409"/>
      <c r="N1068" s="409"/>
      <c r="O1068" s="410"/>
      <c r="P1068" s="111" t="s">
        <v>312</v>
      </c>
      <c r="Q1068" s="112">
        <f>+Q1069</f>
        <v>5500</v>
      </c>
      <c r="R1068" s="112">
        <f t="shared" ref="R1068:AD1069" si="728">+R1069</f>
        <v>0</v>
      </c>
      <c r="S1068" s="112">
        <f t="shared" si="728"/>
        <v>5500</v>
      </c>
      <c r="T1068" s="112">
        <f t="shared" si="728"/>
        <v>5500</v>
      </c>
      <c r="U1068" s="112">
        <f t="shared" si="728"/>
        <v>5500</v>
      </c>
      <c r="V1068" s="112">
        <f t="shared" si="728"/>
        <v>5500</v>
      </c>
      <c r="W1068" s="112">
        <f t="shared" si="728"/>
        <v>5500</v>
      </c>
      <c r="X1068" s="112"/>
      <c r="Y1068" s="314"/>
      <c r="Z1068" s="112">
        <f t="shared" si="728"/>
        <v>5500</v>
      </c>
      <c r="AA1068" s="112">
        <f t="shared" si="728"/>
        <v>5500</v>
      </c>
      <c r="AB1068" s="112">
        <f>+AB1070</f>
        <v>5500</v>
      </c>
      <c r="AC1068" s="112">
        <f>+AC1070</f>
        <v>5500</v>
      </c>
      <c r="AD1068" s="112">
        <f>+AD1070</f>
        <v>5500</v>
      </c>
    </row>
    <row r="1069" spans="1:31" s="193" customFormat="1" ht="21.75" customHeight="1" x14ac:dyDescent="0.25">
      <c r="A1069" s="188" t="s">
        <v>341</v>
      </c>
      <c r="B1069" s="188"/>
      <c r="C1069" s="198" t="s">
        <v>384</v>
      </c>
      <c r="D1069" s="198" t="s">
        <v>387</v>
      </c>
      <c r="E1069" s="198" t="s">
        <v>388</v>
      </c>
      <c r="F1069" s="200">
        <f t="shared" si="721"/>
        <v>11000</v>
      </c>
      <c r="G1069" s="200">
        <f t="shared" si="722"/>
        <v>22100</v>
      </c>
      <c r="H1069" s="201">
        <f t="shared" si="723"/>
        <v>27500</v>
      </c>
      <c r="I1069" s="115"/>
      <c r="J1069" s="115"/>
      <c r="K1069" s="115"/>
      <c r="L1069" s="115"/>
      <c r="M1069" s="115"/>
      <c r="N1069" s="115" t="str">
        <f>+O1069</f>
        <v>3.1.</v>
      </c>
      <c r="O1069" s="116" t="s">
        <v>41</v>
      </c>
      <c r="P1069" s="117" t="s">
        <v>20</v>
      </c>
      <c r="Q1069" s="118">
        <f>+Q1070</f>
        <v>5500</v>
      </c>
      <c r="R1069" s="118">
        <f t="shared" si="728"/>
        <v>0</v>
      </c>
      <c r="S1069" s="118">
        <f t="shared" si="728"/>
        <v>5500</v>
      </c>
      <c r="T1069" s="118">
        <f t="shared" si="728"/>
        <v>5500</v>
      </c>
      <c r="U1069" s="118">
        <f t="shared" si="728"/>
        <v>5500</v>
      </c>
      <c r="V1069" s="118">
        <f t="shared" si="728"/>
        <v>5500</v>
      </c>
      <c r="W1069" s="118">
        <f t="shared" si="728"/>
        <v>5500</v>
      </c>
      <c r="X1069" s="118"/>
      <c r="Y1069" s="332">
        <f>W1069/V1069*100</f>
        <v>100</v>
      </c>
      <c r="Z1069" s="192">
        <f t="shared" si="728"/>
        <v>5500</v>
      </c>
      <c r="AA1069" s="192">
        <f t="shared" si="728"/>
        <v>5500</v>
      </c>
      <c r="AB1069" s="192">
        <f t="shared" si="728"/>
        <v>5500</v>
      </c>
      <c r="AC1069" s="192">
        <f t="shared" si="728"/>
        <v>5500</v>
      </c>
      <c r="AD1069" s="192">
        <f t="shared" si="728"/>
        <v>5500</v>
      </c>
      <c r="AE1069" s="239"/>
    </row>
    <row r="1070" spans="1:31" s="114" customFormat="1" ht="20.25" customHeight="1" x14ac:dyDescent="0.25">
      <c r="A1070" s="182" t="s">
        <v>341</v>
      </c>
      <c r="B1070" s="198" t="s">
        <v>352</v>
      </c>
      <c r="C1070" s="198" t="s">
        <v>384</v>
      </c>
      <c r="D1070" s="198" t="s">
        <v>387</v>
      </c>
      <c r="E1070" s="198" t="s">
        <v>388</v>
      </c>
      <c r="F1070" s="200">
        <f t="shared" si="721"/>
        <v>11000</v>
      </c>
      <c r="G1070" s="200">
        <f t="shared" si="722"/>
        <v>22100</v>
      </c>
      <c r="H1070" s="201">
        <f t="shared" si="723"/>
        <v>27500</v>
      </c>
      <c r="I1070" s="120">
        <v>3</v>
      </c>
      <c r="J1070" s="120"/>
      <c r="K1070" s="120"/>
      <c r="L1070" s="120"/>
      <c r="M1070" s="120"/>
      <c r="N1070" s="120"/>
      <c r="O1070" s="12" t="s">
        <v>41</v>
      </c>
      <c r="P1070" s="122" t="s">
        <v>18</v>
      </c>
      <c r="Q1070" s="123">
        <f>+Q1071+Q1103</f>
        <v>5500</v>
      </c>
      <c r="R1070" s="123">
        <f t="shared" ref="R1070:AD1070" si="729">+R1071+R1103</f>
        <v>0</v>
      </c>
      <c r="S1070" s="123">
        <f t="shared" si="729"/>
        <v>5500</v>
      </c>
      <c r="T1070" s="123">
        <f t="shared" si="729"/>
        <v>5500</v>
      </c>
      <c r="U1070" s="123">
        <f t="shared" si="729"/>
        <v>5500</v>
      </c>
      <c r="V1070" s="123">
        <f t="shared" si="729"/>
        <v>5500</v>
      </c>
      <c r="W1070" s="123">
        <f t="shared" si="729"/>
        <v>5500</v>
      </c>
      <c r="X1070" s="123"/>
      <c r="Y1070" s="333">
        <f>W1070/V1070*100</f>
        <v>100</v>
      </c>
      <c r="Z1070" s="123">
        <f t="shared" si="729"/>
        <v>5500</v>
      </c>
      <c r="AA1070" s="123">
        <f t="shared" si="729"/>
        <v>5500</v>
      </c>
      <c r="AB1070" s="123">
        <f t="shared" si="729"/>
        <v>5500</v>
      </c>
      <c r="AC1070" s="123">
        <f t="shared" si="729"/>
        <v>5500</v>
      </c>
      <c r="AD1070" s="123">
        <f t="shared" si="729"/>
        <v>5500</v>
      </c>
    </row>
    <row r="1071" spans="1:31" s="187" customFormat="1" ht="20.25" customHeight="1" x14ac:dyDescent="0.25">
      <c r="A1071" s="183" t="s">
        <v>341</v>
      </c>
      <c r="B1071" s="198" t="s">
        <v>352</v>
      </c>
      <c r="C1071" s="198" t="s">
        <v>384</v>
      </c>
      <c r="D1071" s="198" t="s">
        <v>387</v>
      </c>
      <c r="E1071" s="198" t="s">
        <v>388</v>
      </c>
      <c r="F1071" s="200">
        <f t="shared" si="721"/>
        <v>6740</v>
      </c>
      <c r="G1071" s="200">
        <f t="shared" si="722"/>
        <v>13828</v>
      </c>
      <c r="H1071" s="201">
        <f t="shared" si="723"/>
        <v>17208</v>
      </c>
      <c r="I1071" s="263"/>
      <c r="J1071" s="263">
        <v>31</v>
      </c>
      <c r="K1071" s="263"/>
      <c r="L1071" s="263"/>
      <c r="M1071" s="263"/>
      <c r="N1071" s="263"/>
      <c r="O1071" s="303" t="s">
        <v>41</v>
      </c>
      <c r="P1071" s="264" t="s">
        <v>6</v>
      </c>
      <c r="Q1071" s="265">
        <f>Q1072+Q1094+Q1082</f>
        <v>3370</v>
      </c>
      <c r="R1071" s="265">
        <f t="shared" ref="R1071:AD1071" si="730">R1072+R1094+R1082</f>
        <v>0</v>
      </c>
      <c r="S1071" s="265">
        <f t="shared" si="730"/>
        <v>3370</v>
      </c>
      <c r="T1071" s="265">
        <f t="shared" si="730"/>
        <v>3618</v>
      </c>
      <c r="U1071" s="265">
        <f t="shared" si="730"/>
        <v>3370</v>
      </c>
      <c r="V1071" s="265">
        <f t="shared" si="730"/>
        <v>3370</v>
      </c>
      <c r="W1071" s="265">
        <f t="shared" si="730"/>
        <v>3370</v>
      </c>
      <c r="X1071" s="265"/>
      <c r="Y1071" s="260">
        <f>W1071/V1071*100</f>
        <v>100</v>
      </c>
      <c r="Z1071" s="186">
        <f t="shared" si="730"/>
        <v>3618</v>
      </c>
      <c r="AA1071" s="186">
        <f t="shared" si="730"/>
        <v>3370</v>
      </c>
      <c r="AB1071" s="186">
        <f t="shared" si="730"/>
        <v>3370</v>
      </c>
      <c r="AC1071" s="186">
        <f t="shared" si="730"/>
        <v>3400</v>
      </c>
      <c r="AD1071" s="186">
        <f t="shared" si="730"/>
        <v>3450</v>
      </c>
    </row>
    <row r="1072" spans="1:31" s="214" customFormat="1" ht="20.25" customHeight="1" x14ac:dyDescent="0.25">
      <c r="A1072" s="188" t="s">
        <v>341</v>
      </c>
      <c r="B1072" s="188"/>
      <c r="C1072" s="215" t="s">
        <v>384</v>
      </c>
      <c r="D1072" s="215" t="s">
        <v>387</v>
      </c>
      <c r="E1072" s="215" t="s">
        <v>388</v>
      </c>
      <c r="F1072" s="207">
        <f t="shared" si="721"/>
        <v>5740</v>
      </c>
      <c r="G1072" s="207">
        <f t="shared" si="722"/>
        <v>11638</v>
      </c>
      <c r="H1072" s="208">
        <f t="shared" si="723"/>
        <v>14458</v>
      </c>
      <c r="I1072" s="124"/>
      <c r="J1072" s="131"/>
      <c r="K1072" s="131">
        <v>311</v>
      </c>
      <c r="L1072" s="131"/>
      <c r="M1072" s="131"/>
      <c r="N1072" s="132"/>
      <c r="O1072" s="12" t="s">
        <v>41</v>
      </c>
      <c r="P1072" s="127" t="s">
        <v>117</v>
      </c>
      <c r="Q1072" s="133">
        <f>Q1073+Q1076+Q1079</f>
        <v>2870</v>
      </c>
      <c r="R1072" s="133">
        <f>R1073+R1076+R1079</f>
        <v>0</v>
      </c>
      <c r="S1072" s="133">
        <f>S1073+S1076+S1079</f>
        <v>2870</v>
      </c>
      <c r="T1072" s="133">
        <f t="shared" ref="T1072:AD1072" si="731">T1073+T1076+T1079</f>
        <v>3108</v>
      </c>
      <c r="U1072" s="293">
        <f t="shared" si="731"/>
        <v>2790</v>
      </c>
      <c r="V1072" s="293">
        <f t="shared" si="731"/>
        <v>2870</v>
      </c>
      <c r="W1072" s="342">
        <f t="shared" si="731"/>
        <v>2870</v>
      </c>
      <c r="X1072" s="133"/>
      <c r="Y1072" s="307"/>
      <c r="Z1072" s="213">
        <f t="shared" si="731"/>
        <v>3108</v>
      </c>
      <c r="AA1072" s="213">
        <f t="shared" si="731"/>
        <v>2870</v>
      </c>
      <c r="AB1072" s="213">
        <f t="shared" si="731"/>
        <v>2790</v>
      </c>
      <c r="AC1072" s="213">
        <f t="shared" si="731"/>
        <v>2820</v>
      </c>
      <c r="AD1072" s="213">
        <f t="shared" si="731"/>
        <v>2870</v>
      </c>
    </row>
    <row r="1073" spans="1:30" s="114" customFormat="1" ht="20.25" customHeight="1" x14ac:dyDescent="0.25">
      <c r="A1073" s="182" t="s">
        <v>341</v>
      </c>
      <c r="B1073" s="182"/>
      <c r="C1073" s="182"/>
      <c r="D1073" s="198" t="s">
        <v>387</v>
      </c>
      <c r="E1073" s="198" t="s">
        <v>388</v>
      </c>
      <c r="F1073" s="200">
        <f t="shared" si="721"/>
        <v>5660</v>
      </c>
      <c r="G1073" s="200">
        <f t="shared" si="722"/>
        <v>10955</v>
      </c>
      <c r="H1073" s="201">
        <f t="shared" si="723"/>
        <v>13785</v>
      </c>
      <c r="I1073" s="124"/>
      <c r="J1073" s="131"/>
      <c r="K1073" s="131"/>
      <c r="L1073" s="131">
        <v>3111</v>
      </c>
      <c r="M1073" s="131"/>
      <c r="N1073" s="132"/>
      <c r="O1073" s="12" t="s">
        <v>41</v>
      </c>
      <c r="P1073" s="127" t="s">
        <v>118</v>
      </c>
      <c r="Q1073" s="133">
        <f t="shared" ref="Q1073:AD1074" si="732">Q1074</f>
        <v>2830</v>
      </c>
      <c r="R1073" s="133">
        <f t="shared" si="732"/>
        <v>0</v>
      </c>
      <c r="S1073" s="133">
        <f t="shared" si="732"/>
        <v>2830</v>
      </c>
      <c r="T1073" s="133">
        <v>2895</v>
      </c>
      <c r="U1073" s="293">
        <f t="shared" si="732"/>
        <v>2400</v>
      </c>
      <c r="V1073" s="293">
        <f t="shared" si="732"/>
        <v>2830</v>
      </c>
      <c r="W1073" s="342">
        <f t="shared" si="732"/>
        <v>2830</v>
      </c>
      <c r="X1073" s="133"/>
      <c r="Y1073" s="307"/>
      <c r="Z1073" s="133">
        <f t="shared" si="732"/>
        <v>2895</v>
      </c>
      <c r="AA1073" s="133">
        <f t="shared" si="732"/>
        <v>2830</v>
      </c>
      <c r="AB1073" s="133">
        <f t="shared" si="732"/>
        <v>2650</v>
      </c>
      <c r="AC1073" s="133">
        <f t="shared" si="732"/>
        <v>2680</v>
      </c>
      <c r="AD1073" s="133">
        <f t="shared" si="732"/>
        <v>2730</v>
      </c>
    </row>
    <row r="1074" spans="1:30" s="114" customFormat="1" ht="20.25" hidden="1" customHeight="1" x14ac:dyDescent="0.25">
      <c r="A1074" s="183" t="s">
        <v>341</v>
      </c>
      <c r="B1074" s="183"/>
      <c r="C1074" s="183"/>
      <c r="D1074" s="183"/>
      <c r="E1074" s="198" t="s">
        <v>388</v>
      </c>
      <c r="F1074" s="200">
        <f t="shared" si="721"/>
        <v>5660</v>
      </c>
      <c r="G1074" s="200">
        <f t="shared" si="722"/>
        <v>8060</v>
      </c>
      <c r="H1074" s="201">
        <f t="shared" si="723"/>
        <v>13785</v>
      </c>
      <c r="I1074" s="124"/>
      <c r="J1074" s="131"/>
      <c r="K1074" s="131"/>
      <c r="L1074" s="131"/>
      <c r="M1074" s="194">
        <v>31111</v>
      </c>
      <c r="N1074" s="195"/>
      <c r="O1074" s="196" t="s">
        <v>41</v>
      </c>
      <c r="P1074" s="195" t="s">
        <v>119</v>
      </c>
      <c r="Q1074" s="197">
        <f t="shared" si="732"/>
        <v>2830</v>
      </c>
      <c r="R1074" s="197">
        <f t="shared" si="732"/>
        <v>0</v>
      </c>
      <c r="S1074" s="197">
        <f t="shared" si="732"/>
        <v>2830</v>
      </c>
      <c r="T1074" s="197">
        <f t="shared" si="732"/>
        <v>0</v>
      </c>
      <c r="U1074" s="294">
        <f t="shared" si="732"/>
        <v>2400</v>
      </c>
      <c r="V1074" s="294">
        <f t="shared" si="732"/>
        <v>2830</v>
      </c>
      <c r="W1074" s="343">
        <f t="shared" si="732"/>
        <v>2830</v>
      </c>
      <c r="X1074" s="197"/>
      <c r="Y1074" s="308"/>
      <c r="Z1074" s="197">
        <f t="shared" si="732"/>
        <v>2895</v>
      </c>
      <c r="AA1074" s="197">
        <f t="shared" si="732"/>
        <v>2830</v>
      </c>
      <c r="AB1074" s="197">
        <f t="shared" si="732"/>
        <v>2650</v>
      </c>
      <c r="AC1074" s="197">
        <f t="shared" si="732"/>
        <v>2680</v>
      </c>
      <c r="AD1074" s="197">
        <f t="shared" si="732"/>
        <v>2730</v>
      </c>
    </row>
    <row r="1075" spans="1:30" s="114" customFormat="1" ht="20.25" hidden="1" customHeight="1" x14ac:dyDescent="0.25">
      <c r="A1075" s="182" t="s">
        <v>341</v>
      </c>
      <c r="B1075" s="182"/>
      <c r="C1075" s="182"/>
      <c r="D1075" s="182"/>
      <c r="E1075" s="182"/>
      <c r="F1075" s="200">
        <f t="shared" si="721"/>
        <v>5660</v>
      </c>
      <c r="G1075" s="200">
        <f t="shared" si="722"/>
        <v>8060</v>
      </c>
      <c r="H1075" s="201">
        <f t="shared" si="723"/>
        <v>13785</v>
      </c>
      <c r="I1075" s="124"/>
      <c r="J1075" s="131"/>
      <c r="K1075" s="131"/>
      <c r="L1075" s="131"/>
      <c r="M1075" s="11"/>
      <c r="N1075" s="171">
        <v>311110</v>
      </c>
      <c r="O1075" s="172" t="s">
        <v>41</v>
      </c>
      <c r="P1075" s="173" t="s">
        <v>294</v>
      </c>
      <c r="Q1075" s="174">
        <v>2830</v>
      </c>
      <c r="R1075" s="174">
        <f>S1075-Q1075</f>
        <v>0</v>
      </c>
      <c r="S1075" s="174">
        <v>2830</v>
      </c>
      <c r="T1075" s="174"/>
      <c r="U1075" s="295">
        <v>2400</v>
      </c>
      <c r="V1075" s="295">
        <v>2830</v>
      </c>
      <c r="W1075" s="345">
        <v>2830</v>
      </c>
      <c r="X1075" s="174"/>
      <c r="Y1075" s="309"/>
      <c r="Z1075" s="174">
        <v>2895</v>
      </c>
      <c r="AA1075" s="174">
        <f>+Q1075</f>
        <v>2830</v>
      </c>
      <c r="AB1075" s="174">
        <v>2650</v>
      </c>
      <c r="AC1075" s="174">
        <v>2680</v>
      </c>
      <c r="AD1075" s="174">
        <f>2650+80</f>
        <v>2730</v>
      </c>
    </row>
    <row r="1076" spans="1:30" s="114" customFormat="1" ht="20.25" hidden="1" customHeight="1" x14ac:dyDescent="0.25">
      <c r="A1076" s="182" t="s">
        <v>341</v>
      </c>
      <c r="B1076" s="182"/>
      <c r="C1076" s="182"/>
      <c r="D1076" s="198" t="s">
        <v>387</v>
      </c>
      <c r="E1076" s="198" t="s">
        <v>388</v>
      </c>
      <c r="F1076" s="200">
        <f t="shared" si="721"/>
        <v>0</v>
      </c>
      <c r="G1076" s="200">
        <f t="shared" si="722"/>
        <v>140</v>
      </c>
      <c r="H1076" s="201">
        <f t="shared" si="723"/>
        <v>420</v>
      </c>
      <c r="I1076" s="124"/>
      <c r="J1076" s="131"/>
      <c r="K1076" s="131"/>
      <c r="L1076" s="131">
        <v>3113</v>
      </c>
      <c r="M1076" s="131"/>
      <c r="N1076" s="132"/>
      <c r="O1076" s="12" t="s">
        <v>41</v>
      </c>
      <c r="P1076" s="127" t="s">
        <v>126</v>
      </c>
      <c r="Q1076" s="133">
        <f t="shared" ref="Q1076:AD1077" si="733">Q1077</f>
        <v>0</v>
      </c>
      <c r="R1076" s="133">
        <f t="shared" si="733"/>
        <v>0</v>
      </c>
      <c r="S1076" s="133">
        <f t="shared" si="733"/>
        <v>0</v>
      </c>
      <c r="T1076" s="133">
        <f t="shared" si="733"/>
        <v>0</v>
      </c>
      <c r="U1076" s="293">
        <f t="shared" si="733"/>
        <v>140</v>
      </c>
      <c r="V1076" s="293">
        <f t="shared" si="733"/>
        <v>0</v>
      </c>
      <c r="W1076" s="342">
        <f t="shared" si="733"/>
        <v>0</v>
      </c>
      <c r="X1076" s="133"/>
      <c r="Y1076" s="307"/>
      <c r="Z1076" s="133">
        <f t="shared" si="733"/>
        <v>0</v>
      </c>
      <c r="AA1076" s="133">
        <f t="shared" si="733"/>
        <v>0</v>
      </c>
      <c r="AB1076" s="133">
        <f t="shared" si="733"/>
        <v>140</v>
      </c>
      <c r="AC1076" s="133">
        <f t="shared" si="733"/>
        <v>140</v>
      </c>
      <c r="AD1076" s="133">
        <f t="shared" si="733"/>
        <v>140</v>
      </c>
    </row>
    <row r="1077" spans="1:30" s="114" customFormat="1" ht="20.25" hidden="1" customHeight="1" x14ac:dyDescent="0.25">
      <c r="A1077" s="183" t="s">
        <v>341</v>
      </c>
      <c r="B1077" s="183"/>
      <c r="C1077" s="183"/>
      <c r="D1077" s="183"/>
      <c r="E1077" s="198" t="s">
        <v>388</v>
      </c>
      <c r="F1077" s="200">
        <f t="shared" si="721"/>
        <v>0</v>
      </c>
      <c r="G1077" s="200">
        <f t="shared" si="722"/>
        <v>140</v>
      </c>
      <c r="H1077" s="201">
        <f t="shared" si="723"/>
        <v>420</v>
      </c>
      <c r="I1077" s="124"/>
      <c r="J1077" s="131"/>
      <c r="K1077" s="131"/>
      <c r="L1077" s="131"/>
      <c r="M1077" s="194">
        <v>31131</v>
      </c>
      <c r="N1077" s="195"/>
      <c r="O1077" s="196" t="s">
        <v>41</v>
      </c>
      <c r="P1077" s="195" t="s">
        <v>126</v>
      </c>
      <c r="Q1077" s="197">
        <f t="shared" si="733"/>
        <v>0</v>
      </c>
      <c r="R1077" s="197">
        <f t="shared" si="733"/>
        <v>0</v>
      </c>
      <c r="S1077" s="197">
        <f t="shared" si="733"/>
        <v>0</v>
      </c>
      <c r="T1077" s="197">
        <f t="shared" si="733"/>
        <v>0</v>
      </c>
      <c r="U1077" s="294">
        <f t="shared" si="733"/>
        <v>140</v>
      </c>
      <c r="V1077" s="294">
        <f t="shared" si="733"/>
        <v>0</v>
      </c>
      <c r="W1077" s="343">
        <f t="shared" si="733"/>
        <v>0</v>
      </c>
      <c r="X1077" s="197"/>
      <c r="Y1077" s="308"/>
      <c r="Z1077" s="197">
        <f t="shared" si="733"/>
        <v>0</v>
      </c>
      <c r="AA1077" s="197">
        <f t="shared" si="733"/>
        <v>0</v>
      </c>
      <c r="AB1077" s="197">
        <f t="shared" si="733"/>
        <v>140</v>
      </c>
      <c r="AC1077" s="197">
        <f t="shared" si="733"/>
        <v>140</v>
      </c>
      <c r="AD1077" s="197">
        <f t="shared" si="733"/>
        <v>140</v>
      </c>
    </row>
    <row r="1078" spans="1:30" s="114" customFormat="1" ht="20.25" hidden="1" customHeight="1" x14ac:dyDescent="0.25">
      <c r="A1078" s="182" t="s">
        <v>341</v>
      </c>
      <c r="B1078" s="182"/>
      <c r="C1078" s="182"/>
      <c r="D1078" s="182"/>
      <c r="E1078" s="182"/>
      <c r="F1078" s="200">
        <f t="shared" si="721"/>
        <v>0</v>
      </c>
      <c r="G1078" s="200">
        <f t="shared" si="722"/>
        <v>140</v>
      </c>
      <c r="H1078" s="201">
        <f t="shared" si="723"/>
        <v>420</v>
      </c>
      <c r="I1078" s="124"/>
      <c r="J1078" s="131"/>
      <c r="K1078" s="131"/>
      <c r="L1078" s="131"/>
      <c r="M1078" s="11"/>
      <c r="N1078" s="171">
        <v>311310</v>
      </c>
      <c r="O1078" s="172" t="s">
        <v>41</v>
      </c>
      <c r="P1078" s="173" t="s">
        <v>126</v>
      </c>
      <c r="Q1078" s="174">
        <v>0</v>
      </c>
      <c r="R1078" s="174">
        <f>S1078-Q1078</f>
        <v>0</v>
      </c>
      <c r="S1078" s="174">
        <v>0</v>
      </c>
      <c r="T1078" s="174"/>
      <c r="U1078" s="295">
        <v>140</v>
      </c>
      <c r="V1078" s="295">
        <v>0</v>
      </c>
      <c r="W1078" s="345">
        <v>0</v>
      </c>
      <c r="X1078" s="174"/>
      <c r="Y1078" s="309"/>
      <c r="Z1078" s="174"/>
      <c r="AA1078" s="174">
        <f>+Q1078</f>
        <v>0</v>
      </c>
      <c r="AB1078" s="174">
        <v>140</v>
      </c>
      <c r="AC1078" s="174">
        <v>140</v>
      </c>
      <c r="AD1078" s="174">
        <v>140</v>
      </c>
    </row>
    <row r="1079" spans="1:30" s="114" customFormat="1" ht="20.25" customHeight="1" x14ac:dyDescent="0.25">
      <c r="A1079" s="182" t="s">
        <v>341</v>
      </c>
      <c r="B1079" s="182"/>
      <c r="C1079" s="182"/>
      <c r="D1079" s="198" t="s">
        <v>387</v>
      </c>
      <c r="E1079" s="198" t="s">
        <v>388</v>
      </c>
      <c r="F1079" s="200">
        <f t="shared" si="721"/>
        <v>80</v>
      </c>
      <c r="G1079" s="200">
        <f t="shared" si="722"/>
        <v>543</v>
      </c>
      <c r="H1079" s="201">
        <f t="shared" si="723"/>
        <v>253</v>
      </c>
      <c r="I1079" s="124"/>
      <c r="J1079" s="131"/>
      <c r="K1079" s="131"/>
      <c r="L1079" s="131">
        <v>3114</v>
      </c>
      <c r="M1079" s="131"/>
      <c r="N1079" s="132"/>
      <c r="O1079" s="12" t="s">
        <v>41</v>
      </c>
      <c r="P1079" s="127" t="s">
        <v>298</v>
      </c>
      <c r="Q1079" s="133">
        <f t="shared" ref="Q1079:AD1080" si="734">Q1080</f>
        <v>40</v>
      </c>
      <c r="R1079" s="133">
        <f t="shared" si="734"/>
        <v>0</v>
      </c>
      <c r="S1079" s="133">
        <f t="shared" si="734"/>
        <v>40</v>
      </c>
      <c r="T1079" s="133">
        <v>213</v>
      </c>
      <c r="U1079" s="293">
        <f t="shared" si="734"/>
        <v>250</v>
      </c>
      <c r="V1079" s="293">
        <f t="shared" si="734"/>
        <v>40</v>
      </c>
      <c r="W1079" s="342">
        <f t="shared" si="734"/>
        <v>40</v>
      </c>
      <c r="X1079" s="133"/>
      <c r="Y1079" s="307"/>
      <c r="Z1079" s="133">
        <f t="shared" si="734"/>
        <v>213</v>
      </c>
      <c r="AA1079" s="133">
        <f t="shared" si="734"/>
        <v>40</v>
      </c>
      <c r="AB1079" s="133">
        <f t="shared" si="734"/>
        <v>0</v>
      </c>
      <c r="AC1079" s="133">
        <f t="shared" si="734"/>
        <v>0</v>
      </c>
      <c r="AD1079" s="133">
        <f t="shared" si="734"/>
        <v>0</v>
      </c>
    </row>
    <row r="1080" spans="1:30" s="114" customFormat="1" ht="20.25" hidden="1" customHeight="1" x14ac:dyDescent="0.25">
      <c r="A1080" s="183" t="s">
        <v>341</v>
      </c>
      <c r="B1080" s="183"/>
      <c r="C1080" s="183"/>
      <c r="D1080" s="183"/>
      <c r="E1080" s="198" t="s">
        <v>388</v>
      </c>
      <c r="F1080" s="200">
        <f t="shared" si="721"/>
        <v>80</v>
      </c>
      <c r="G1080" s="200">
        <f t="shared" si="722"/>
        <v>330</v>
      </c>
      <c r="H1080" s="201">
        <f t="shared" si="723"/>
        <v>253</v>
      </c>
      <c r="I1080" s="124"/>
      <c r="J1080" s="131"/>
      <c r="K1080" s="131"/>
      <c r="L1080" s="131"/>
      <c r="M1080" s="194">
        <v>31141</v>
      </c>
      <c r="N1080" s="195"/>
      <c r="O1080" s="196" t="s">
        <v>41</v>
      </c>
      <c r="P1080" s="195" t="s">
        <v>127</v>
      </c>
      <c r="Q1080" s="197">
        <f t="shared" si="734"/>
        <v>40</v>
      </c>
      <c r="R1080" s="197">
        <f t="shared" si="734"/>
        <v>0</v>
      </c>
      <c r="S1080" s="197">
        <f t="shared" si="734"/>
        <v>40</v>
      </c>
      <c r="T1080" s="197">
        <f t="shared" si="734"/>
        <v>0</v>
      </c>
      <c r="U1080" s="294">
        <f t="shared" si="734"/>
        <v>250</v>
      </c>
      <c r="V1080" s="294">
        <f t="shared" si="734"/>
        <v>40</v>
      </c>
      <c r="W1080" s="343">
        <f t="shared" si="734"/>
        <v>40</v>
      </c>
      <c r="X1080" s="197"/>
      <c r="Y1080" s="308"/>
      <c r="Z1080" s="197">
        <f t="shared" si="734"/>
        <v>213</v>
      </c>
      <c r="AA1080" s="197">
        <f t="shared" si="734"/>
        <v>40</v>
      </c>
      <c r="AB1080" s="197">
        <f t="shared" si="734"/>
        <v>0</v>
      </c>
      <c r="AC1080" s="197">
        <f t="shared" si="734"/>
        <v>0</v>
      </c>
      <c r="AD1080" s="197">
        <f t="shared" si="734"/>
        <v>0</v>
      </c>
    </row>
    <row r="1081" spans="1:30" s="114" customFormat="1" ht="20.25" hidden="1" customHeight="1" x14ac:dyDescent="0.25">
      <c r="A1081" s="182" t="s">
        <v>341</v>
      </c>
      <c r="B1081" s="182"/>
      <c r="C1081" s="182"/>
      <c r="D1081" s="182"/>
      <c r="E1081" s="182"/>
      <c r="F1081" s="200">
        <f t="shared" si="721"/>
        <v>80</v>
      </c>
      <c r="G1081" s="200">
        <f t="shared" si="722"/>
        <v>330</v>
      </c>
      <c r="H1081" s="201">
        <f t="shared" si="723"/>
        <v>253</v>
      </c>
      <c r="I1081" s="124"/>
      <c r="J1081" s="131"/>
      <c r="K1081" s="131"/>
      <c r="L1081" s="131"/>
      <c r="M1081" s="11"/>
      <c r="N1081" s="171">
        <v>311410</v>
      </c>
      <c r="O1081" s="172" t="s">
        <v>41</v>
      </c>
      <c r="P1081" s="173" t="s">
        <v>127</v>
      </c>
      <c r="Q1081" s="174">
        <v>40</v>
      </c>
      <c r="R1081" s="174">
        <f>S1081-Q1081</f>
        <v>0</v>
      </c>
      <c r="S1081" s="174">
        <v>40</v>
      </c>
      <c r="T1081" s="174"/>
      <c r="U1081" s="295">
        <v>250</v>
      </c>
      <c r="V1081" s="295">
        <v>40</v>
      </c>
      <c r="W1081" s="345">
        <v>40</v>
      </c>
      <c r="X1081" s="174"/>
      <c r="Y1081" s="309"/>
      <c r="Z1081" s="174">
        <v>213</v>
      </c>
      <c r="AA1081" s="174">
        <f>+Q1081</f>
        <v>40</v>
      </c>
      <c r="AB1081" s="174"/>
      <c r="AC1081" s="174"/>
      <c r="AD1081" s="174"/>
    </row>
    <row r="1082" spans="1:30" s="214" customFormat="1" ht="20.25" hidden="1" customHeight="1" x14ac:dyDescent="0.25">
      <c r="A1082" s="188" t="s">
        <v>341</v>
      </c>
      <c r="B1082" s="188"/>
      <c r="C1082" s="215" t="s">
        <v>384</v>
      </c>
      <c r="D1082" s="215" t="s">
        <v>387</v>
      </c>
      <c r="E1082" s="215" t="s">
        <v>388</v>
      </c>
      <c r="F1082" s="207">
        <f t="shared" si="721"/>
        <v>0</v>
      </c>
      <c r="G1082" s="207">
        <f t="shared" si="722"/>
        <v>0</v>
      </c>
      <c r="H1082" s="208">
        <f t="shared" si="723"/>
        <v>0</v>
      </c>
      <c r="I1082" s="124"/>
      <c r="J1082" s="131"/>
      <c r="K1082" s="131">
        <v>312</v>
      </c>
      <c r="L1082" s="131"/>
      <c r="M1082" s="131"/>
      <c r="N1082" s="132"/>
      <c r="O1082" s="12" t="s">
        <v>41</v>
      </c>
      <c r="P1082" s="127" t="s">
        <v>130</v>
      </c>
      <c r="Q1082" s="133">
        <f>+Q1083</f>
        <v>0</v>
      </c>
      <c r="R1082" s="133">
        <f t="shared" ref="R1082:AD1084" si="735">+R1083</f>
        <v>0</v>
      </c>
      <c r="S1082" s="133">
        <f t="shared" si="735"/>
        <v>0</v>
      </c>
      <c r="T1082" s="133">
        <f t="shared" si="735"/>
        <v>0</v>
      </c>
      <c r="U1082" s="293">
        <f t="shared" si="735"/>
        <v>0</v>
      </c>
      <c r="V1082" s="293">
        <f t="shared" si="735"/>
        <v>0</v>
      </c>
      <c r="W1082" s="342">
        <f t="shared" si="735"/>
        <v>0</v>
      </c>
      <c r="X1082" s="133"/>
      <c r="Y1082" s="307"/>
      <c r="Z1082" s="213">
        <f t="shared" si="735"/>
        <v>0</v>
      </c>
      <c r="AA1082" s="213">
        <f t="shared" si="735"/>
        <v>0</v>
      </c>
      <c r="AB1082" s="213">
        <f t="shared" si="735"/>
        <v>0</v>
      </c>
      <c r="AC1082" s="213">
        <f t="shared" si="735"/>
        <v>0</v>
      </c>
      <c r="AD1082" s="213">
        <f t="shared" si="735"/>
        <v>0</v>
      </c>
    </row>
    <row r="1083" spans="1:30" s="114" customFormat="1" ht="20.25" hidden="1" customHeight="1" x14ac:dyDescent="0.25">
      <c r="A1083" s="182" t="s">
        <v>341</v>
      </c>
      <c r="B1083" s="182"/>
      <c r="C1083" s="182"/>
      <c r="D1083" s="198" t="s">
        <v>387</v>
      </c>
      <c r="E1083" s="198" t="s">
        <v>388</v>
      </c>
      <c r="F1083" s="200">
        <f t="shared" si="721"/>
        <v>0</v>
      </c>
      <c r="G1083" s="200">
        <f t="shared" si="722"/>
        <v>0</v>
      </c>
      <c r="H1083" s="201">
        <f t="shared" si="723"/>
        <v>0</v>
      </c>
      <c r="I1083" s="124"/>
      <c r="J1083" s="131"/>
      <c r="K1083" s="131"/>
      <c r="L1083" s="131">
        <v>3121</v>
      </c>
      <c r="M1083" s="131"/>
      <c r="N1083" s="132"/>
      <c r="O1083" s="12" t="s">
        <v>41</v>
      </c>
      <c r="P1083" s="127" t="s">
        <v>130</v>
      </c>
      <c r="Q1083" s="133">
        <f>+Q1084+Q1086+Q1088+Q1090+Q1092</f>
        <v>0</v>
      </c>
      <c r="R1083" s="133">
        <f t="shared" ref="R1083:AD1083" si="736">+R1084+R1086+R1088+R1090+R1092</f>
        <v>0</v>
      </c>
      <c r="S1083" s="133">
        <f t="shared" si="736"/>
        <v>0</v>
      </c>
      <c r="T1083" s="133">
        <f t="shared" si="736"/>
        <v>0</v>
      </c>
      <c r="U1083" s="293">
        <f t="shared" si="736"/>
        <v>0</v>
      </c>
      <c r="V1083" s="293">
        <f t="shared" si="736"/>
        <v>0</v>
      </c>
      <c r="W1083" s="342">
        <f t="shared" si="736"/>
        <v>0</v>
      </c>
      <c r="X1083" s="133"/>
      <c r="Y1083" s="307"/>
      <c r="Z1083" s="133">
        <f t="shared" si="736"/>
        <v>0</v>
      </c>
      <c r="AA1083" s="133">
        <f t="shared" si="736"/>
        <v>0</v>
      </c>
      <c r="AB1083" s="133">
        <f t="shared" si="736"/>
        <v>0</v>
      </c>
      <c r="AC1083" s="133">
        <f t="shared" si="736"/>
        <v>0</v>
      </c>
      <c r="AD1083" s="133">
        <f t="shared" si="736"/>
        <v>0</v>
      </c>
    </row>
    <row r="1084" spans="1:30" s="114" customFormat="1" ht="20.25" hidden="1" customHeight="1" x14ac:dyDescent="0.25">
      <c r="A1084" s="183" t="s">
        <v>341</v>
      </c>
      <c r="B1084" s="183"/>
      <c r="C1084" s="183"/>
      <c r="D1084" s="183"/>
      <c r="E1084" s="198" t="s">
        <v>388</v>
      </c>
      <c r="F1084" s="200">
        <f t="shared" si="721"/>
        <v>0</v>
      </c>
      <c r="G1084" s="200">
        <f t="shared" si="722"/>
        <v>0</v>
      </c>
      <c r="H1084" s="201">
        <f t="shared" si="723"/>
        <v>0</v>
      </c>
      <c r="I1084" s="124"/>
      <c r="J1084" s="131"/>
      <c r="K1084" s="131"/>
      <c r="L1084" s="131"/>
      <c r="M1084" s="194">
        <v>31212</v>
      </c>
      <c r="N1084" s="195"/>
      <c r="O1084" s="196" t="s">
        <v>41</v>
      </c>
      <c r="P1084" s="195" t="s">
        <v>131</v>
      </c>
      <c r="Q1084" s="197">
        <f>+Q1085</f>
        <v>0</v>
      </c>
      <c r="R1084" s="197">
        <f t="shared" si="735"/>
        <v>0</v>
      </c>
      <c r="S1084" s="197">
        <f t="shared" si="735"/>
        <v>0</v>
      </c>
      <c r="T1084" s="197">
        <f t="shared" si="735"/>
        <v>0</v>
      </c>
      <c r="U1084" s="294">
        <f t="shared" si="735"/>
        <v>0</v>
      </c>
      <c r="V1084" s="294">
        <f t="shared" si="735"/>
        <v>0</v>
      </c>
      <c r="W1084" s="343">
        <f t="shared" si="735"/>
        <v>0</v>
      </c>
      <c r="X1084" s="197"/>
      <c r="Y1084" s="308"/>
      <c r="Z1084" s="197">
        <f t="shared" si="735"/>
        <v>0</v>
      </c>
      <c r="AA1084" s="197">
        <f t="shared" si="735"/>
        <v>0</v>
      </c>
      <c r="AB1084" s="197">
        <f t="shared" si="735"/>
        <v>0</v>
      </c>
      <c r="AC1084" s="197">
        <f t="shared" si="735"/>
        <v>0</v>
      </c>
      <c r="AD1084" s="197">
        <f t="shared" si="735"/>
        <v>0</v>
      </c>
    </row>
    <row r="1085" spans="1:30" s="114" customFormat="1" ht="20.25" hidden="1" customHeight="1" x14ac:dyDescent="0.25">
      <c r="A1085" s="182" t="s">
        <v>341</v>
      </c>
      <c r="B1085" s="182"/>
      <c r="C1085" s="182"/>
      <c r="D1085" s="182"/>
      <c r="E1085" s="182"/>
      <c r="F1085" s="200">
        <f t="shared" si="721"/>
        <v>0</v>
      </c>
      <c r="G1085" s="200">
        <f t="shared" si="722"/>
        <v>0</v>
      </c>
      <c r="H1085" s="201">
        <f t="shared" si="723"/>
        <v>0</v>
      </c>
      <c r="I1085" s="124"/>
      <c r="J1085" s="131"/>
      <c r="K1085" s="131"/>
      <c r="L1085" s="131"/>
      <c r="M1085" s="11"/>
      <c r="N1085" s="171">
        <v>312120</v>
      </c>
      <c r="O1085" s="172" t="s">
        <v>41</v>
      </c>
      <c r="P1085" s="173" t="s">
        <v>131</v>
      </c>
      <c r="Q1085" s="174"/>
      <c r="R1085" s="174"/>
      <c r="S1085" s="174"/>
      <c r="T1085" s="174"/>
      <c r="U1085" s="295"/>
      <c r="V1085" s="295"/>
      <c r="W1085" s="345">
        <v>0</v>
      </c>
      <c r="X1085" s="174"/>
      <c r="Y1085" s="309"/>
      <c r="Z1085" s="174"/>
      <c r="AA1085" s="174">
        <f>+Q1085</f>
        <v>0</v>
      </c>
      <c r="AB1085" s="174"/>
      <c r="AC1085" s="174"/>
      <c r="AD1085" s="174"/>
    </row>
    <row r="1086" spans="1:30" s="114" customFormat="1" ht="20.25" hidden="1" customHeight="1" x14ac:dyDescent="0.25">
      <c r="A1086" s="183" t="s">
        <v>341</v>
      </c>
      <c r="B1086" s="183"/>
      <c r="C1086" s="183"/>
      <c r="D1086" s="183"/>
      <c r="E1086" s="198" t="s">
        <v>388</v>
      </c>
      <c r="F1086" s="200">
        <f t="shared" si="721"/>
        <v>0</v>
      </c>
      <c r="G1086" s="200">
        <f t="shared" si="722"/>
        <v>0</v>
      </c>
      <c r="H1086" s="201">
        <f t="shared" si="723"/>
        <v>0</v>
      </c>
      <c r="I1086" s="124"/>
      <c r="J1086" s="131"/>
      <c r="K1086" s="131"/>
      <c r="L1086" s="131"/>
      <c r="M1086" s="194">
        <v>31213</v>
      </c>
      <c r="N1086" s="195"/>
      <c r="O1086" s="196" t="s">
        <v>41</v>
      </c>
      <c r="P1086" s="195" t="s">
        <v>132</v>
      </c>
      <c r="Q1086" s="197">
        <f>+Q1087</f>
        <v>0</v>
      </c>
      <c r="R1086" s="197">
        <f t="shared" ref="R1086:AD1086" si="737">+R1087</f>
        <v>0</v>
      </c>
      <c r="S1086" s="197">
        <f t="shared" si="737"/>
        <v>0</v>
      </c>
      <c r="T1086" s="197">
        <f t="shared" si="737"/>
        <v>0</v>
      </c>
      <c r="U1086" s="294">
        <f t="shared" si="737"/>
        <v>0</v>
      </c>
      <c r="V1086" s="294">
        <f t="shared" si="737"/>
        <v>0</v>
      </c>
      <c r="W1086" s="343">
        <f t="shared" si="737"/>
        <v>0</v>
      </c>
      <c r="X1086" s="197"/>
      <c r="Y1086" s="308"/>
      <c r="Z1086" s="197">
        <f t="shared" si="737"/>
        <v>0</v>
      </c>
      <c r="AA1086" s="197">
        <f t="shared" si="737"/>
        <v>0</v>
      </c>
      <c r="AB1086" s="197">
        <f t="shared" si="737"/>
        <v>0</v>
      </c>
      <c r="AC1086" s="197">
        <f t="shared" si="737"/>
        <v>0</v>
      </c>
      <c r="AD1086" s="197">
        <f t="shared" si="737"/>
        <v>0</v>
      </c>
    </row>
    <row r="1087" spans="1:30" s="114" customFormat="1" ht="20.25" hidden="1" customHeight="1" x14ac:dyDescent="0.25">
      <c r="A1087" s="182" t="s">
        <v>341</v>
      </c>
      <c r="B1087" s="182"/>
      <c r="C1087" s="182"/>
      <c r="D1087" s="182"/>
      <c r="E1087" s="182"/>
      <c r="F1087" s="200">
        <f t="shared" si="721"/>
        <v>0</v>
      </c>
      <c r="G1087" s="200">
        <f t="shared" si="722"/>
        <v>0</v>
      </c>
      <c r="H1087" s="201">
        <f t="shared" si="723"/>
        <v>0</v>
      </c>
      <c r="I1087" s="124"/>
      <c r="J1087" s="131"/>
      <c r="K1087" s="131"/>
      <c r="L1087" s="131"/>
      <c r="M1087" s="11"/>
      <c r="N1087" s="171">
        <v>312130</v>
      </c>
      <c r="O1087" s="172" t="s">
        <v>41</v>
      </c>
      <c r="P1087" s="173" t="s">
        <v>132</v>
      </c>
      <c r="Q1087" s="174"/>
      <c r="R1087" s="174"/>
      <c r="S1087" s="174"/>
      <c r="T1087" s="174"/>
      <c r="U1087" s="295"/>
      <c r="V1087" s="295"/>
      <c r="W1087" s="345">
        <v>0</v>
      </c>
      <c r="X1087" s="174"/>
      <c r="Y1087" s="309"/>
      <c r="Z1087" s="174"/>
      <c r="AA1087" s="174">
        <f>+Q1087</f>
        <v>0</v>
      </c>
      <c r="AB1087" s="174"/>
      <c r="AC1087" s="174"/>
      <c r="AD1087" s="174"/>
    </row>
    <row r="1088" spans="1:30" s="114" customFormat="1" ht="20.25" hidden="1" customHeight="1" x14ac:dyDescent="0.25">
      <c r="A1088" s="183" t="s">
        <v>341</v>
      </c>
      <c r="B1088" s="183"/>
      <c r="C1088" s="183"/>
      <c r="D1088" s="183"/>
      <c r="E1088" s="198" t="s">
        <v>388</v>
      </c>
      <c r="F1088" s="200">
        <f t="shared" si="721"/>
        <v>0</v>
      </c>
      <c r="G1088" s="200">
        <f t="shared" si="722"/>
        <v>0</v>
      </c>
      <c r="H1088" s="201">
        <f t="shared" si="723"/>
        <v>0</v>
      </c>
      <c r="I1088" s="124"/>
      <c r="J1088" s="131"/>
      <c r="K1088" s="131"/>
      <c r="L1088" s="131"/>
      <c r="M1088" s="194">
        <v>31214</v>
      </c>
      <c r="N1088" s="195"/>
      <c r="O1088" s="196" t="s">
        <v>41</v>
      </c>
      <c r="P1088" s="195" t="s">
        <v>133</v>
      </c>
      <c r="Q1088" s="197">
        <f>+Q1089</f>
        <v>0</v>
      </c>
      <c r="R1088" s="197">
        <f t="shared" ref="R1088:AD1088" si="738">+R1089</f>
        <v>0</v>
      </c>
      <c r="S1088" s="197">
        <f t="shared" si="738"/>
        <v>0</v>
      </c>
      <c r="T1088" s="197">
        <f t="shared" si="738"/>
        <v>0</v>
      </c>
      <c r="U1088" s="294">
        <f t="shared" si="738"/>
        <v>0</v>
      </c>
      <c r="V1088" s="294">
        <f t="shared" si="738"/>
        <v>0</v>
      </c>
      <c r="W1088" s="343">
        <f t="shared" si="738"/>
        <v>0</v>
      </c>
      <c r="X1088" s="197"/>
      <c r="Y1088" s="308"/>
      <c r="Z1088" s="197">
        <f t="shared" si="738"/>
        <v>0</v>
      </c>
      <c r="AA1088" s="197">
        <f t="shared" si="738"/>
        <v>0</v>
      </c>
      <c r="AB1088" s="197">
        <f t="shared" si="738"/>
        <v>0</v>
      </c>
      <c r="AC1088" s="197">
        <f t="shared" si="738"/>
        <v>0</v>
      </c>
      <c r="AD1088" s="197">
        <f t="shared" si="738"/>
        <v>0</v>
      </c>
    </row>
    <row r="1089" spans="1:30" s="114" customFormat="1" ht="20.25" hidden="1" customHeight="1" x14ac:dyDescent="0.25">
      <c r="A1089" s="182" t="s">
        <v>341</v>
      </c>
      <c r="B1089" s="182"/>
      <c r="C1089" s="182"/>
      <c r="D1089" s="182"/>
      <c r="E1089" s="182"/>
      <c r="F1089" s="200">
        <f t="shared" si="721"/>
        <v>0</v>
      </c>
      <c r="G1089" s="200">
        <f t="shared" si="722"/>
        <v>0</v>
      </c>
      <c r="H1089" s="201">
        <f t="shared" si="723"/>
        <v>0</v>
      </c>
      <c r="I1089" s="124"/>
      <c r="J1089" s="131"/>
      <c r="K1089" s="131"/>
      <c r="L1089" s="131"/>
      <c r="M1089" s="11"/>
      <c r="N1089" s="171">
        <v>312140</v>
      </c>
      <c r="O1089" s="172" t="s">
        <v>41</v>
      </c>
      <c r="P1089" s="173" t="s">
        <v>133</v>
      </c>
      <c r="Q1089" s="174"/>
      <c r="R1089" s="174"/>
      <c r="S1089" s="174"/>
      <c r="T1089" s="174"/>
      <c r="U1089" s="295"/>
      <c r="V1089" s="295"/>
      <c r="W1089" s="345">
        <v>0</v>
      </c>
      <c r="X1089" s="174"/>
      <c r="Y1089" s="309"/>
      <c r="Z1089" s="174"/>
      <c r="AA1089" s="174">
        <f>+Q1089</f>
        <v>0</v>
      </c>
      <c r="AB1089" s="174"/>
      <c r="AC1089" s="174"/>
      <c r="AD1089" s="174"/>
    </row>
    <row r="1090" spans="1:30" s="114" customFormat="1" ht="20.25" hidden="1" customHeight="1" x14ac:dyDescent="0.25">
      <c r="A1090" s="183" t="s">
        <v>341</v>
      </c>
      <c r="B1090" s="183"/>
      <c r="C1090" s="183"/>
      <c r="D1090" s="183"/>
      <c r="E1090" s="198" t="s">
        <v>388</v>
      </c>
      <c r="F1090" s="200">
        <f t="shared" si="721"/>
        <v>0</v>
      </c>
      <c r="G1090" s="200">
        <f t="shared" si="722"/>
        <v>0</v>
      </c>
      <c r="H1090" s="201">
        <f t="shared" si="723"/>
        <v>0</v>
      </c>
      <c r="I1090" s="124"/>
      <c r="J1090" s="131"/>
      <c r="K1090" s="131"/>
      <c r="L1090" s="131"/>
      <c r="M1090" s="194">
        <v>31215</v>
      </c>
      <c r="N1090" s="195"/>
      <c r="O1090" s="196" t="s">
        <v>41</v>
      </c>
      <c r="P1090" s="195" t="s">
        <v>134</v>
      </c>
      <c r="Q1090" s="197">
        <f>+Q1091</f>
        <v>0</v>
      </c>
      <c r="R1090" s="197">
        <f t="shared" ref="R1090:AD1090" si="739">+R1091</f>
        <v>0</v>
      </c>
      <c r="S1090" s="197">
        <f t="shared" si="739"/>
        <v>0</v>
      </c>
      <c r="T1090" s="197">
        <f t="shared" si="739"/>
        <v>0</v>
      </c>
      <c r="U1090" s="294">
        <f t="shared" si="739"/>
        <v>0</v>
      </c>
      <c r="V1090" s="294">
        <f t="shared" si="739"/>
        <v>0</v>
      </c>
      <c r="W1090" s="343">
        <f t="shared" si="739"/>
        <v>0</v>
      </c>
      <c r="X1090" s="197"/>
      <c r="Y1090" s="308"/>
      <c r="Z1090" s="197">
        <f t="shared" si="739"/>
        <v>0</v>
      </c>
      <c r="AA1090" s="197">
        <f t="shared" si="739"/>
        <v>0</v>
      </c>
      <c r="AB1090" s="197">
        <f t="shared" si="739"/>
        <v>0</v>
      </c>
      <c r="AC1090" s="197">
        <f t="shared" si="739"/>
        <v>0</v>
      </c>
      <c r="AD1090" s="197">
        <f t="shared" si="739"/>
        <v>0</v>
      </c>
    </row>
    <row r="1091" spans="1:30" s="114" customFormat="1" ht="20.25" hidden="1" customHeight="1" x14ac:dyDescent="0.25">
      <c r="A1091" s="182" t="s">
        <v>341</v>
      </c>
      <c r="B1091" s="182"/>
      <c r="C1091" s="182"/>
      <c r="D1091" s="182"/>
      <c r="E1091" s="182"/>
      <c r="F1091" s="200">
        <f t="shared" si="721"/>
        <v>0</v>
      </c>
      <c r="G1091" s="200">
        <f t="shared" si="722"/>
        <v>0</v>
      </c>
      <c r="H1091" s="201">
        <f t="shared" si="723"/>
        <v>0</v>
      </c>
      <c r="I1091" s="124"/>
      <c r="J1091" s="131"/>
      <c r="K1091" s="131"/>
      <c r="L1091" s="131"/>
      <c r="M1091" s="11"/>
      <c r="N1091" s="171">
        <v>312150</v>
      </c>
      <c r="O1091" s="172" t="s">
        <v>41</v>
      </c>
      <c r="P1091" s="173" t="s">
        <v>134</v>
      </c>
      <c r="Q1091" s="174"/>
      <c r="R1091" s="174"/>
      <c r="S1091" s="174"/>
      <c r="T1091" s="174"/>
      <c r="U1091" s="295"/>
      <c r="V1091" s="295"/>
      <c r="W1091" s="345">
        <v>0</v>
      </c>
      <c r="X1091" s="174"/>
      <c r="Y1091" s="309"/>
      <c r="Z1091" s="174"/>
      <c r="AA1091" s="174">
        <f>+Q1091</f>
        <v>0</v>
      </c>
      <c r="AB1091" s="174"/>
      <c r="AC1091" s="174"/>
      <c r="AD1091" s="174"/>
    </row>
    <row r="1092" spans="1:30" s="114" customFormat="1" ht="20.25" hidden="1" customHeight="1" x14ac:dyDescent="0.25">
      <c r="A1092" s="183" t="s">
        <v>341</v>
      </c>
      <c r="B1092" s="183"/>
      <c r="C1092" s="183"/>
      <c r="D1092" s="183"/>
      <c r="E1092" s="198" t="s">
        <v>388</v>
      </c>
      <c r="F1092" s="200">
        <f t="shared" si="721"/>
        <v>0</v>
      </c>
      <c r="G1092" s="200">
        <f t="shared" si="722"/>
        <v>0</v>
      </c>
      <c r="H1092" s="201">
        <f t="shared" si="723"/>
        <v>0</v>
      </c>
      <c r="I1092" s="124"/>
      <c r="J1092" s="131"/>
      <c r="K1092" s="131"/>
      <c r="L1092" s="131"/>
      <c r="M1092" s="194">
        <v>31219</v>
      </c>
      <c r="N1092" s="195"/>
      <c r="O1092" s="196" t="s">
        <v>41</v>
      </c>
      <c r="P1092" s="195" t="s">
        <v>136</v>
      </c>
      <c r="Q1092" s="197">
        <f>+Q1093</f>
        <v>0</v>
      </c>
      <c r="R1092" s="197">
        <f t="shared" ref="R1092:AD1092" si="740">+R1093</f>
        <v>0</v>
      </c>
      <c r="S1092" s="197">
        <f t="shared" si="740"/>
        <v>0</v>
      </c>
      <c r="T1092" s="197">
        <f t="shared" si="740"/>
        <v>0</v>
      </c>
      <c r="U1092" s="294">
        <f t="shared" si="740"/>
        <v>0</v>
      </c>
      <c r="V1092" s="294">
        <f t="shared" si="740"/>
        <v>0</v>
      </c>
      <c r="W1092" s="343">
        <f t="shared" si="740"/>
        <v>0</v>
      </c>
      <c r="X1092" s="197"/>
      <c r="Y1092" s="308"/>
      <c r="Z1092" s="197">
        <f t="shared" si="740"/>
        <v>0</v>
      </c>
      <c r="AA1092" s="197">
        <f t="shared" si="740"/>
        <v>0</v>
      </c>
      <c r="AB1092" s="197">
        <f t="shared" si="740"/>
        <v>0</v>
      </c>
      <c r="AC1092" s="197">
        <f t="shared" si="740"/>
        <v>0</v>
      </c>
      <c r="AD1092" s="197">
        <f t="shared" si="740"/>
        <v>0</v>
      </c>
    </row>
    <row r="1093" spans="1:30" s="114" customFormat="1" ht="20.25" hidden="1" customHeight="1" x14ac:dyDescent="0.25">
      <c r="A1093" s="182" t="s">
        <v>341</v>
      </c>
      <c r="B1093" s="182"/>
      <c r="C1093" s="182"/>
      <c r="D1093" s="182"/>
      <c r="E1093" s="182"/>
      <c r="F1093" s="200">
        <f t="shared" si="721"/>
        <v>0</v>
      </c>
      <c r="G1093" s="200">
        <f t="shared" si="722"/>
        <v>0</v>
      </c>
      <c r="H1093" s="201">
        <f t="shared" si="723"/>
        <v>0</v>
      </c>
      <c r="I1093" s="124"/>
      <c r="J1093" s="131"/>
      <c r="K1093" s="131"/>
      <c r="L1093" s="131"/>
      <c r="M1093" s="11"/>
      <c r="N1093" s="171">
        <v>312190</v>
      </c>
      <c r="O1093" s="172" t="s">
        <v>41</v>
      </c>
      <c r="P1093" s="173" t="s">
        <v>136</v>
      </c>
      <c r="Q1093" s="174"/>
      <c r="R1093" s="174"/>
      <c r="S1093" s="174"/>
      <c r="T1093" s="174"/>
      <c r="U1093" s="295"/>
      <c r="V1093" s="295"/>
      <c r="W1093" s="345">
        <v>0</v>
      </c>
      <c r="X1093" s="174"/>
      <c r="Y1093" s="309"/>
      <c r="Z1093" s="174"/>
      <c r="AA1093" s="174">
        <f>+Q1093</f>
        <v>0</v>
      </c>
      <c r="AB1093" s="174"/>
      <c r="AC1093" s="174"/>
      <c r="AD1093" s="174"/>
    </row>
    <row r="1094" spans="1:30" s="214" customFormat="1" ht="20.25" customHeight="1" x14ac:dyDescent="0.25">
      <c r="A1094" s="188" t="s">
        <v>341</v>
      </c>
      <c r="B1094" s="188"/>
      <c r="C1094" s="215" t="s">
        <v>384</v>
      </c>
      <c r="D1094" s="215" t="s">
        <v>387</v>
      </c>
      <c r="E1094" s="215" t="s">
        <v>388</v>
      </c>
      <c r="F1094" s="207">
        <f t="shared" si="721"/>
        <v>1000</v>
      </c>
      <c r="G1094" s="207">
        <f t="shared" si="722"/>
        <v>2090</v>
      </c>
      <c r="H1094" s="208">
        <f t="shared" si="723"/>
        <v>2750</v>
      </c>
      <c r="I1094" s="124"/>
      <c r="J1094" s="131"/>
      <c r="K1094" s="131">
        <v>313</v>
      </c>
      <c r="L1094" s="131"/>
      <c r="M1094" s="131"/>
      <c r="N1094" s="132"/>
      <c r="O1094" s="12" t="s">
        <v>41</v>
      </c>
      <c r="P1094" s="127" t="s">
        <v>138</v>
      </c>
      <c r="Q1094" s="133">
        <f>Q1095+Q1100</f>
        <v>500</v>
      </c>
      <c r="R1094" s="133">
        <f>R1095+R1100</f>
        <v>0</v>
      </c>
      <c r="S1094" s="133">
        <f>S1095+S1100</f>
        <v>500</v>
      </c>
      <c r="T1094" s="133">
        <f t="shared" ref="T1094:AD1094" si="741">T1095+T1100</f>
        <v>510</v>
      </c>
      <c r="U1094" s="293">
        <f t="shared" si="741"/>
        <v>580</v>
      </c>
      <c r="V1094" s="293">
        <f t="shared" si="741"/>
        <v>500</v>
      </c>
      <c r="W1094" s="342">
        <f t="shared" si="741"/>
        <v>500</v>
      </c>
      <c r="X1094" s="133"/>
      <c r="Y1094" s="307"/>
      <c r="Z1094" s="213">
        <f t="shared" si="741"/>
        <v>510</v>
      </c>
      <c r="AA1094" s="213">
        <f t="shared" si="741"/>
        <v>500</v>
      </c>
      <c r="AB1094" s="213">
        <f t="shared" si="741"/>
        <v>580</v>
      </c>
      <c r="AC1094" s="213">
        <f t="shared" si="741"/>
        <v>580</v>
      </c>
      <c r="AD1094" s="213">
        <f t="shared" si="741"/>
        <v>580</v>
      </c>
    </row>
    <row r="1095" spans="1:30" s="114" customFormat="1" ht="20.25" customHeight="1" x14ac:dyDescent="0.25">
      <c r="A1095" s="182" t="s">
        <v>341</v>
      </c>
      <c r="B1095" s="182"/>
      <c r="C1095" s="182"/>
      <c r="D1095" s="198" t="s">
        <v>387</v>
      </c>
      <c r="E1095" s="198" t="s">
        <v>388</v>
      </c>
      <c r="F1095" s="200">
        <f t="shared" si="721"/>
        <v>1000</v>
      </c>
      <c r="G1095" s="200">
        <f t="shared" si="722"/>
        <v>2090</v>
      </c>
      <c r="H1095" s="201">
        <f t="shared" si="723"/>
        <v>2750</v>
      </c>
      <c r="I1095" s="124"/>
      <c r="J1095" s="131"/>
      <c r="K1095" s="131"/>
      <c r="L1095" s="131">
        <v>3132</v>
      </c>
      <c r="M1095" s="131"/>
      <c r="N1095" s="132"/>
      <c r="O1095" s="12" t="s">
        <v>41</v>
      </c>
      <c r="P1095" s="127" t="s">
        <v>139</v>
      </c>
      <c r="Q1095" s="133">
        <f>Q1096+Q1098</f>
        <v>500</v>
      </c>
      <c r="R1095" s="133">
        <f>R1096+R1098</f>
        <v>0</v>
      </c>
      <c r="S1095" s="133">
        <f>S1096+S1098</f>
        <v>500</v>
      </c>
      <c r="T1095" s="133">
        <v>510</v>
      </c>
      <c r="U1095" s="293">
        <f t="shared" ref="U1095:AD1095" si="742">U1096+U1098</f>
        <v>580</v>
      </c>
      <c r="V1095" s="293">
        <f t="shared" si="742"/>
        <v>500</v>
      </c>
      <c r="W1095" s="342">
        <f t="shared" si="742"/>
        <v>500</v>
      </c>
      <c r="X1095" s="133"/>
      <c r="Y1095" s="307"/>
      <c r="Z1095" s="133">
        <f t="shared" si="742"/>
        <v>510</v>
      </c>
      <c r="AA1095" s="133">
        <f t="shared" si="742"/>
        <v>500</v>
      </c>
      <c r="AB1095" s="133">
        <f t="shared" si="742"/>
        <v>580</v>
      </c>
      <c r="AC1095" s="133">
        <f t="shared" si="742"/>
        <v>580</v>
      </c>
      <c r="AD1095" s="133">
        <f t="shared" si="742"/>
        <v>580</v>
      </c>
    </row>
    <row r="1096" spans="1:30" s="114" customFormat="1" ht="20.25" hidden="1" customHeight="1" x14ac:dyDescent="0.25">
      <c r="A1096" s="183" t="s">
        <v>341</v>
      </c>
      <c r="B1096" s="183"/>
      <c r="C1096" s="183"/>
      <c r="D1096" s="183"/>
      <c r="E1096" s="198" t="s">
        <v>388</v>
      </c>
      <c r="F1096" s="200">
        <f t="shared" si="721"/>
        <v>1000</v>
      </c>
      <c r="G1096" s="200">
        <f t="shared" si="722"/>
        <v>1580</v>
      </c>
      <c r="H1096" s="201">
        <f t="shared" si="723"/>
        <v>2750</v>
      </c>
      <c r="I1096" s="124"/>
      <c r="J1096" s="131"/>
      <c r="K1096" s="131"/>
      <c r="L1096" s="131"/>
      <c r="M1096" s="194">
        <v>31321</v>
      </c>
      <c r="N1096" s="195"/>
      <c r="O1096" s="196" t="s">
        <v>41</v>
      </c>
      <c r="P1096" s="195" t="s">
        <v>139</v>
      </c>
      <c r="Q1096" s="197">
        <f>Q1097</f>
        <v>500</v>
      </c>
      <c r="R1096" s="197">
        <f>R1097</f>
        <v>0</v>
      </c>
      <c r="S1096" s="197">
        <f>S1097</f>
        <v>500</v>
      </c>
      <c r="T1096" s="197">
        <f t="shared" ref="T1096:AD1096" si="743">T1097</f>
        <v>0</v>
      </c>
      <c r="U1096" s="294">
        <f t="shared" si="743"/>
        <v>580</v>
      </c>
      <c r="V1096" s="294">
        <f t="shared" si="743"/>
        <v>500</v>
      </c>
      <c r="W1096" s="343">
        <f t="shared" si="743"/>
        <v>500</v>
      </c>
      <c r="X1096" s="197"/>
      <c r="Y1096" s="308"/>
      <c r="Z1096" s="197">
        <f t="shared" si="743"/>
        <v>510</v>
      </c>
      <c r="AA1096" s="197">
        <f t="shared" si="743"/>
        <v>500</v>
      </c>
      <c r="AB1096" s="197">
        <f t="shared" si="743"/>
        <v>580</v>
      </c>
      <c r="AC1096" s="197">
        <f t="shared" si="743"/>
        <v>580</v>
      </c>
      <c r="AD1096" s="197">
        <f t="shared" si="743"/>
        <v>580</v>
      </c>
    </row>
    <row r="1097" spans="1:30" s="114" customFormat="1" ht="20.25" hidden="1" customHeight="1" x14ac:dyDescent="0.25">
      <c r="A1097" s="182" t="s">
        <v>341</v>
      </c>
      <c r="B1097" s="182"/>
      <c r="C1097" s="182"/>
      <c r="D1097" s="182"/>
      <c r="E1097" s="182"/>
      <c r="F1097" s="200">
        <f t="shared" si="721"/>
        <v>1000</v>
      </c>
      <c r="G1097" s="200">
        <f t="shared" si="722"/>
        <v>1580</v>
      </c>
      <c r="H1097" s="201">
        <f t="shared" si="723"/>
        <v>2750</v>
      </c>
      <c r="I1097" s="124"/>
      <c r="J1097" s="131"/>
      <c r="K1097" s="131"/>
      <c r="L1097" s="131"/>
      <c r="M1097" s="11"/>
      <c r="N1097" s="171">
        <v>313210</v>
      </c>
      <c r="O1097" s="172" t="s">
        <v>41</v>
      </c>
      <c r="P1097" s="173" t="s">
        <v>139</v>
      </c>
      <c r="Q1097" s="174">
        <v>500</v>
      </c>
      <c r="R1097" s="174">
        <f>S1097-Q1097</f>
        <v>0</v>
      </c>
      <c r="S1097" s="174">
        <v>500</v>
      </c>
      <c r="T1097" s="174"/>
      <c r="U1097" s="295">
        <v>580</v>
      </c>
      <c r="V1097" s="295">
        <v>500</v>
      </c>
      <c r="W1097" s="345">
        <v>500</v>
      </c>
      <c r="X1097" s="174"/>
      <c r="Y1097" s="309"/>
      <c r="Z1097" s="174">
        <v>510</v>
      </c>
      <c r="AA1097" s="174">
        <f>+Q1097</f>
        <v>500</v>
      </c>
      <c r="AB1097" s="174">
        <v>580</v>
      </c>
      <c r="AC1097" s="174">
        <v>580</v>
      </c>
      <c r="AD1097" s="174">
        <v>580</v>
      </c>
    </row>
    <row r="1098" spans="1:30" s="114" customFormat="1" ht="20.25" hidden="1" customHeight="1" x14ac:dyDescent="0.25">
      <c r="A1098" s="183" t="s">
        <v>341</v>
      </c>
      <c r="B1098" s="183"/>
      <c r="C1098" s="183"/>
      <c r="D1098" s="183"/>
      <c r="E1098" s="198" t="s">
        <v>388</v>
      </c>
      <c r="F1098" s="200">
        <f t="shared" si="721"/>
        <v>0</v>
      </c>
      <c r="G1098" s="200">
        <f t="shared" si="722"/>
        <v>0</v>
      </c>
      <c r="H1098" s="201">
        <f t="shared" si="723"/>
        <v>0</v>
      </c>
      <c r="I1098" s="124"/>
      <c r="J1098" s="131"/>
      <c r="K1098" s="131"/>
      <c r="L1098" s="131"/>
      <c r="M1098" s="194">
        <v>31322</v>
      </c>
      <c r="N1098" s="195"/>
      <c r="O1098" s="196" t="s">
        <v>41</v>
      </c>
      <c r="P1098" s="195" t="s">
        <v>259</v>
      </c>
      <c r="Q1098" s="197">
        <f>Q1099</f>
        <v>0</v>
      </c>
      <c r="R1098" s="197">
        <f>R1099</f>
        <v>0</v>
      </c>
      <c r="S1098" s="197">
        <f>S1099</f>
        <v>0</v>
      </c>
      <c r="T1098" s="197">
        <f t="shared" ref="T1098:AD1098" si="744">T1099</f>
        <v>0</v>
      </c>
      <c r="U1098" s="197">
        <f t="shared" si="744"/>
        <v>0</v>
      </c>
      <c r="V1098" s="197">
        <f t="shared" si="744"/>
        <v>0</v>
      </c>
      <c r="W1098" s="343">
        <f t="shared" si="744"/>
        <v>0</v>
      </c>
      <c r="X1098" s="197"/>
      <c r="Y1098" s="308"/>
      <c r="Z1098" s="197">
        <f t="shared" si="744"/>
        <v>0</v>
      </c>
      <c r="AA1098" s="197">
        <f t="shared" si="744"/>
        <v>0</v>
      </c>
      <c r="AB1098" s="197">
        <f t="shared" si="744"/>
        <v>0</v>
      </c>
      <c r="AC1098" s="197">
        <f t="shared" si="744"/>
        <v>0</v>
      </c>
      <c r="AD1098" s="197">
        <f t="shared" si="744"/>
        <v>0</v>
      </c>
    </row>
    <row r="1099" spans="1:30" s="114" customFormat="1" ht="20.25" hidden="1" customHeight="1" x14ac:dyDescent="0.25">
      <c r="A1099" s="182" t="s">
        <v>341</v>
      </c>
      <c r="B1099" s="182"/>
      <c r="C1099" s="182"/>
      <c r="D1099" s="182"/>
      <c r="E1099" s="182"/>
      <c r="F1099" s="200">
        <f t="shared" si="721"/>
        <v>0</v>
      </c>
      <c r="G1099" s="200">
        <f t="shared" si="722"/>
        <v>0</v>
      </c>
      <c r="H1099" s="201">
        <f t="shared" si="723"/>
        <v>0</v>
      </c>
      <c r="I1099" s="124"/>
      <c r="J1099" s="131"/>
      <c r="K1099" s="131"/>
      <c r="L1099" s="131"/>
      <c r="M1099" s="11"/>
      <c r="N1099" s="171">
        <v>313220</v>
      </c>
      <c r="O1099" s="172" t="s">
        <v>41</v>
      </c>
      <c r="P1099" s="173" t="s">
        <v>259</v>
      </c>
      <c r="Q1099" s="174">
        <v>0</v>
      </c>
      <c r="R1099" s="174">
        <f>S1099-Q1099</f>
        <v>0</v>
      </c>
      <c r="S1099" s="174">
        <v>0</v>
      </c>
      <c r="T1099" s="174"/>
      <c r="U1099" s="174"/>
      <c r="V1099" s="174"/>
      <c r="W1099" s="345"/>
      <c r="X1099" s="174"/>
      <c r="Y1099" s="309"/>
      <c r="Z1099" s="174"/>
      <c r="AA1099" s="174">
        <f>+Q1099</f>
        <v>0</v>
      </c>
      <c r="AB1099" s="174"/>
      <c r="AC1099" s="174"/>
      <c r="AD1099" s="174"/>
    </row>
    <row r="1100" spans="1:30" s="114" customFormat="1" ht="20.25" hidden="1" customHeight="1" x14ac:dyDescent="0.25">
      <c r="A1100" s="182" t="s">
        <v>341</v>
      </c>
      <c r="B1100" s="182"/>
      <c r="C1100" s="182"/>
      <c r="D1100" s="198" t="s">
        <v>387</v>
      </c>
      <c r="E1100" s="198" t="s">
        <v>388</v>
      </c>
      <c r="F1100" s="200">
        <f t="shared" si="721"/>
        <v>0</v>
      </c>
      <c r="G1100" s="200">
        <f t="shared" si="722"/>
        <v>0</v>
      </c>
      <c r="H1100" s="201">
        <f t="shared" si="723"/>
        <v>0</v>
      </c>
      <c r="I1100" s="124"/>
      <c r="J1100" s="131"/>
      <c r="K1100" s="131"/>
      <c r="L1100" s="131">
        <v>3133</v>
      </c>
      <c r="M1100" s="11"/>
      <c r="N1100" s="127"/>
      <c r="O1100" s="12" t="s">
        <v>41</v>
      </c>
      <c r="P1100" s="127" t="s">
        <v>260</v>
      </c>
      <c r="Q1100" s="133">
        <f t="shared" ref="Q1100:AD1101" si="745">Q1101</f>
        <v>0</v>
      </c>
      <c r="R1100" s="133">
        <f t="shared" si="745"/>
        <v>0</v>
      </c>
      <c r="S1100" s="133">
        <f t="shared" si="745"/>
        <v>0</v>
      </c>
      <c r="T1100" s="133">
        <f t="shared" si="745"/>
        <v>0</v>
      </c>
      <c r="U1100" s="133">
        <f t="shared" si="745"/>
        <v>0</v>
      </c>
      <c r="V1100" s="133">
        <f t="shared" si="745"/>
        <v>0</v>
      </c>
      <c r="W1100" s="342">
        <f t="shared" si="745"/>
        <v>0</v>
      </c>
      <c r="X1100" s="133"/>
      <c r="Y1100" s="307"/>
      <c r="Z1100" s="133">
        <f t="shared" si="745"/>
        <v>0</v>
      </c>
      <c r="AA1100" s="133">
        <f t="shared" si="745"/>
        <v>0</v>
      </c>
      <c r="AB1100" s="133">
        <f t="shared" si="745"/>
        <v>0</v>
      </c>
      <c r="AC1100" s="133">
        <f t="shared" si="745"/>
        <v>0</v>
      </c>
      <c r="AD1100" s="133">
        <f t="shared" si="745"/>
        <v>0</v>
      </c>
    </row>
    <row r="1101" spans="1:30" s="114" customFormat="1" ht="20.25" hidden="1" customHeight="1" x14ac:dyDescent="0.25">
      <c r="A1101" s="183" t="s">
        <v>341</v>
      </c>
      <c r="B1101" s="183"/>
      <c r="C1101" s="183"/>
      <c r="D1101" s="183"/>
      <c r="E1101" s="198" t="s">
        <v>388</v>
      </c>
      <c r="F1101" s="200">
        <f t="shared" si="721"/>
        <v>0</v>
      </c>
      <c r="G1101" s="200">
        <f t="shared" si="722"/>
        <v>0</v>
      </c>
      <c r="H1101" s="201">
        <f t="shared" si="723"/>
        <v>0</v>
      </c>
      <c r="I1101" s="124"/>
      <c r="J1101" s="131"/>
      <c r="K1101" s="131"/>
      <c r="L1101" s="131"/>
      <c r="M1101" s="194">
        <v>31332</v>
      </c>
      <c r="N1101" s="195"/>
      <c r="O1101" s="196" t="s">
        <v>41</v>
      </c>
      <c r="P1101" s="195" t="s">
        <v>260</v>
      </c>
      <c r="Q1101" s="197">
        <f t="shared" si="745"/>
        <v>0</v>
      </c>
      <c r="R1101" s="197">
        <f t="shared" si="745"/>
        <v>0</v>
      </c>
      <c r="S1101" s="197">
        <f t="shared" si="745"/>
        <v>0</v>
      </c>
      <c r="T1101" s="197">
        <f t="shared" si="745"/>
        <v>0</v>
      </c>
      <c r="U1101" s="197">
        <f t="shared" si="745"/>
        <v>0</v>
      </c>
      <c r="V1101" s="197">
        <f t="shared" si="745"/>
        <v>0</v>
      </c>
      <c r="W1101" s="343">
        <f t="shared" si="745"/>
        <v>0</v>
      </c>
      <c r="X1101" s="197"/>
      <c r="Y1101" s="308"/>
      <c r="Z1101" s="197">
        <f t="shared" si="745"/>
        <v>0</v>
      </c>
      <c r="AA1101" s="197">
        <f t="shared" si="745"/>
        <v>0</v>
      </c>
      <c r="AB1101" s="197">
        <f t="shared" si="745"/>
        <v>0</v>
      </c>
      <c r="AC1101" s="197">
        <f t="shared" si="745"/>
        <v>0</v>
      </c>
      <c r="AD1101" s="197">
        <f t="shared" si="745"/>
        <v>0</v>
      </c>
    </row>
    <row r="1102" spans="1:30" s="114" customFormat="1" ht="20.25" hidden="1" customHeight="1" x14ac:dyDescent="0.25">
      <c r="A1102" s="182" t="s">
        <v>341</v>
      </c>
      <c r="B1102" s="182"/>
      <c r="C1102" s="182"/>
      <c r="D1102" s="182"/>
      <c r="E1102" s="182"/>
      <c r="F1102" s="200">
        <f t="shared" si="721"/>
        <v>0</v>
      </c>
      <c r="G1102" s="200">
        <f t="shared" si="722"/>
        <v>0</v>
      </c>
      <c r="H1102" s="201">
        <f t="shared" si="723"/>
        <v>0</v>
      </c>
      <c r="I1102" s="124"/>
      <c r="J1102" s="131"/>
      <c r="K1102" s="131"/>
      <c r="L1102" s="131"/>
      <c r="M1102" s="11"/>
      <c r="N1102" s="171">
        <v>313320</v>
      </c>
      <c r="O1102" s="172" t="s">
        <v>41</v>
      </c>
      <c r="P1102" s="173" t="s">
        <v>260</v>
      </c>
      <c r="Q1102" s="174">
        <v>0</v>
      </c>
      <c r="R1102" s="174">
        <f>S1102-Q1102</f>
        <v>0</v>
      </c>
      <c r="S1102" s="174">
        <v>0</v>
      </c>
      <c r="T1102" s="174"/>
      <c r="U1102" s="174"/>
      <c r="V1102" s="174"/>
      <c r="W1102" s="345"/>
      <c r="X1102" s="174"/>
      <c r="Y1102" s="309"/>
      <c r="Z1102" s="174"/>
      <c r="AA1102" s="174">
        <f>+Q1102</f>
        <v>0</v>
      </c>
      <c r="AB1102" s="174"/>
      <c r="AC1102" s="174"/>
      <c r="AD1102" s="174"/>
    </row>
    <row r="1103" spans="1:30" s="187" customFormat="1" ht="20.25" customHeight="1" x14ac:dyDescent="0.25">
      <c r="A1103" s="183" t="s">
        <v>341</v>
      </c>
      <c r="B1103" s="198" t="s">
        <v>352</v>
      </c>
      <c r="C1103" s="198" t="s">
        <v>384</v>
      </c>
      <c r="D1103" s="198" t="s">
        <v>387</v>
      </c>
      <c r="E1103" s="198" t="s">
        <v>388</v>
      </c>
      <c r="F1103" s="200">
        <f t="shared" si="721"/>
        <v>4260</v>
      </c>
      <c r="G1103" s="200">
        <f t="shared" si="722"/>
        <v>8372</v>
      </c>
      <c r="H1103" s="201">
        <f t="shared" si="723"/>
        <v>10292</v>
      </c>
      <c r="I1103" s="263"/>
      <c r="J1103" s="263">
        <v>32</v>
      </c>
      <c r="K1103" s="263"/>
      <c r="L1103" s="263"/>
      <c r="M1103" s="263"/>
      <c r="N1103" s="263"/>
      <c r="O1103" s="303" t="s">
        <v>41</v>
      </c>
      <c r="P1103" s="264" t="s">
        <v>7</v>
      </c>
      <c r="Q1103" s="265">
        <f>Q1120+Q1143+Q1104</f>
        <v>2130</v>
      </c>
      <c r="R1103" s="265">
        <f t="shared" ref="R1103:AD1103" si="746">R1120+R1143+R1104</f>
        <v>0</v>
      </c>
      <c r="S1103" s="265">
        <f t="shared" si="746"/>
        <v>2130</v>
      </c>
      <c r="T1103" s="265">
        <f t="shared" si="746"/>
        <v>1882</v>
      </c>
      <c r="U1103" s="265">
        <f t="shared" si="746"/>
        <v>2130</v>
      </c>
      <c r="V1103" s="265">
        <f t="shared" si="746"/>
        <v>2130</v>
      </c>
      <c r="W1103" s="265">
        <f t="shared" si="746"/>
        <v>2130</v>
      </c>
      <c r="X1103" s="265"/>
      <c r="Y1103" s="260">
        <f>W1103/V1103*100</f>
        <v>100</v>
      </c>
      <c r="Z1103" s="186">
        <f t="shared" si="746"/>
        <v>1882</v>
      </c>
      <c r="AA1103" s="186">
        <f t="shared" si="746"/>
        <v>2130</v>
      </c>
      <c r="AB1103" s="186">
        <f t="shared" si="746"/>
        <v>2130</v>
      </c>
      <c r="AC1103" s="186">
        <f t="shared" si="746"/>
        <v>2100</v>
      </c>
      <c r="AD1103" s="186">
        <f t="shared" si="746"/>
        <v>2050</v>
      </c>
    </row>
    <row r="1104" spans="1:30" s="214" customFormat="1" ht="20.25" hidden="1" customHeight="1" x14ac:dyDescent="0.25">
      <c r="A1104" s="188" t="s">
        <v>341</v>
      </c>
      <c r="B1104" s="188"/>
      <c r="C1104" s="215" t="s">
        <v>384</v>
      </c>
      <c r="D1104" s="215" t="s">
        <v>387</v>
      </c>
      <c r="E1104" s="215" t="s">
        <v>388</v>
      </c>
      <c r="F1104" s="207">
        <f t="shared" si="721"/>
        <v>0</v>
      </c>
      <c r="G1104" s="207">
        <f t="shared" si="722"/>
        <v>0</v>
      </c>
      <c r="H1104" s="208">
        <f t="shared" si="723"/>
        <v>0</v>
      </c>
      <c r="I1104" s="124"/>
      <c r="J1104" s="131"/>
      <c r="K1104" s="131">
        <v>321</v>
      </c>
      <c r="L1104" s="131"/>
      <c r="M1104" s="131"/>
      <c r="N1104" s="132"/>
      <c r="O1104" s="12" t="s">
        <v>41</v>
      </c>
      <c r="P1104" s="127" t="s">
        <v>140</v>
      </c>
      <c r="Q1104" s="133">
        <f>Q1105+Q1114</f>
        <v>0</v>
      </c>
      <c r="R1104" s="133">
        <f>R1105+R1114</f>
        <v>0</v>
      </c>
      <c r="S1104" s="133">
        <f>S1105+S1114</f>
        <v>0</v>
      </c>
      <c r="T1104" s="133">
        <f t="shared" ref="T1104:AD1104" si="747">T1105+T1114</f>
        <v>0</v>
      </c>
      <c r="U1104" s="133">
        <f t="shared" si="747"/>
        <v>0</v>
      </c>
      <c r="V1104" s="133">
        <f t="shared" si="747"/>
        <v>0</v>
      </c>
      <c r="W1104" s="342">
        <f t="shared" si="747"/>
        <v>0</v>
      </c>
      <c r="X1104" s="133"/>
      <c r="Y1104" s="307"/>
      <c r="Z1104" s="213">
        <f t="shared" si="747"/>
        <v>0</v>
      </c>
      <c r="AA1104" s="213">
        <f t="shared" si="747"/>
        <v>0</v>
      </c>
      <c r="AB1104" s="213">
        <f t="shared" si="747"/>
        <v>0</v>
      </c>
      <c r="AC1104" s="213">
        <f t="shared" si="747"/>
        <v>0</v>
      </c>
      <c r="AD1104" s="213">
        <f t="shared" si="747"/>
        <v>0</v>
      </c>
    </row>
    <row r="1105" spans="1:30" s="114" customFormat="1" ht="20.25" hidden="1" customHeight="1" x14ac:dyDescent="0.25">
      <c r="A1105" s="182" t="s">
        <v>341</v>
      </c>
      <c r="B1105" s="182"/>
      <c r="C1105" s="182"/>
      <c r="D1105" s="198" t="s">
        <v>387</v>
      </c>
      <c r="E1105" s="198" t="s">
        <v>388</v>
      </c>
      <c r="F1105" s="200">
        <f t="shared" si="721"/>
        <v>0</v>
      </c>
      <c r="G1105" s="200">
        <f t="shared" si="722"/>
        <v>0</v>
      </c>
      <c r="H1105" s="201">
        <f t="shared" si="723"/>
        <v>0</v>
      </c>
      <c r="I1105" s="124"/>
      <c r="J1105" s="131"/>
      <c r="K1105" s="131"/>
      <c r="L1105" s="131">
        <v>3211</v>
      </c>
      <c r="M1105" s="11"/>
      <c r="N1105" s="127"/>
      <c r="O1105" s="12" t="s">
        <v>41</v>
      </c>
      <c r="P1105" s="127" t="s">
        <v>141</v>
      </c>
      <c r="Q1105" s="133">
        <f>Q1106+Q1108+Q1110+Q1112</f>
        <v>0</v>
      </c>
      <c r="R1105" s="133">
        <f t="shared" ref="R1105:AD1105" si="748">R1106+R1108+R1110+R1112</f>
        <v>0</v>
      </c>
      <c r="S1105" s="133">
        <f t="shared" si="748"/>
        <v>0</v>
      </c>
      <c r="T1105" s="133">
        <f t="shared" si="748"/>
        <v>0</v>
      </c>
      <c r="U1105" s="133">
        <f t="shared" si="748"/>
        <v>0</v>
      </c>
      <c r="V1105" s="133">
        <f t="shared" si="748"/>
        <v>0</v>
      </c>
      <c r="W1105" s="342">
        <f t="shared" si="748"/>
        <v>0</v>
      </c>
      <c r="X1105" s="133"/>
      <c r="Y1105" s="307"/>
      <c r="Z1105" s="133">
        <f t="shared" si="748"/>
        <v>0</v>
      </c>
      <c r="AA1105" s="133">
        <f t="shared" si="748"/>
        <v>0</v>
      </c>
      <c r="AB1105" s="133">
        <f t="shared" si="748"/>
        <v>0</v>
      </c>
      <c r="AC1105" s="133">
        <f t="shared" si="748"/>
        <v>0</v>
      </c>
      <c r="AD1105" s="133">
        <f t="shared" si="748"/>
        <v>0</v>
      </c>
    </row>
    <row r="1106" spans="1:30" s="114" customFormat="1" ht="20.25" hidden="1" customHeight="1" x14ac:dyDescent="0.25">
      <c r="A1106" s="183" t="s">
        <v>341</v>
      </c>
      <c r="B1106" s="183"/>
      <c r="C1106" s="183"/>
      <c r="D1106" s="183"/>
      <c r="E1106" s="198" t="s">
        <v>388</v>
      </c>
      <c r="F1106" s="200">
        <f t="shared" si="721"/>
        <v>0</v>
      </c>
      <c r="G1106" s="200">
        <f t="shared" si="722"/>
        <v>0</v>
      </c>
      <c r="H1106" s="201">
        <f t="shared" si="723"/>
        <v>0</v>
      </c>
      <c r="I1106" s="124"/>
      <c r="J1106" s="131"/>
      <c r="K1106" s="131"/>
      <c r="L1106" s="131"/>
      <c r="M1106" s="194">
        <v>32111</v>
      </c>
      <c r="N1106" s="195"/>
      <c r="O1106" s="196" t="s">
        <v>41</v>
      </c>
      <c r="P1106" s="195" t="s">
        <v>142</v>
      </c>
      <c r="Q1106" s="197">
        <f t="shared" ref="Q1106:AD1106" si="749">Q1107</f>
        <v>0</v>
      </c>
      <c r="R1106" s="197">
        <f t="shared" si="749"/>
        <v>0</v>
      </c>
      <c r="S1106" s="197">
        <f t="shared" si="749"/>
        <v>0</v>
      </c>
      <c r="T1106" s="197">
        <f t="shared" si="749"/>
        <v>0</v>
      </c>
      <c r="U1106" s="197">
        <f t="shared" si="749"/>
        <v>0</v>
      </c>
      <c r="V1106" s="197">
        <f t="shared" si="749"/>
        <v>0</v>
      </c>
      <c r="W1106" s="343">
        <f t="shared" si="749"/>
        <v>0</v>
      </c>
      <c r="X1106" s="197"/>
      <c r="Y1106" s="308"/>
      <c r="Z1106" s="197">
        <f t="shared" si="749"/>
        <v>0</v>
      </c>
      <c r="AA1106" s="197">
        <f t="shared" si="749"/>
        <v>0</v>
      </c>
      <c r="AB1106" s="197">
        <f t="shared" si="749"/>
        <v>0</v>
      </c>
      <c r="AC1106" s="197">
        <f t="shared" si="749"/>
        <v>0</v>
      </c>
      <c r="AD1106" s="197">
        <f t="shared" si="749"/>
        <v>0</v>
      </c>
    </row>
    <row r="1107" spans="1:30" s="114" customFormat="1" ht="20.25" hidden="1" customHeight="1" x14ac:dyDescent="0.25">
      <c r="A1107" s="182" t="s">
        <v>341</v>
      </c>
      <c r="B1107" s="182"/>
      <c r="C1107" s="182"/>
      <c r="D1107" s="182"/>
      <c r="E1107" s="182"/>
      <c r="F1107" s="200">
        <f t="shared" si="721"/>
        <v>0</v>
      </c>
      <c r="G1107" s="200">
        <f t="shared" si="722"/>
        <v>0</v>
      </c>
      <c r="H1107" s="201">
        <f t="shared" si="723"/>
        <v>0</v>
      </c>
      <c r="I1107" s="124"/>
      <c r="J1107" s="131"/>
      <c r="K1107" s="131"/>
      <c r="L1107" s="131"/>
      <c r="M1107" s="11"/>
      <c r="N1107" s="171">
        <v>321110</v>
      </c>
      <c r="O1107" s="172" t="s">
        <v>41</v>
      </c>
      <c r="P1107" s="173" t="s">
        <v>142</v>
      </c>
      <c r="Q1107" s="174">
        <v>0</v>
      </c>
      <c r="R1107" s="174">
        <v>0</v>
      </c>
      <c r="S1107" s="174">
        <f>Q1107+R1107</f>
        <v>0</v>
      </c>
      <c r="T1107" s="174"/>
      <c r="U1107" s="174"/>
      <c r="V1107" s="174"/>
      <c r="W1107" s="345">
        <v>0</v>
      </c>
      <c r="X1107" s="174"/>
      <c r="Y1107" s="309"/>
      <c r="Z1107" s="174"/>
      <c r="AA1107" s="174">
        <f>+Q1107</f>
        <v>0</v>
      </c>
      <c r="AB1107" s="174"/>
      <c r="AC1107" s="174"/>
      <c r="AD1107" s="174"/>
    </row>
    <row r="1108" spans="1:30" s="114" customFormat="1" ht="20.25" hidden="1" customHeight="1" x14ac:dyDescent="0.25">
      <c r="A1108" s="183" t="s">
        <v>341</v>
      </c>
      <c r="B1108" s="183"/>
      <c r="C1108" s="183"/>
      <c r="D1108" s="183"/>
      <c r="E1108" s="198" t="s">
        <v>388</v>
      </c>
      <c r="F1108" s="200">
        <f t="shared" si="721"/>
        <v>0</v>
      </c>
      <c r="G1108" s="200">
        <f t="shared" si="722"/>
        <v>0</v>
      </c>
      <c r="H1108" s="201">
        <f t="shared" si="723"/>
        <v>0</v>
      </c>
      <c r="I1108" s="124"/>
      <c r="J1108" s="131"/>
      <c r="K1108" s="131"/>
      <c r="L1108" s="131"/>
      <c r="M1108" s="194">
        <v>32113</v>
      </c>
      <c r="N1108" s="195"/>
      <c r="O1108" s="196" t="s">
        <v>41</v>
      </c>
      <c r="P1108" s="195" t="s">
        <v>143</v>
      </c>
      <c r="Q1108" s="197">
        <v>0</v>
      </c>
      <c r="R1108" s="197">
        <v>0</v>
      </c>
      <c r="S1108" s="197">
        <v>0</v>
      </c>
      <c r="T1108" s="197">
        <v>0</v>
      </c>
      <c r="U1108" s="197">
        <v>0</v>
      </c>
      <c r="V1108" s="197">
        <v>0</v>
      </c>
      <c r="W1108" s="343">
        <v>0</v>
      </c>
      <c r="X1108" s="197"/>
      <c r="Y1108" s="308"/>
      <c r="Z1108" s="197">
        <v>0</v>
      </c>
      <c r="AA1108" s="197">
        <v>0</v>
      </c>
      <c r="AB1108" s="197">
        <v>0</v>
      </c>
      <c r="AC1108" s="197">
        <v>0</v>
      </c>
      <c r="AD1108" s="197">
        <v>0</v>
      </c>
    </row>
    <row r="1109" spans="1:30" s="114" customFormat="1" ht="20.25" hidden="1" customHeight="1" x14ac:dyDescent="0.25">
      <c r="A1109" s="182" t="s">
        <v>341</v>
      </c>
      <c r="B1109" s="182"/>
      <c r="C1109" s="182"/>
      <c r="D1109" s="182"/>
      <c r="E1109" s="182"/>
      <c r="F1109" s="200">
        <f t="shared" si="721"/>
        <v>0</v>
      </c>
      <c r="G1109" s="200">
        <f t="shared" si="722"/>
        <v>0</v>
      </c>
      <c r="H1109" s="201">
        <f t="shared" si="723"/>
        <v>0</v>
      </c>
      <c r="I1109" s="124"/>
      <c r="J1109" s="131"/>
      <c r="K1109" s="131"/>
      <c r="L1109" s="131"/>
      <c r="M1109" s="11"/>
      <c r="N1109" s="171">
        <v>321130</v>
      </c>
      <c r="O1109" s="172" t="s">
        <v>41</v>
      </c>
      <c r="P1109" s="173" t="s">
        <v>143</v>
      </c>
      <c r="Q1109" s="174">
        <v>0</v>
      </c>
      <c r="R1109" s="174">
        <v>0</v>
      </c>
      <c r="S1109" s="174">
        <f>Q1109+R1109</f>
        <v>0</v>
      </c>
      <c r="T1109" s="174"/>
      <c r="U1109" s="174"/>
      <c r="V1109" s="174"/>
      <c r="W1109" s="345">
        <v>0</v>
      </c>
      <c r="X1109" s="174"/>
      <c r="Y1109" s="309"/>
      <c r="Z1109" s="174"/>
      <c r="AA1109" s="174">
        <f>+Q1109</f>
        <v>0</v>
      </c>
      <c r="AB1109" s="174"/>
      <c r="AC1109" s="174"/>
      <c r="AD1109" s="174"/>
    </row>
    <row r="1110" spans="1:30" s="114" customFormat="1" ht="20.25" hidden="1" customHeight="1" x14ac:dyDescent="0.25">
      <c r="A1110" s="183" t="s">
        <v>341</v>
      </c>
      <c r="B1110" s="183"/>
      <c r="C1110" s="183"/>
      <c r="D1110" s="183"/>
      <c r="E1110" s="198" t="s">
        <v>388</v>
      </c>
      <c r="F1110" s="200">
        <f t="shared" si="721"/>
        <v>0</v>
      </c>
      <c r="G1110" s="200">
        <f t="shared" si="722"/>
        <v>0</v>
      </c>
      <c r="H1110" s="201">
        <f t="shared" si="723"/>
        <v>0</v>
      </c>
      <c r="I1110" s="124"/>
      <c r="J1110" s="131"/>
      <c r="K1110" s="131"/>
      <c r="L1110" s="131"/>
      <c r="M1110" s="194">
        <v>32115</v>
      </c>
      <c r="N1110" s="195"/>
      <c r="O1110" s="196" t="s">
        <v>41</v>
      </c>
      <c r="P1110" s="195" t="s">
        <v>144</v>
      </c>
      <c r="Q1110" s="197">
        <v>0</v>
      </c>
      <c r="R1110" s="197">
        <v>0</v>
      </c>
      <c r="S1110" s="197">
        <v>0</v>
      </c>
      <c r="T1110" s="197">
        <v>0</v>
      </c>
      <c r="U1110" s="197">
        <v>0</v>
      </c>
      <c r="V1110" s="197">
        <v>0</v>
      </c>
      <c r="W1110" s="343">
        <v>0</v>
      </c>
      <c r="X1110" s="197"/>
      <c r="Y1110" s="308"/>
      <c r="Z1110" s="197">
        <v>0</v>
      </c>
      <c r="AA1110" s="197">
        <v>0</v>
      </c>
      <c r="AB1110" s="197">
        <v>0</v>
      </c>
      <c r="AC1110" s="197">
        <v>0</v>
      </c>
      <c r="AD1110" s="197">
        <v>0</v>
      </c>
    </row>
    <row r="1111" spans="1:30" s="114" customFormat="1" ht="20.25" hidden="1" customHeight="1" x14ac:dyDescent="0.25">
      <c r="A1111" s="182" t="s">
        <v>341</v>
      </c>
      <c r="B1111" s="182"/>
      <c r="C1111" s="182"/>
      <c r="D1111" s="182"/>
      <c r="E1111" s="182"/>
      <c r="F1111" s="200">
        <f t="shared" si="721"/>
        <v>0</v>
      </c>
      <c r="G1111" s="200">
        <f t="shared" si="722"/>
        <v>0</v>
      </c>
      <c r="H1111" s="201">
        <f t="shared" si="723"/>
        <v>0</v>
      </c>
      <c r="I1111" s="124"/>
      <c r="J1111" s="131"/>
      <c r="K1111" s="131"/>
      <c r="L1111" s="131"/>
      <c r="M1111" s="11"/>
      <c r="N1111" s="171">
        <v>321150</v>
      </c>
      <c r="O1111" s="172" t="s">
        <v>41</v>
      </c>
      <c r="P1111" s="173" t="s">
        <v>144</v>
      </c>
      <c r="Q1111" s="174">
        <v>0</v>
      </c>
      <c r="R1111" s="174">
        <v>0</v>
      </c>
      <c r="S1111" s="174">
        <f>Q1111+R1111</f>
        <v>0</v>
      </c>
      <c r="T1111" s="174"/>
      <c r="U1111" s="174"/>
      <c r="V1111" s="174"/>
      <c r="W1111" s="345">
        <v>0</v>
      </c>
      <c r="X1111" s="174"/>
      <c r="Y1111" s="309"/>
      <c r="Z1111" s="174"/>
      <c r="AA1111" s="174">
        <f>+Q1111</f>
        <v>0</v>
      </c>
      <c r="AB1111" s="174"/>
      <c r="AC1111" s="174"/>
      <c r="AD1111" s="174"/>
    </row>
    <row r="1112" spans="1:30" s="114" customFormat="1" ht="20.25" hidden="1" customHeight="1" x14ac:dyDescent="0.25">
      <c r="A1112" s="183" t="s">
        <v>341</v>
      </c>
      <c r="B1112" s="183"/>
      <c r="C1112" s="183"/>
      <c r="D1112" s="183"/>
      <c r="E1112" s="198" t="s">
        <v>388</v>
      </c>
      <c r="F1112" s="200">
        <f t="shared" si="721"/>
        <v>0</v>
      </c>
      <c r="G1112" s="200">
        <f t="shared" si="722"/>
        <v>0</v>
      </c>
      <c r="H1112" s="201">
        <f t="shared" si="723"/>
        <v>0</v>
      </c>
      <c r="I1112" s="124"/>
      <c r="J1112" s="131"/>
      <c r="K1112" s="131"/>
      <c r="L1112" s="131"/>
      <c r="M1112" s="194">
        <v>32119</v>
      </c>
      <c r="N1112" s="195"/>
      <c r="O1112" s="196" t="s">
        <v>41</v>
      </c>
      <c r="P1112" s="195" t="s">
        <v>145</v>
      </c>
      <c r="Q1112" s="197">
        <v>0</v>
      </c>
      <c r="R1112" s="197">
        <v>0</v>
      </c>
      <c r="S1112" s="197">
        <v>0</v>
      </c>
      <c r="T1112" s="197">
        <v>0</v>
      </c>
      <c r="U1112" s="197">
        <v>0</v>
      </c>
      <c r="V1112" s="197">
        <v>0</v>
      </c>
      <c r="W1112" s="343">
        <v>0</v>
      </c>
      <c r="X1112" s="197"/>
      <c r="Y1112" s="308"/>
      <c r="Z1112" s="197">
        <v>0</v>
      </c>
      <c r="AA1112" s="197">
        <v>0</v>
      </c>
      <c r="AB1112" s="197">
        <v>0</v>
      </c>
      <c r="AC1112" s="197">
        <v>0</v>
      </c>
      <c r="AD1112" s="197">
        <v>0</v>
      </c>
    </row>
    <row r="1113" spans="1:30" s="114" customFormat="1" ht="20.25" hidden="1" customHeight="1" x14ac:dyDescent="0.25">
      <c r="A1113" s="182" t="s">
        <v>341</v>
      </c>
      <c r="B1113" s="182"/>
      <c r="C1113" s="182"/>
      <c r="D1113" s="182"/>
      <c r="E1113" s="182"/>
      <c r="F1113" s="200">
        <f t="shared" si="721"/>
        <v>0</v>
      </c>
      <c r="G1113" s="200">
        <f t="shared" si="722"/>
        <v>0</v>
      </c>
      <c r="H1113" s="201">
        <f t="shared" si="723"/>
        <v>0</v>
      </c>
      <c r="I1113" s="124"/>
      <c r="J1113" s="131"/>
      <c r="K1113" s="131"/>
      <c r="L1113" s="131"/>
      <c r="M1113" s="11"/>
      <c r="N1113" s="171">
        <v>321190</v>
      </c>
      <c r="O1113" s="172" t="s">
        <v>41</v>
      </c>
      <c r="P1113" s="173" t="s">
        <v>145</v>
      </c>
      <c r="Q1113" s="174">
        <v>0</v>
      </c>
      <c r="R1113" s="174">
        <v>0</v>
      </c>
      <c r="S1113" s="174">
        <f>Q1113+R1113</f>
        <v>0</v>
      </c>
      <c r="T1113" s="174"/>
      <c r="U1113" s="174"/>
      <c r="V1113" s="174"/>
      <c r="W1113" s="345">
        <v>0</v>
      </c>
      <c r="X1113" s="174"/>
      <c r="Y1113" s="309"/>
      <c r="Z1113" s="174"/>
      <c r="AA1113" s="174">
        <f>+Q1113</f>
        <v>0</v>
      </c>
      <c r="AB1113" s="174"/>
      <c r="AC1113" s="174"/>
      <c r="AD1113" s="174"/>
    </row>
    <row r="1114" spans="1:30" s="114" customFormat="1" ht="20.25" hidden="1" customHeight="1" x14ac:dyDescent="0.25">
      <c r="A1114" s="182" t="s">
        <v>341</v>
      </c>
      <c r="B1114" s="182"/>
      <c r="C1114" s="182"/>
      <c r="D1114" s="198" t="s">
        <v>387</v>
      </c>
      <c r="E1114" s="198" t="s">
        <v>388</v>
      </c>
      <c r="F1114" s="200">
        <f t="shared" si="721"/>
        <v>0</v>
      </c>
      <c r="G1114" s="200">
        <f t="shared" si="722"/>
        <v>0</v>
      </c>
      <c r="H1114" s="201">
        <f t="shared" si="723"/>
        <v>0</v>
      </c>
      <c r="I1114" s="124"/>
      <c r="J1114" s="131"/>
      <c r="K1114" s="131"/>
      <c r="L1114" s="131">
        <v>3213</v>
      </c>
      <c r="M1114" s="11"/>
      <c r="N1114" s="127"/>
      <c r="O1114" s="12" t="s">
        <v>41</v>
      </c>
      <c r="P1114" s="127" t="s">
        <v>149</v>
      </c>
      <c r="Q1114" s="133">
        <f>Q1115+Q1118</f>
        <v>0</v>
      </c>
      <c r="R1114" s="133">
        <f t="shared" ref="R1114:AD1114" si="750">R1115+R1118</f>
        <v>0</v>
      </c>
      <c r="S1114" s="133">
        <f t="shared" si="750"/>
        <v>0</v>
      </c>
      <c r="T1114" s="133">
        <f t="shared" si="750"/>
        <v>0</v>
      </c>
      <c r="U1114" s="133">
        <f t="shared" si="750"/>
        <v>0</v>
      </c>
      <c r="V1114" s="133">
        <f t="shared" si="750"/>
        <v>0</v>
      </c>
      <c r="W1114" s="342">
        <f t="shared" si="750"/>
        <v>0</v>
      </c>
      <c r="X1114" s="133"/>
      <c r="Y1114" s="307"/>
      <c r="Z1114" s="133">
        <f t="shared" si="750"/>
        <v>0</v>
      </c>
      <c r="AA1114" s="133">
        <f t="shared" si="750"/>
        <v>0</v>
      </c>
      <c r="AB1114" s="133">
        <f t="shared" si="750"/>
        <v>0</v>
      </c>
      <c r="AC1114" s="133">
        <f t="shared" si="750"/>
        <v>0</v>
      </c>
      <c r="AD1114" s="133">
        <f t="shared" si="750"/>
        <v>0</v>
      </c>
    </row>
    <row r="1115" spans="1:30" s="114" customFormat="1" ht="20.25" hidden="1" customHeight="1" x14ac:dyDescent="0.25">
      <c r="A1115" s="183" t="s">
        <v>341</v>
      </c>
      <c r="B1115" s="183"/>
      <c r="C1115" s="183"/>
      <c r="D1115" s="183"/>
      <c r="E1115" s="198" t="s">
        <v>388</v>
      </c>
      <c r="F1115" s="200">
        <f t="shared" si="721"/>
        <v>0</v>
      </c>
      <c r="G1115" s="200">
        <f t="shared" si="722"/>
        <v>0</v>
      </c>
      <c r="H1115" s="201">
        <f t="shared" si="723"/>
        <v>0</v>
      </c>
      <c r="I1115" s="124"/>
      <c r="J1115" s="131"/>
      <c r="K1115" s="131"/>
      <c r="L1115" s="131"/>
      <c r="M1115" s="194">
        <v>32131</v>
      </c>
      <c r="N1115" s="195"/>
      <c r="O1115" s="196" t="s">
        <v>41</v>
      </c>
      <c r="P1115" s="195" t="s">
        <v>150</v>
      </c>
      <c r="Q1115" s="197">
        <f t="shared" ref="Q1115:AD1115" si="751">Q1116</f>
        <v>0</v>
      </c>
      <c r="R1115" s="197">
        <f t="shared" si="751"/>
        <v>0</v>
      </c>
      <c r="S1115" s="197">
        <f t="shared" si="751"/>
        <v>0</v>
      </c>
      <c r="T1115" s="197">
        <f t="shared" si="751"/>
        <v>0</v>
      </c>
      <c r="U1115" s="197">
        <f t="shared" si="751"/>
        <v>0</v>
      </c>
      <c r="V1115" s="197">
        <f t="shared" si="751"/>
        <v>0</v>
      </c>
      <c r="W1115" s="343">
        <f t="shared" si="751"/>
        <v>0</v>
      </c>
      <c r="X1115" s="197"/>
      <c r="Y1115" s="308"/>
      <c r="Z1115" s="197">
        <f t="shared" si="751"/>
        <v>0</v>
      </c>
      <c r="AA1115" s="197">
        <f t="shared" si="751"/>
        <v>0</v>
      </c>
      <c r="AB1115" s="197">
        <f t="shared" si="751"/>
        <v>0</v>
      </c>
      <c r="AC1115" s="197">
        <f t="shared" si="751"/>
        <v>0</v>
      </c>
      <c r="AD1115" s="197">
        <f t="shared" si="751"/>
        <v>0</v>
      </c>
    </row>
    <row r="1116" spans="1:30" s="114" customFormat="1" ht="20.25" hidden="1" customHeight="1" x14ac:dyDescent="0.25">
      <c r="A1116" s="182" t="s">
        <v>341</v>
      </c>
      <c r="B1116" s="182"/>
      <c r="C1116" s="182"/>
      <c r="D1116" s="182"/>
      <c r="E1116" s="182"/>
      <c r="F1116" s="200">
        <f t="shared" si="721"/>
        <v>0</v>
      </c>
      <c r="G1116" s="200">
        <f t="shared" si="722"/>
        <v>0</v>
      </c>
      <c r="H1116" s="201">
        <f t="shared" si="723"/>
        <v>0</v>
      </c>
      <c r="I1116" s="124"/>
      <c r="J1116" s="131"/>
      <c r="K1116" s="131"/>
      <c r="L1116" s="131"/>
      <c r="M1116" s="11"/>
      <c r="N1116" s="171">
        <v>321310</v>
      </c>
      <c r="O1116" s="172" t="s">
        <v>41</v>
      </c>
      <c r="P1116" s="173" t="s">
        <v>151</v>
      </c>
      <c r="Q1116" s="174">
        <v>0</v>
      </c>
      <c r="R1116" s="174">
        <v>0</v>
      </c>
      <c r="S1116" s="174">
        <f>Q1116+R1116</f>
        <v>0</v>
      </c>
      <c r="T1116" s="174"/>
      <c r="U1116" s="174"/>
      <c r="V1116" s="174"/>
      <c r="W1116" s="345">
        <v>0</v>
      </c>
      <c r="X1116" s="174"/>
      <c r="Y1116" s="309"/>
      <c r="Z1116" s="174"/>
      <c r="AA1116" s="174">
        <f t="shared" ref="AA1116:AA1117" si="752">+Q1116</f>
        <v>0</v>
      </c>
      <c r="AB1116" s="174"/>
      <c r="AC1116" s="174"/>
      <c r="AD1116" s="174"/>
    </row>
    <row r="1117" spans="1:30" s="114" customFormat="1" ht="20.25" hidden="1" customHeight="1" x14ac:dyDescent="0.25">
      <c r="A1117" s="182" t="s">
        <v>341</v>
      </c>
      <c r="B1117" s="182"/>
      <c r="C1117" s="182"/>
      <c r="D1117" s="182"/>
      <c r="E1117" s="182"/>
      <c r="F1117" s="200">
        <f t="shared" si="721"/>
        <v>0</v>
      </c>
      <c r="G1117" s="200">
        <f t="shared" si="722"/>
        <v>0</v>
      </c>
      <c r="H1117" s="201">
        <f t="shared" si="723"/>
        <v>0</v>
      </c>
      <c r="I1117" s="124"/>
      <c r="J1117" s="131"/>
      <c r="K1117" s="131"/>
      <c r="L1117" s="131"/>
      <c r="M1117" s="11"/>
      <c r="N1117" s="171">
        <v>321311</v>
      </c>
      <c r="O1117" s="172" t="s">
        <v>41</v>
      </c>
      <c r="P1117" s="173" t="s">
        <v>152</v>
      </c>
      <c r="Q1117" s="174">
        <v>0</v>
      </c>
      <c r="R1117" s="174">
        <v>0</v>
      </c>
      <c r="S1117" s="174">
        <f>Q1117+R1117</f>
        <v>0</v>
      </c>
      <c r="T1117" s="174"/>
      <c r="U1117" s="174"/>
      <c r="V1117" s="174"/>
      <c r="W1117" s="345">
        <v>0</v>
      </c>
      <c r="X1117" s="174"/>
      <c r="Y1117" s="309"/>
      <c r="Z1117" s="174"/>
      <c r="AA1117" s="174">
        <f t="shared" si="752"/>
        <v>0</v>
      </c>
      <c r="AB1117" s="174"/>
      <c r="AC1117" s="174"/>
      <c r="AD1117" s="174"/>
    </row>
    <row r="1118" spans="1:30" s="114" customFormat="1" ht="20.25" hidden="1" customHeight="1" x14ac:dyDescent="0.25">
      <c r="A1118" s="183" t="s">
        <v>341</v>
      </c>
      <c r="B1118" s="183"/>
      <c r="C1118" s="183"/>
      <c r="D1118" s="183"/>
      <c r="E1118" s="198" t="s">
        <v>388</v>
      </c>
      <c r="F1118" s="200">
        <f t="shared" si="721"/>
        <v>0</v>
      </c>
      <c r="G1118" s="200">
        <f t="shared" si="722"/>
        <v>0</v>
      </c>
      <c r="H1118" s="201">
        <f t="shared" si="723"/>
        <v>0</v>
      </c>
      <c r="I1118" s="124"/>
      <c r="J1118" s="131"/>
      <c r="K1118" s="131"/>
      <c r="L1118" s="131"/>
      <c r="M1118" s="194">
        <v>32132</v>
      </c>
      <c r="N1118" s="195"/>
      <c r="O1118" s="196" t="s">
        <v>41</v>
      </c>
      <c r="P1118" s="195" t="s">
        <v>153</v>
      </c>
      <c r="Q1118" s="197">
        <v>0</v>
      </c>
      <c r="R1118" s="197">
        <v>0</v>
      </c>
      <c r="S1118" s="197">
        <v>0</v>
      </c>
      <c r="T1118" s="197">
        <v>0</v>
      </c>
      <c r="U1118" s="197">
        <v>0</v>
      </c>
      <c r="V1118" s="197">
        <v>0</v>
      </c>
      <c r="W1118" s="343">
        <v>0</v>
      </c>
      <c r="X1118" s="197"/>
      <c r="Y1118" s="308"/>
      <c r="Z1118" s="197">
        <v>0</v>
      </c>
      <c r="AA1118" s="197">
        <v>0</v>
      </c>
      <c r="AB1118" s="197">
        <v>0</v>
      </c>
      <c r="AC1118" s="197">
        <v>0</v>
      </c>
      <c r="AD1118" s="197">
        <v>0</v>
      </c>
    </row>
    <row r="1119" spans="1:30" s="114" customFormat="1" ht="20.25" hidden="1" customHeight="1" x14ac:dyDescent="0.25">
      <c r="A1119" s="182" t="s">
        <v>341</v>
      </c>
      <c r="B1119" s="182"/>
      <c r="C1119" s="182"/>
      <c r="D1119" s="182"/>
      <c r="E1119" s="182"/>
      <c r="F1119" s="200">
        <f t="shared" si="721"/>
        <v>0</v>
      </c>
      <c r="G1119" s="200">
        <f t="shared" si="722"/>
        <v>0</v>
      </c>
      <c r="H1119" s="201">
        <f t="shared" si="723"/>
        <v>0</v>
      </c>
      <c r="I1119" s="124"/>
      <c r="J1119" s="131"/>
      <c r="K1119" s="131"/>
      <c r="L1119" s="131"/>
      <c r="M1119" s="11"/>
      <c r="N1119" s="171">
        <v>321320</v>
      </c>
      <c r="O1119" s="172" t="s">
        <v>41</v>
      </c>
      <c r="P1119" s="173" t="s">
        <v>153</v>
      </c>
      <c r="Q1119" s="174">
        <v>0</v>
      </c>
      <c r="R1119" s="174">
        <v>0</v>
      </c>
      <c r="S1119" s="174">
        <f>Q1119+R1119</f>
        <v>0</v>
      </c>
      <c r="T1119" s="174"/>
      <c r="U1119" s="174"/>
      <c r="V1119" s="174"/>
      <c r="W1119" s="345">
        <v>0</v>
      </c>
      <c r="X1119" s="174"/>
      <c r="Y1119" s="309"/>
      <c r="Z1119" s="174"/>
      <c r="AA1119" s="174">
        <f>+Q1119</f>
        <v>0</v>
      </c>
      <c r="AB1119" s="174"/>
      <c r="AC1119" s="174"/>
      <c r="AD1119" s="174"/>
    </row>
    <row r="1120" spans="1:30" s="214" customFormat="1" ht="20.25" customHeight="1" x14ac:dyDescent="0.25">
      <c r="A1120" s="188" t="s">
        <v>341</v>
      </c>
      <c r="B1120" s="188"/>
      <c r="C1120" s="215" t="s">
        <v>384</v>
      </c>
      <c r="D1120" s="215" t="s">
        <v>387</v>
      </c>
      <c r="E1120" s="215" t="s">
        <v>388</v>
      </c>
      <c r="F1120" s="207">
        <f t="shared" si="721"/>
        <v>2760</v>
      </c>
      <c r="G1120" s="207">
        <f t="shared" si="722"/>
        <v>5520</v>
      </c>
      <c r="H1120" s="208">
        <f t="shared" si="723"/>
        <v>6789.7</v>
      </c>
      <c r="I1120" s="124"/>
      <c r="J1120" s="131"/>
      <c r="K1120" s="131">
        <v>322</v>
      </c>
      <c r="L1120" s="131"/>
      <c r="M1120" s="131"/>
      <c r="N1120" s="132"/>
      <c r="O1120" s="12" t="s">
        <v>41</v>
      </c>
      <c r="P1120" s="127" t="s">
        <v>154</v>
      </c>
      <c r="Q1120" s="133">
        <f>Q1121+Q1131+Q1136</f>
        <v>1380</v>
      </c>
      <c r="R1120" s="133">
        <f t="shared" ref="R1120:AD1120" si="753">R1121+R1131+R1136</f>
        <v>0</v>
      </c>
      <c r="S1120" s="133">
        <f t="shared" si="753"/>
        <v>1380</v>
      </c>
      <c r="T1120" s="133">
        <f t="shared" si="753"/>
        <v>1380</v>
      </c>
      <c r="U1120" s="293">
        <f t="shared" si="753"/>
        <v>1380</v>
      </c>
      <c r="V1120" s="293">
        <f t="shared" si="753"/>
        <v>1380</v>
      </c>
      <c r="W1120" s="342">
        <f t="shared" si="753"/>
        <v>1380</v>
      </c>
      <c r="X1120" s="133"/>
      <c r="Y1120" s="307"/>
      <c r="Z1120" s="213">
        <f t="shared" si="753"/>
        <v>1379.7</v>
      </c>
      <c r="AA1120" s="213">
        <f t="shared" si="753"/>
        <v>1380</v>
      </c>
      <c r="AB1120" s="213">
        <f t="shared" si="753"/>
        <v>1380</v>
      </c>
      <c r="AC1120" s="213">
        <f t="shared" si="753"/>
        <v>1350</v>
      </c>
      <c r="AD1120" s="213">
        <f t="shared" si="753"/>
        <v>1300</v>
      </c>
    </row>
    <row r="1121" spans="1:30" s="114" customFormat="1" ht="20.25" customHeight="1" x14ac:dyDescent="0.25">
      <c r="A1121" s="182" t="s">
        <v>341</v>
      </c>
      <c r="B1121" s="182"/>
      <c r="C1121" s="182"/>
      <c r="D1121" s="198" t="s">
        <v>387</v>
      </c>
      <c r="E1121" s="198" t="s">
        <v>388</v>
      </c>
      <c r="F1121" s="200">
        <f t="shared" ref="F1121:F1184" si="754">+Q1121+R1121+S1121</f>
        <v>700</v>
      </c>
      <c r="G1121" s="200">
        <f t="shared" ref="G1121:G1184" si="755">+T1121+U1121+V1121+W1121+X1121+Y1121</f>
        <v>1400</v>
      </c>
      <c r="H1121" s="201">
        <f t="shared" ref="H1121:H1184" si="756">+Z1121+AA1121+AB1121+AC1121+AD1121</f>
        <v>1749.7</v>
      </c>
      <c r="I1121" s="124"/>
      <c r="J1121" s="131"/>
      <c r="K1121" s="131"/>
      <c r="L1121" s="131">
        <v>3221</v>
      </c>
      <c r="M1121" s="11"/>
      <c r="N1121" s="127"/>
      <c r="O1121" s="12" t="s">
        <v>41</v>
      </c>
      <c r="P1121" s="127" t="s">
        <v>155</v>
      </c>
      <c r="Q1121" s="133">
        <f>Q1122+Q1127+Q1129+Q1125</f>
        <v>350</v>
      </c>
      <c r="R1121" s="133">
        <f t="shared" ref="R1121:AD1121" si="757">R1122+R1127+R1129+R1125</f>
        <v>0</v>
      </c>
      <c r="S1121" s="133">
        <f t="shared" si="757"/>
        <v>350</v>
      </c>
      <c r="T1121" s="133">
        <v>350</v>
      </c>
      <c r="U1121" s="293">
        <f t="shared" si="757"/>
        <v>350</v>
      </c>
      <c r="V1121" s="293">
        <f t="shared" si="757"/>
        <v>350</v>
      </c>
      <c r="W1121" s="342">
        <f t="shared" si="757"/>
        <v>350</v>
      </c>
      <c r="X1121" s="133"/>
      <c r="Y1121" s="307"/>
      <c r="Z1121" s="133">
        <f t="shared" si="757"/>
        <v>349.7</v>
      </c>
      <c r="AA1121" s="133">
        <f t="shared" si="757"/>
        <v>350</v>
      </c>
      <c r="AB1121" s="133">
        <f t="shared" si="757"/>
        <v>350</v>
      </c>
      <c r="AC1121" s="133">
        <f t="shared" si="757"/>
        <v>350</v>
      </c>
      <c r="AD1121" s="133">
        <f t="shared" si="757"/>
        <v>350</v>
      </c>
    </row>
    <row r="1122" spans="1:30" s="114" customFormat="1" ht="20.25" hidden="1" customHeight="1" x14ac:dyDescent="0.25">
      <c r="A1122" s="183" t="s">
        <v>341</v>
      </c>
      <c r="B1122" s="183"/>
      <c r="C1122" s="183"/>
      <c r="D1122" s="183"/>
      <c r="E1122" s="198" t="s">
        <v>388</v>
      </c>
      <c r="F1122" s="200">
        <f t="shared" si="754"/>
        <v>200</v>
      </c>
      <c r="G1122" s="200">
        <f t="shared" si="755"/>
        <v>300</v>
      </c>
      <c r="H1122" s="201">
        <f t="shared" si="756"/>
        <v>499.7</v>
      </c>
      <c r="I1122" s="124"/>
      <c r="J1122" s="131"/>
      <c r="K1122" s="131"/>
      <c r="L1122" s="131"/>
      <c r="M1122" s="194">
        <v>32211</v>
      </c>
      <c r="N1122" s="195"/>
      <c r="O1122" s="196" t="s">
        <v>41</v>
      </c>
      <c r="P1122" s="195" t="s">
        <v>156</v>
      </c>
      <c r="Q1122" s="197">
        <f>Q1124+Q1123</f>
        <v>100</v>
      </c>
      <c r="R1122" s="197">
        <f>R1124+R1123</f>
        <v>0</v>
      </c>
      <c r="S1122" s="197">
        <f>S1124+S1123</f>
        <v>100</v>
      </c>
      <c r="T1122" s="197">
        <f t="shared" ref="T1122:AD1122" si="758">T1124+T1123</f>
        <v>0</v>
      </c>
      <c r="U1122" s="294">
        <f t="shared" si="758"/>
        <v>100</v>
      </c>
      <c r="V1122" s="294">
        <f t="shared" si="758"/>
        <v>100</v>
      </c>
      <c r="W1122" s="343">
        <f t="shared" si="758"/>
        <v>100</v>
      </c>
      <c r="X1122" s="197"/>
      <c r="Y1122" s="308"/>
      <c r="Z1122" s="197">
        <f t="shared" si="758"/>
        <v>99.7</v>
      </c>
      <c r="AA1122" s="197">
        <f t="shared" si="758"/>
        <v>100</v>
      </c>
      <c r="AB1122" s="197">
        <f t="shared" si="758"/>
        <v>100</v>
      </c>
      <c r="AC1122" s="197">
        <f t="shared" si="758"/>
        <v>100</v>
      </c>
      <c r="AD1122" s="197">
        <f t="shared" si="758"/>
        <v>100</v>
      </c>
    </row>
    <row r="1123" spans="1:30" s="114" customFormat="1" ht="20.25" hidden="1" customHeight="1" x14ac:dyDescent="0.25">
      <c r="A1123" s="182" t="s">
        <v>341</v>
      </c>
      <c r="B1123" s="182"/>
      <c r="C1123" s="182"/>
      <c r="D1123" s="182"/>
      <c r="E1123" s="182"/>
      <c r="F1123" s="200">
        <f t="shared" si="754"/>
        <v>100</v>
      </c>
      <c r="G1123" s="200">
        <f t="shared" si="755"/>
        <v>150</v>
      </c>
      <c r="H1123" s="201">
        <f t="shared" si="756"/>
        <v>249.7</v>
      </c>
      <c r="I1123" s="124"/>
      <c r="J1123" s="131"/>
      <c r="K1123" s="131"/>
      <c r="L1123" s="131"/>
      <c r="M1123" s="11"/>
      <c r="N1123" s="171">
        <v>322110</v>
      </c>
      <c r="O1123" s="172" t="s">
        <v>41</v>
      </c>
      <c r="P1123" s="173" t="s">
        <v>156</v>
      </c>
      <c r="Q1123" s="174">
        <v>50</v>
      </c>
      <c r="R1123" s="174">
        <f>S1123-Q1123</f>
        <v>0</v>
      </c>
      <c r="S1123" s="174">
        <v>50</v>
      </c>
      <c r="T1123" s="174"/>
      <c r="U1123" s="295">
        <v>50</v>
      </c>
      <c r="V1123" s="295">
        <v>50</v>
      </c>
      <c r="W1123" s="345">
        <v>50</v>
      </c>
      <c r="X1123" s="174"/>
      <c r="Y1123" s="309"/>
      <c r="Z1123" s="174">
        <v>49.7</v>
      </c>
      <c r="AA1123" s="174">
        <f t="shared" ref="AA1123:AA1124" si="759">+Q1123</f>
        <v>50</v>
      </c>
      <c r="AB1123" s="174">
        <v>50</v>
      </c>
      <c r="AC1123" s="174">
        <v>50</v>
      </c>
      <c r="AD1123" s="174">
        <v>50</v>
      </c>
    </row>
    <row r="1124" spans="1:30" s="114" customFormat="1" ht="20.25" hidden="1" customHeight="1" x14ac:dyDescent="0.25">
      <c r="A1124" s="182" t="s">
        <v>341</v>
      </c>
      <c r="B1124" s="182"/>
      <c r="C1124" s="182"/>
      <c r="D1124" s="182"/>
      <c r="E1124" s="182"/>
      <c r="F1124" s="200">
        <f t="shared" si="754"/>
        <v>100</v>
      </c>
      <c r="G1124" s="200">
        <f t="shared" si="755"/>
        <v>150</v>
      </c>
      <c r="H1124" s="201">
        <f t="shared" si="756"/>
        <v>250</v>
      </c>
      <c r="I1124" s="124"/>
      <c r="J1124" s="131"/>
      <c r="K1124" s="131"/>
      <c r="L1124" s="131"/>
      <c r="M1124" s="11"/>
      <c r="N1124" s="171">
        <v>322111</v>
      </c>
      <c r="O1124" s="172" t="s">
        <v>41</v>
      </c>
      <c r="P1124" s="173" t="s">
        <v>158</v>
      </c>
      <c r="Q1124" s="174">
        <v>50</v>
      </c>
      <c r="R1124" s="174">
        <f>S1124-Q1124</f>
        <v>0</v>
      </c>
      <c r="S1124" s="174">
        <v>50</v>
      </c>
      <c r="T1124" s="174"/>
      <c r="U1124" s="295">
        <v>50</v>
      </c>
      <c r="V1124" s="295">
        <v>50</v>
      </c>
      <c r="W1124" s="345">
        <v>50</v>
      </c>
      <c r="X1124" s="174"/>
      <c r="Y1124" s="309"/>
      <c r="Z1124" s="174">
        <v>50</v>
      </c>
      <c r="AA1124" s="174">
        <f t="shared" si="759"/>
        <v>50</v>
      </c>
      <c r="AB1124" s="174">
        <v>50</v>
      </c>
      <c r="AC1124" s="174">
        <v>50</v>
      </c>
      <c r="AD1124" s="174">
        <v>50</v>
      </c>
    </row>
    <row r="1125" spans="1:30" s="114" customFormat="1" ht="20.25" hidden="1" customHeight="1" x14ac:dyDescent="0.25">
      <c r="A1125" s="183" t="s">
        <v>341</v>
      </c>
      <c r="B1125" s="183"/>
      <c r="C1125" s="183"/>
      <c r="D1125" s="183"/>
      <c r="E1125" s="198" t="s">
        <v>388</v>
      </c>
      <c r="F1125" s="200">
        <f t="shared" si="754"/>
        <v>0</v>
      </c>
      <c r="G1125" s="200">
        <f t="shared" si="755"/>
        <v>0</v>
      </c>
      <c r="H1125" s="201">
        <f t="shared" si="756"/>
        <v>0</v>
      </c>
      <c r="I1125" s="124"/>
      <c r="J1125" s="131"/>
      <c r="K1125" s="131"/>
      <c r="L1125" s="131"/>
      <c r="M1125" s="194">
        <v>32212</v>
      </c>
      <c r="N1125" s="195"/>
      <c r="O1125" s="196" t="s">
        <v>41</v>
      </c>
      <c r="P1125" s="195" t="s">
        <v>163</v>
      </c>
      <c r="Q1125" s="197">
        <v>0</v>
      </c>
      <c r="R1125" s="197">
        <v>0</v>
      </c>
      <c r="S1125" s="197">
        <v>0</v>
      </c>
      <c r="T1125" s="197">
        <v>0</v>
      </c>
      <c r="U1125" s="294">
        <v>0</v>
      </c>
      <c r="V1125" s="294">
        <v>0</v>
      </c>
      <c r="W1125" s="343">
        <v>0</v>
      </c>
      <c r="X1125" s="197"/>
      <c r="Y1125" s="308"/>
      <c r="Z1125" s="197">
        <v>0</v>
      </c>
      <c r="AA1125" s="197">
        <v>0</v>
      </c>
      <c r="AB1125" s="197">
        <v>0</v>
      </c>
      <c r="AC1125" s="197">
        <v>0</v>
      </c>
      <c r="AD1125" s="197">
        <v>0</v>
      </c>
    </row>
    <row r="1126" spans="1:30" s="114" customFormat="1" ht="20.25" hidden="1" customHeight="1" x14ac:dyDescent="0.25">
      <c r="A1126" s="182" t="s">
        <v>341</v>
      </c>
      <c r="B1126" s="182"/>
      <c r="C1126" s="182"/>
      <c r="D1126" s="182"/>
      <c r="E1126" s="182"/>
      <c r="F1126" s="200">
        <f t="shared" si="754"/>
        <v>0</v>
      </c>
      <c r="G1126" s="200">
        <f t="shared" si="755"/>
        <v>0</v>
      </c>
      <c r="H1126" s="201">
        <f t="shared" si="756"/>
        <v>0</v>
      </c>
      <c r="I1126" s="124"/>
      <c r="J1126" s="131"/>
      <c r="K1126" s="131"/>
      <c r="L1126" s="131"/>
      <c r="M1126" s="11"/>
      <c r="N1126" s="171">
        <v>322120</v>
      </c>
      <c r="O1126" s="172" t="s">
        <v>41</v>
      </c>
      <c r="P1126" s="173" t="s">
        <v>163</v>
      </c>
      <c r="Q1126" s="174">
        <v>0</v>
      </c>
      <c r="R1126" s="174">
        <v>0</v>
      </c>
      <c r="S1126" s="174">
        <f>Q1126+R1126</f>
        <v>0</v>
      </c>
      <c r="T1126" s="174"/>
      <c r="U1126" s="295">
        <v>0</v>
      </c>
      <c r="V1126" s="295">
        <v>0</v>
      </c>
      <c r="W1126" s="345">
        <v>0</v>
      </c>
      <c r="X1126" s="174"/>
      <c r="Y1126" s="309"/>
      <c r="Z1126" s="174"/>
      <c r="AA1126" s="174">
        <f>+Q1126</f>
        <v>0</v>
      </c>
      <c r="AB1126" s="174"/>
      <c r="AC1126" s="174"/>
      <c r="AD1126" s="174"/>
    </row>
    <row r="1127" spans="1:30" s="114" customFormat="1" ht="20.25" hidden="1" customHeight="1" x14ac:dyDescent="0.25">
      <c r="A1127" s="183" t="s">
        <v>341</v>
      </c>
      <c r="B1127" s="183"/>
      <c r="C1127" s="183"/>
      <c r="D1127" s="183"/>
      <c r="E1127" s="198" t="s">
        <v>388</v>
      </c>
      <c r="F1127" s="200">
        <f t="shared" si="754"/>
        <v>240</v>
      </c>
      <c r="G1127" s="200">
        <f t="shared" si="755"/>
        <v>360</v>
      </c>
      <c r="H1127" s="201">
        <f t="shared" si="756"/>
        <v>600</v>
      </c>
      <c r="I1127" s="124"/>
      <c r="J1127" s="131"/>
      <c r="K1127" s="131"/>
      <c r="L1127" s="131"/>
      <c r="M1127" s="194">
        <v>32214</v>
      </c>
      <c r="N1127" s="195"/>
      <c r="O1127" s="196" t="s">
        <v>41</v>
      </c>
      <c r="P1127" s="195" t="s">
        <v>164</v>
      </c>
      <c r="Q1127" s="197">
        <f>Q1128</f>
        <v>120</v>
      </c>
      <c r="R1127" s="197">
        <f>R1128</f>
        <v>0</v>
      </c>
      <c r="S1127" s="197">
        <f>S1128</f>
        <v>120</v>
      </c>
      <c r="T1127" s="197">
        <f t="shared" ref="T1127:AD1127" si="760">T1128</f>
        <v>0</v>
      </c>
      <c r="U1127" s="294">
        <f t="shared" si="760"/>
        <v>120</v>
      </c>
      <c r="V1127" s="294">
        <f t="shared" si="760"/>
        <v>120</v>
      </c>
      <c r="W1127" s="343">
        <f t="shared" si="760"/>
        <v>120</v>
      </c>
      <c r="X1127" s="197"/>
      <c r="Y1127" s="308"/>
      <c r="Z1127" s="197">
        <f t="shared" si="760"/>
        <v>120</v>
      </c>
      <c r="AA1127" s="197">
        <f t="shared" si="760"/>
        <v>120</v>
      </c>
      <c r="AB1127" s="197">
        <f t="shared" si="760"/>
        <v>120</v>
      </c>
      <c r="AC1127" s="197">
        <f t="shared" si="760"/>
        <v>120</v>
      </c>
      <c r="AD1127" s="197">
        <f t="shared" si="760"/>
        <v>120</v>
      </c>
    </row>
    <row r="1128" spans="1:30" s="114" customFormat="1" ht="20.25" hidden="1" customHeight="1" x14ac:dyDescent="0.25">
      <c r="A1128" s="182" t="s">
        <v>341</v>
      </c>
      <c r="B1128" s="182"/>
      <c r="C1128" s="182"/>
      <c r="D1128" s="182"/>
      <c r="E1128" s="182"/>
      <c r="F1128" s="200">
        <f t="shared" si="754"/>
        <v>240</v>
      </c>
      <c r="G1128" s="200">
        <f t="shared" si="755"/>
        <v>360</v>
      </c>
      <c r="H1128" s="201">
        <f t="shared" si="756"/>
        <v>600</v>
      </c>
      <c r="I1128" s="124"/>
      <c r="J1128" s="131"/>
      <c r="K1128" s="131"/>
      <c r="L1128" s="131"/>
      <c r="M1128" s="11"/>
      <c r="N1128" s="171">
        <v>322140</v>
      </c>
      <c r="O1128" s="172" t="s">
        <v>41</v>
      </c>
      <c r="P1128" s="173" t="s">
        <v>164</v>
      </c>
      <c r="Q1128" s="174">
        <v>120</v>
      </c>
      <c r="R1128" s="174">
        <f>S1128-Q1128</f>
        <v>0</v>
      </c>
      <c r="S1128" s="174">
        <v>120</v>
      </c>
      <c r="T1128" s="174"/>
      <c r="U1128" s="295">
        <v>120</v>
      </c>
      <c r="V1128" s="295">
        <v>120</v>
      </c>
      <c r="W1128" s="345">
        <v>120</v>
      </c>
      <c r="X1128" s="174"/>
      <c r="Y1128" s="309"/>
      <c r="Z1128" s="174">
        <v>120</v>
      </c>
      <c r="AA1128" s="174">
        <f>+Q1128</f>
        <v>120</v>
      </c>
      <c r="AB1128" s="174">
        <v>120</v>
      </c>
      <c r="AC1128" s="174">
        <v>120</v>
      </c>
      <c r="AD1128" s="174">
        <v>120</v>
      </c>
    </row>
    <row r="1129" spans="1:30" s="114" customFormat="1" ht="20.25" hidden="1" customHeight="1" x14ac:dyDescent="0.25">
      <c r="A1129" s="183" t="s">
        <v>341</v>
      </c>
      <c r="B1129" s="183"/>
      <c r="C1129" s="183"/>
      <c r="D1129" s="183"/>
      <c r="E1129" s="198" t="s">
        <v>388</v>
      </c>
      <c r="F1129" s="200">
        <f t="shared" si="754"/>
        <v>260</v>
      </c>
      <c r="G1129" s="200">
        <f t="shared" si="755"/>
        <v>390</v>
      </c>
      <c r="H1129" s="201">
        <f t="shared" si="756"/>
        <v>650</v>
      </c>
      <c r="I1129" s="124"/>
      <c r="J1129" s="131"/>
      <c r="K1129" s="131"/>
      <c r="L1129" s="131"/>
      <c r="M1129" s="194">
        <v>32216</v>
      </c>
      <c r="N1129" s="195"/>
      <c r="O1129" s="196" t="s">
        <v>41</v>
      </c>
      <c r="P1129" s="195" t="s">
        <v>165</v>
      </c>
      <c r="Q1129" s="197">
        <f>Q1130</f>
        <v>130</v>
      </c>
      <c r="R1129" s="197">
        <f>R1130</f>
        <v>0</v>
      </c>
      <c r="S1129" s="197">
        <f>S1130</f>
        <v>130</v>
      </c>
      <c r="T1129" s="197">
        <f t="shared" ref="T1129:AD1129" si="761">T1130</f>
        <v>0</v>
      </c>
      <c r="U1129" s="294">
        <f t="shared" si="761"/>
        <v>130</v>
      </c>
      <c r="V1129" s="294">
        <f t="shared" si="761"/>
        <v>130</v>
      </c>
      <c r="W1129" s="343">
        <f t="shared" si="761"/>
        <v>130</v>
      </c>
      <c r="X1129" s="197"/>
      <c r="Y1129" s="308"/>
      <c r="Z1129" s="197">
        <f t="shared" si="761"/>
        <v>130</v>
      </c>
      <c r="AA1129" s="197">
        <f t="shared" si="761"/>
        <v>130</v>
      </c>
      <c r="AB1129" s="197">
        <f t="shared" si="761"/>
        <v>130</v>
      </c>
      <c r="AC1129" s="197">
        <f t="shared" si="761"/>
        <v>130</v>
      </c>
      <c r="AD1129" s="197">
        <f t="shared" si="761"/>
        <v>130</v>
      </c>
    </row>
    <row r="1130" spans="1:30" s="114" customFormat="1" ht="20.25" hidden="1" customHeight="1" x14ac:dyDescent="0.25">
      <c r="A1130" s="182" t="s">
        <v>341</v>
      </c>
      <c r="B1130" s="182"/>
      <c r="C1130" s="182"/>
      <c r="D1130" s="182"/>
      <c r="E1130" s="182"/>
      <c r="F1130" s="200">
        <f t="shared" si="754"/>
        <v>260</v>
      </c>
      <c r="G1130" s="200">
        <f t="shared" si="755"/>
        <v>390</v>
      </c>
      <c r="H1130" s="201">
        <f t="shared" si="756"/>
        <v>650</v>
      </c>
      <c r="I1130" s="124"/>
      <c r="J1130" s="131"/>
      <c r="K1130" s="131"/>
      <c r="L1130" s="131"/>
      <c r="M1130" s="11"/>
      <c r="N1130" s="171">
        <v>322160</v>
      </c>
      <c r="O1130" s="172" t="s">
        <v>41</v>
      </c>
      <c r="P1130" s="173" t="s">
        <v>165</v>
      </c>
      <c r="Q1130" s="174">
        <v>130</v>
      </c>
      <c r="R1130" s="174">
        <f>S1130-Q1130</f>
        <v>0</v>
      </c>
      <c r="S1130" s="174">
        <v>130</v>
      </c>
      <c r="T1130" s="174"/>
      <c r="U1130" s="295">
        <v>130</v>
      </c>
      <c r="V1130" s="295">
        <v>130</v>
      </c>
      <c r="W1130" s="345">
        <v>130</v>
      </c>
      <c r="X1130" s="174"/>
      <c r="Y1130" s="309"/>
      <c r="Z1130" s="174">
        <v>130</v>
      </c>
      <c r="AA1130" s="174">
        <f>+Q1130</f>
        <v>130</v>
      </c>
      <c r="AB1130" s="174">
        <v>130</v>
      </c>
      <c r="AC1130" s="174">
        <v>130</v>
      </c>
      <c r="AD1130" s="174">
        <v>130</v>
      </c>
    </row>
    <row r="1131" spans="1:30" s="114" customFormat="1" ht="20.25" customHeight="1" x14ac:dyDescent="0.25">
      <c r="A1131" s="182" t="s">
        <v>341</v>
      </c>
      <c r="B1131" s="182"/>
      <c r="C1131" s="182"/>
      <c r="D1131" s="198" t="s">
        <v>387</v>
      </c>
      <c r="E1131" s="198" t="s">
        <v>388</v>
      </c>
      <c r="F1131" s="200">
        <f t="shared" si="754"/>
        <v>160</v>
      </c>
      <c r="G1131" s="200">
        <f t="shared" si="755"/>
        <v>320</v>
      </c>
      <c r="H1131" s="201">
        <f t="shared" si="756"/>
        <v>400</v>
      </c>
      <c r="I1131" s="124"/>
      <c r="J1131" s="131"/>
      <c r="K1131" s="131"/>
      <c r="L1131" s="131">
        <v>3222</v>
      </c>
      <c r="M1131" s="11"/>
      <c r="N1131" s="127"/>
      <c r="O1131" s="12" t="s">
        <v>41</v>
      </c>
      <c r="P1131" s="127" t="s">
        <v>167</v>
      </c>
      <c r="Q1131" s="133">
        <f>Q1132+Q1134</f>
        <v>80</v>
      </c>
      <c r="R1131" s="133">
        <f>R1132+R1134</f>
        <v>0</v>
      </c>
      <c r="S1131" s="133">
        <f>S1132+S1134</f>
        <v>80</v>
      </c>
      <c r="T1131" s="133">
        <v>80</v>
      </c>
      <c r="U1131" s="293">
        <f t="shared" ref="U1131:AD1131" si="762">U1132+U1134</f>
        <v>80</v>
      </c>
      <c r="V1131" s="293">
        <f t="shared" si="762"/>
        <v>80</v>
      </c>
      <c r="W1131" s="342">
        <f t="shared" si="762"/>
        <v>80</v>
      </c>
      <c r="X1131" s="133"/>
      <c r="Y1131" s="307"/>
      <c r="Z1131" s="133">
        <f t="shared" si="762"/>
        <v>80</v>
      </c>
      <c r="AA1131" s="133">
        <f t="shared" si="762"/>
        <v>80</v>
      </c>
      <c r="AB1131" s="133">
        <f t="shared" si="762"/>
        <v>80</v>
      </c>
      <c r="AC1131" s="133">
        <f t="shared" si="762"/>
        <v>80</v>
      </c>
      <c r="AD1131" s="133">
        <f t="shared" si="762"/>
        <v>80</v>
      </c>
    </row>
    <row r="1132" spans="1:30" s="114" customFormat="1" ht="20.25" hidden="1" customHeight="1" x14ac:dyDescent="0.25">
      <c r="A1132" s="183" t="s">
        <v>341</v>
      </c>
      <c r="B1132" s="183"/>
      <c r="C1132" s="183"/>
      <c r="D1132" s="183"/>
      <c r="E1132" s="198" t="s">
        <v>388</v>
      </c>
      <c r="F1132" s="200">
        <f t="shared" si="754"/>
        <v>0</v>
      </c>
      <c r="G1132" s="200">
        <f t="shared" si="755"/>
        <v>0</v>
      </c>
      <c r="H1132" s="201">
        <f t="shared" si="756"/>
        <v>0</v>
      </c>
      <c r="I1132" s="124"/>
      <c r="J1132" s="131"/>
      <c r="K1132" s="131"/>
      <c r="L1132" s="131"/>
      <c r="M1132" s="194">
        <v>32221</v>
      </c>
      <c r="N1132" s="195"/>
      <c r="O1132" s="196" t="s">
        <v>41</v>
      </c>
      <c r="P1132" s="195" t="s">
        <v>168</v>
      </c>
      <c r="Q1132" s="197">
        <f>Q1133</f>
        <v>0</v>
      </c>
      <c r="R1132" s="197">
        <f>R1133</f>
        <v>0</v>
      </c>
      <c r="S1132" s="197">
        <f>S1133</f>
        <v>0</v>
      </c>
      <c r="T1132" s="197">
        <f t="shared" ref="T1132:AD1132" si="763">T1133</f>
        <v>0</v>
      </c>
      <c r="U1132" s="294">
        <f t="shared" si="763"/>
        <v>0</v>
      </c>
      <c r="V1132" s="294">
        <f t="shared" si="763"/>
        <v>0</v>
      </c>
      <c r="W1132" s="343">
        <f t="shared" si="763"/>
        <v>0</v>
      </c>
      <c r="X1132" s="197"/>
      <c r="Y1132" s="308"/>
      <c r="Z1132" s="197">
        <f t="shared" si="763"/>
        <v>0</v>
      </c>
      <c r="AA1132" s="197">
        <f t="shared" si="763"/>
        <v>0</v>
      </c>
      <c r="AB1132" s="197">
        <f t="shared" si="763"/>
        <v>0</v>
      </c>
      <c r="AC1132" s="197">
        <f t="shared" si="763"/>
        <v>0</v>
      </c>
      <c r="AD1132" s="197">
        <f t="shared" si="763"/>
        <v>0</v>
      </c>
    </row>
    <row r="1133" spans="1:30" s="114" customFormat="1" ht="20.25" hidden="1" customHeight="1" x14ac:dyDescent="0.25">
      <c r="A1133" s="182" t="s">
        <v>341</v>
      </c>
      <c r="B1133" s="182"/>
      <c r="C1133" s="182"/>
      <c r="D1133" s="182"/>
      <c r="E1133" s="182"/>
      <c r="F1133" s="200">
        <f t="shared" si="754"/>
        <v>0</v>
      </c>
      <c r="G1133" s="200">
        <f t="shared" si="755"/>
        <v>0</v>
      </c>
      <c r="H1133" s="201">
        <f t="shared" si="756"/>
        <v>0</v>
      </c>
      <c r="I1133" s="124"/>
      <c r="J1133" s="131"/>
      <c r="K1133" s="131"/>
      <c r="L1133" s="131"/>
      <c r="M1133" s="11"/>
      <c r="N1133" s="171">
        <v>322210</v>
      </c>
      <c r="O1133" s="172" t="s">
        <v>41</v>
      </c>
      <c r="P1133" s="173" t="s">
        <v>168</v>
      </c>
      <c r="Q1133" s="174">
        <v>0</v>
      </c>
      <c r="R1133" s="174">
        <v>0</v>
      </c>
      <c r="S1133" s="174">
        <f>Q1133+R1133</f>
        <v>0</v>
      </c>
      <c r="T1133" s="174"/>
      <c r="U1133" s="295"/>
      <c r="V1133" s="295"/>
      <c r="W1133" s="345">
        <v>0</v>
      </c>
      <c r="X1133" s="174"/>
      <c r="Y1133" s="309"/>
      <c r="Z1133" s="174"/>
      <c r="AA1133" s="174">
        <f>+Q1133</f>
        <v>0</v>
      </c>
      <c r="AB1133" s="174"/>
      <c r="AC1133" s="174"/>
      <c r="AD1133" s="174"/>
    </row>
    <row r="1134" spans="1:30" s="114" customFormat="1" ht="20.25" hidden="1" customHeight="1" x14ac:dyDescent="0.25">
      <c r="A1134" s="183" t="s">
        <v>341</v>
      </c>
      <c r="B1134" s="183"/>
      <c r="C1134" s="183"/>
      <c r="D1134" s="183"/>
      <c r="E1134" s="198" t="s">
        <v>388</v>
      </c>
      <c r="F1134" s="200">
        <f t="shared" si="754"/>
        <v>160</v>
      </c>
      <c r="G1134" s="200">
        <f t="shared" si="755"/>
        <v>240</v>
      </c>
      <c r="H1134" s="201">
        <f t="shared" si="756"/>
        <v>400</v>
      </c>
      <c r="I1134" s="124"/>
      <c r="J1134" s="131"/>
      <c r="K1134" s="131"/>
      <c r="L1134" s="131"/>
      <c r="M1134" s="194">
        <v>32222</v>
      </c>
      <c r="N1134" s="195"/>
      <c r="O1134" s="196" t="s">
        <v>41</v>
      </c>
      <c r="P1134" s="195" t="s">
        <v>170</v>
      </c>
      <c r="Q1134" s="197">
        <f>Q1135</f>
        <v>80</v>
      </c>
      <c r="R1134" s="197">
        <f>R1135</f>
        <v>0</v>
      </c>
      <c r="S1134" s="197">
        <f>S1135</f>
        <v>80</v>
      </c>
      <c r="T1134" s="197">
        <f t="shared" ref="T1134:AD1134" si="764">T1135</f>
        <v>0</v>
      </c>
      <c r="U1134" s="294">
        <f t="shared" si="764"/>
        <v>80</v>
      </c>
      <c r="V1134" s="294">
        <f t="shared" si="764"/>
        <v>80</v>
      </c>
      <c r="W1134" s="343">
        <f t="shared" si="764"/>
        <v>80</v>
      </c>
      <c r="X1134" s="197"/>
      <c r="Y1134" s="308"/>
      <c r="Z1134" s="197">
        <f t="shared" si="764"/>
        <v>80</v>
      </c>
      <c r="AA1134" s="197">
        <f t="shared" si="764"/>
        <v>80</v>
      </c>
      <c r="AB1134" s="197">
        <f t="shared" si="764"/>
        <v>80</v>
      </c>
      <c r="AC1134" s="197">
        <f t="shared" si="764"/>
        <v>80</v>
      </c>
      <c r="AD1134" s="197">
        <f t="shared" si="764"/>
        <v>80</v>
      </c>
    </row>
    <row r="1135" spans="1:30" s="114" customFormat="1" ht="20.25" hidden="1" customHeight="1" x14ac:dyDescent="0.25">
      <c r="A1135" s="182" t="s">
        <v>341</v>
      </c>
      <c r="B1135" s="182"/>
      <c r="C1135" s="182"/>
      <c r="D1135" s="182"/>
      <c r="E1135" s="182"/>
      <c r="F1135" s="200">
        <f t="shared" si="754"/>
        <v>160</v>
      </c>
      <c r="G1135" s="200">
        <f t="shared" si="755"/>
        <v>240</v>
      </c>
      <c r="H1135" s="201">
        <f t="shared" si="756"/>
        <v>400</v>
      </c>
      <c r="I1135" s="124"/>
      <c r="J1135" s="131"/>
      <c r="K1135" s="131"/>
      <c r="L1135" s="131"/>
      <c r="M1135" s="11"/>
      <c r="N1135" s="171">
        <v>322220</v>
      </c>
      <c r="O1135" s="172" t="s">
        <v>41</v>
      </c>
      <c r="P1135" s="173" t="s">
        <v>170</v>
      </c>
      <c r="Q1135" s="174">
        <v>80</v>
      </c>
      <c r="R1135" s="174">
        <f>S1135-Q1135</f>
        <v>0</v>
      </c>
      <c r="S1135" s="174">
        <v>80</v>
      </c>
      <c r="T1135" s="174"/>
      <c r="U1135" s="295">
        <v>80</v>
      </c>
      <c r="V1135" s="295">
        <v>80</v>
      </c>
      <c r="W1135" s="345">
        <v>80</v>
      </c>
      <c r="X1135" s="174"/>
      <c r="Y1135" s="309"/>
      <c r="Z1135" s="174">
        <v>80</v>
      </c>
      <c r="AA1135" s="174">
        <f>+Q1135</f>
        <v>80</v>
      </c>
      <c r="AB1135" s="174">
        <v>80</v>
      </c>
      <c r="AC1135" s="174">
        <v>80</v>
      </c>
      <c r="AD1135" s="174">
        <v>80</v>
      </c>
    </row>
    <row r="1136" spans="1:30" s="114" customFormat="1" ht="20.25" customHeight="1" x14ac:dyDescent="0.25">
      <c r="A1136" s="182" t="s">
        <v>341</v>
      </c>
      <c r="B1136" s="182"/>
      <c r="C1136" s="182"/>
      <c r="D1136" s="198" t="s">
        <v>387</v>
      </c>
      <c r="E1136" s="198" t="s">
        <v>388</v>
      </c>
      <c r="F1136" s="200">
        <f t="shared" si="754"/>
        <v>1900</v>
      </c>
      <c r="G1136" s="200">
        <f t="shared" si="755"/>
        <v>3800</v>
      </c>
      <c r="H1136" s="201">
        <f t="shared" si="756"/>
        <v>4640</v>
      </c>
      <c r="I1136" s="124"/>
      <c r="J1136" s="131"/>
      <c r="K1136" s="131"/>
      <c r="L1136" s="131">
        <v>3223</v>
      </c>
      <c r="M1136" s="11"/>
      <c r="N1136" s="127"/>
      <c r="O1136" s="12" t="s">
        <v>41</v>
      </c>
      <c r="P1136" s="127" t="s">
        <v>173</v>
      </c>
      <c r="Q1136" s="133">
        <f>Q1137+Q1140+Q1142</f>
        <v>950</v>
      </c>
      <c r="R1136" s="133">
        <f t="shared" ref="R1136:AD1136" si="765">R1137+R1140+R1142</f>
        <v>0</v>
      </c>
      <c r="S1136" s="133">
        <f t="shared" si="765"/>
        <v>950</v>
      </c>
      <c r="T1136" s="133">
        <v>950</v>
      </c>
      <c r="U1136" s="293">
        <f t="shared" si="765"/>
        <v>950</v>
      </c>
      <c r="V1136" s="293">
        <f t="shared" si="765"/>
        <v>950</v>
      </c>
      <c r="W1136" s="342">
        <f t="shared" si="765"/>
        <v>950</v>
      </c>
      <c r="X1136" s="133"/>
      <c r="Y1136" s="307"/>
      <c r="Z1136" s="133">
        <f t="shared" si="765"/>
        <v>950</v>
      </c>
      <c r="AA1136" s="133">
        <f t="shared" si="765"/>
        <v>950</v>
      </c>
      <c r="AB1136" s="133">
        <f t="shared" si="765"/>
        <v>950</v>
      </c>
      <c r="AC1136" s="133">
        <f t="shared" si="765"/>
        <v>920</v>
      </c>
      <c r="AD1136" s="133">
        <f t="shared" si="765"/>
        <v>870</v>
      </c>
    </row>
    <row r="1137" spans="1:30" s="114" customFormat="1" ht="20.25" hidden="1" customHeight="1" x14ac:dyDescent="0.25">
      <c r="A1137" s="183" t="s">
        <v>341</v>
      </c>
      <c r="B1137" s="183"/>
      <c r="C1137" s="183"/>
      <c r="D1137" s="183"/>
      <c r="E1137" s="198" t="s">
        <v>388</v>
      </c>
      <c r="F1137" s="200">
        <f t="shared" si="754"/>
        <v>1400</v>
      </c>
      <c r="G1137" s="200">
        <f t="shared" si="755"/>
        <v>2100</v>
      </c>
      <c r="H1137" s="201">
        <f t="shared" si="756"/>
        <v>3500</v>
      </c>
      <c r="I1137" s="124"/>
      <c r="J1137" s="131"/>
      <c r="K1137" s="131"/>
      <c r="L1137" s="131"/>
      <c r="M1137" s="194">
        <v>32231</v>
      </c>
      <c r="N1137" s="195"/>
      <c r="O1137" s="196" t="s">
        <v>41</v>
      </c>
      <c r="P1137" s="195" t="s">
        <v>174</v>
      </c>
      <c r="Q1137" s="197">
        <f>Q1138+Q1139</f>
        <v>700</v>
      </c>
      <c r="R1137" s="197">
        <f>R1138+R1139</f>
        <v>0</v>
      </c>
      <c r="S1137" s="197">
        <f>S1138+S1139</f>
        <v>700</v>
      </c>
      <c r="T1137" s="197">
        <f t="shared" ref="T1137:AD1137" si="766">T1138+T1139</f>
        <v>0</v>
      </c>
      <c r="U1137" s="294">
        <f t="shared" si="766"/>
        <v>700</v>
      </c>
      <c r="V1137" s="294">
        <f t="shared" si="766"/>
        <v>700</v>
      </c>
      <c r="W1137" s="343">
        <f t="shared" si="766"/>
        <v>700</v>
      </c>
      <c r="X1137" s="197"/>
      <c r="Y1137" s="308"/>
      <c r="Z1137" s="197">
        <f t="shared" si="766"/>
        <v>700</v>
      </c>
      <c r="AA1137" s="197">
        <f t="shared" si="766"/>
        <v>700</v>
      </c>
      <c r="AB1137" s="197">
        <f t="shared" si="766"/>
        <v>700</v>
      </c>
      <c r="AC1137" s="197">
        <f t="shared" si="766"/>
        <v>700</v>
      </c>
      <c r="AD1137" s="197">
        <f t="shared" si="766"/>
        <v>700</v>
      </c>
    </row>
    <row r="1138" spans="1:30" s="114" customFormat="1" ht="20.25" hidden="1" customHeight="1" x14ac:dyDescent="0.25">
      <c r="A1138" s="182" t="s">
        <v>341</v>
      </c>
      <c r="B1138" s="182"/>
      <c r="C1138" s="182"/>
      <c r="D1138" s="182"/>
      <c r="E1138" s="182"/>
      <c r="F1138" s="200">
        <f t="shared" si="754"/>
        <v>640</v>
      </c>
      <c r="G1138" s="200">
        <f t="shared" si="755"/>
        <v>960</v>
      </c>
      <c r="H1138" s="201">
        <f t="shared" si="756"/>
        <v>1600</v>
      </c>
      <c r="I1138" s="124"/>
      <c r="J1138" s="131"/>
      <c r="K1138" s="131"/>
      <c r="L1138" s="131"/>
      <c r="M1138" s="11"/>
      <c r="N1138" s="171">
        <v>322310</v>
      </c>
      <c r="O1138" s="172" t="s">
        <v>41</v>
      </c>
      <c r="P1138" s="173" t="s">
        <v>174</v>
      </c>
      <c r="Q1138" s="174">
        <v>320</v>
      </c>
      <c r="R1138" s="174">
        <f>S1138-Q1138</f>
        <v>0</v>
      </c>
      <c r="S1138" s="174">
        <v>320</v>
      </c>
      <c r="T1138" s="174"/>
      <c r="U1138" s="295">
        <v>320</v>
      </c>
      <c r="V1138" s="295">
        <v>320</v>
      </c>
      <c r="W1138" s="345">
        <v>320</v>
      </c>
      <c r="X1138" s="174"/>
      <c r="Y1138" s="309"/>
      <c r="Z1138" s="174">
        <v>320</v>
      </c>
      <c r="AA1138" s="174">
        <f t="shared" ref="AA1138:AA1139" si="767">+Q1138</f>
        <v>320</v>
      </c>
      <c r="AB1138" s="174">
        <v>320</v>
      </c>
      <c r="AC1138" s="174">
        <v>320</v>
      </c>
      <c r="AD1138" s="174">
        <v>320</v>
      </c>
    </row>
    <row r="1139" spans="1:30" s="114" customFormat="1" ht="20.25" hidden="1" customHeight="1" x14ac:dyDescent="0.25">
      <c r="A1139" s="182" t="s">
        <v>341</v>
      </c>
      <c r="B1139" s="182"/>
      <c r="C1139" s="182"/>
      <c r="D1139" s="182"/>
      <c r="E1139" s="182"/>
      <c r="F1139" s="200">
        <f t="shared" si="754"/>
        <v>760</v>
      </c>
      <c r="G1139" s="200">
        <f t="shared" si="755"/>
        <v>1140</v>
      </c>
      <c r="H1139" s="201">
        <f t="shared" si="756"/>
        <v>1900</v>
      </c>
      <c r="I1139" s="124"/>
      <c r="J1139" s="131"/>
      <c r="K1139" s="131"/>
      <c r="L1139" s="131"/>
      <c r="M1139" s="11"/>
      <c r="N1139" s="171">
        <v>322311</v>
      </c>
      <c r="O1139" s="172" t="s">
        <v>41</v>
      </c>
      <c r="P1139" s="173" t="s">
        <v>265</v>
      </c>
      <c r="Q1139" s="174">
        <v>380</v>
      </c>
      <c r="R1139" s="174">
        <f>S1139-Q1139</f>
        <v>0</v>
      </c>
      <c r="S1139" s="174">
        <v>380</v>
      </c>
      <c r="T1139" s="174"/>
      <c r="U1139" s="295">
        <v>380</v>
      </c>
      <c r="V1139" s="295">
        <v>380</v>
      </c>
      <c r="W1139" s="345">
        <v>380</v>
      </c>
      <c r="X1139" s="174"/>
      <c r="Y1139" s="309"/>
      <c r="Z1139" s="174">
        <v>380</v>
      </c>
      <c r="AA1139" s="174">
        <f t="shared" si="767"/>
        <v>380</v>
      </c>
      <c r="AB1139" s="174">
        <v>380</v>
      </c>
      <c r="AC1139" s="174">
        <v>380</v>
      </c>
      <c r="AD1139" s="174">
        <v>380</v>
      </c>
    </row>
    <row r="1140" spans="1:30" s="114" customFormat="1" ht="20.25" hidden="1" customHeight="1" x14ac:dyDescent="0.25">
      <c r="A1140" s="183" t="s">
        <v>341</v>
      </c>
      <c r="B1140" s="183"/>
      <c r="C1140" s="183"/>
      <c r="D1140" s="183"/>
      <c r="E1140" s="198" t="s">
        <v>388</v>
      </c>
      <c r="F1140" s="200">
        <f t="shared" si="754"/>
        <v>500</v>
      </c>
      <c r="G1140" s="200">
        <f t="shared" si="755"/>
        <v>750</v>
      </c>
      <c r="H1140" s="201">
        <f t="shared" si="756"/>
        <v>1140</v>
      </c>
      <c r="I1140" s="124"/>
      <c r="J1140" s="131"/>
      <c r="K1140" s="131"/>
      <c r="L1140" s="131"/>
      <c r="M1140" s="194">
        <v>32233</v>
      </c>
      <c r="N1140" s="195"/>
      <c r="O1140" s="196" t="s">
        <v>41</v>
      </c>
      <c r="P1140" s="195" t="s">
        <v>176</v>
      </c>
      <c r="Q1140" s="197">
        <f>Q1141</f>
        <v>250</v>
      </c>
      <c r="R1140" s="197">
        <f>R1141</f>
        <v>0</v>
      </c>
      <c r="S1140" s="197">
        <f>S1141</f>
        <v>250</v>
      </c>
      <c r="T1140" s="197">
        <f t="shared" ref="T1140:AD1140" si="768">T1141</f>
        <v>0</v>
      </c>
      <c r="U1140" s="294">
        <f t="shared" si="768"/>
        <v>250</v>
      </c>
      <c r="V1140" s="294">
        <f t="shared" si="768"/>
        <v>250</v>
      </c>
      <c r="W1140" s="343">
        <f t="shared" si="768"/>
        <v>250</v>
      </c>
      <c r="X1140" s="197"/>
      <c r="Y1140" s="308"/>
      <c r="Z1140" s="197">
        <f t="shared" si="768"/>
        <v>250</v>
      </c>
      <c r="AA1140" s="197">
        <f t="shared" si="768"/>
        <v>250</v>
      </c>
      <c r="AB1140" s="197">
        <f t="shared" si="768"/>
        <v>250</v>
      </c>
      <c r="AC1140" s="197">
        <f t="shared" si="768"/>
        <v>220</v>
      </c>
      <c r="AD1140" s="197">
        <f t="shared" si="768"/>
        <v>170</v>
      </c>
    </row>
    <row r="1141" spans="1:30" s="114" customFormat="1" ht="20.25" hidden="1" customHeight="1" x14ac:dyDescent="0.25">
      <c r="A1141" s="182" t="s">
        <v>341</v>
      </c>
      <c r="B1141" s="182"/>
      <c r="C1141" s="182"/>
      <c r="D1141" s="182"/>
      <c r="E1141" s="182"/>
      <c r="F1141" s="200">
        <f t="shared" si="754"/>
        <v>500</v>
      </c>
      <c r="G1141" s="200">
        <f t="shared" si="755"/>
        <v>750</v>
      </c>
      <c r="H1141" s="201">
        <f t="shared" si="756"/>
        <v>1140</v>
      </c>
      <c r="I1141" s="124"/>
      <c r="J1141" s="131"/>
      <c r="K1141" s="131"/>
      <c r="L1141" s="131"/>
      <c r="M1141" s="11"/>
      <c r="N1141" s="171">
        <v>322330</v>
      </c>
      <c r="O1141" s="172" t="s">
        <v>41</v>
      </c>
      <c r="P1141" s="173" t="s">
        <v>176</v>
      </c>
      <c r="Q1141" s="174">
        <v>250</v>
      </c>
      <c r="R1141" s="174">
        <f>S1141-Q1141</f>
        <v>0</v>
      </c>
      <c r="S1141" s="174">
        <v>250</v>
      </c>
      <c r="T1141" s="174"/>
      <c r="U1141" s="295">
        <v>250</v>
      </c>
      <c r="V1141" s="295">
        <v>250</v>
      </c>
      <c r="W1141" s="345">
        <v>250</v>
      </c>
      <c r="X1141" s="174"/>
      <c r="Y1141" s="309"/>
      <c r="Z1141" s="174">
        <v>250</v>
      </c>
      <c r="AA1141" s="174">
        <f>+Q1141</f>
        <v>250</v>
      </c>
      <c r="AB1141" s="174">
        <v>250</v>
      </c>
      <c r="AC1141" s="174">
        <v>220</v>
      </c>
      <c r="AD1141" s="174">
        <v>170</v>
      </c>
    </row>
    <row r="1142" spans="1:30" s="114" customFormat="1" ht="20.25" hidden="1" customHeight="1" x14ac:dyDescent="0.25">
      <c r="A1142" s="183" t="s">
        <v>341</v>
      </c>
      <c r="B1142" s="183"/>
      <c r="C1142" s="183"/>
      <c r="D1142" s="183"/>
      <c r="E1142" s="198" t="s">
        <v>388</v>
      </c>
      <c r="F1142" s="200">
        <f t="shared" si="754"/>
        <v>0</v>
      </c>
      <c r="G1142" s="200">
        <f t="shared" si="755"/>
        <v>0</v>
      </c>
      <c r="H1142" s="201">
        <f t="shared" si="756"/>
        <v>0</v>
      </c>
      <c r="I1142" s="124"/>
      <c r="J1142" s="131"/>
      <c r="K1142" s="131"/>
      <c r="L1142" s="131"/>
      <c r="M1142" s="194">
        <v>32234</v>
      </c>
      <c r="N1142" s="195"/>
      <c r="O1142" s="196" t="s">
        <v>41</v>
      </c>
      <c r="P1142" s="195" t="s">
        <v>177</v>
      </c>
      <c r="Q1142" s="197">
        <v>0</v>
      </c>
      <c r="R1142" s="197">
        <v>0</v>
      </c>
      <c r="S1142" s="197">
        <v>0</v>
      </c>
      <c r="T1142" s="197">
        <v>0</v>
      </c>
      <c r="U1142" s="294">
        <v>0</v>
      </c>
      <c r="V1142" s="294">
        <v>0</v>
      </c>
      <c r="W1142" s="343">
        <v>0</v>
      </c>
      <c r="X1142" s="197"/>
      <c r="Y1142" s="308"/>
      <c r="Z1142" s="197">
        <v>0</v>
      </c>
      <c r="AA1142" s="197">
        <v>0</v>
      </c>
      <c r="AB1142" s="197">
        <v>0</v>
      </c>
      <c r="AC1142" s="197">
        <v>0</v>
      </c>
      <c r="AD1142" s="197">
        <v>0</v>
      </c>
    </row>
    <row r="1143" spans="1:30" s="214" customFormat="1" ht="20.25" customHeight="1" x14ac:dyDescent="0.25">
      <c r="A1143" s="188" t="s">
        <v>341</v>
      </c>
      <c r="B1143" s="188"/>
      <c r="C1143" s="215" t="s">
        <v>384</v>
      </c>
      <c r="D1143" s="215" t="s">
        <v>387</v>
      </c>
      <c r="E1143" s="215" t="s">
        <v>388</v>
      </c>
      <c r="F1143" s="207">
        <f t="shared" si="754"/>
        <v>1500</v>
      </c>
      <c r="G1143" s="207">
        <f t="shared" si="755"/>
        <v>2752</v>
      </c>
      <c r="H1143" s="208">
        <f t="shared" si="756"/>
        <v>3502.3</v>
      </c>
      <c r="I1143" s="124"/>
      <c r="J1143" s="131"/>
      <c r="K1143" s="131">
        <v>323</v>
      </c>
      <c r="L1143" s="131"/>
      <c r="M1143" s="131"/>
      <c r="N1143" s="132"/>
      <c r="O1143" s="12" t="s">
        <v>41</v>
      </c>
      <c r="P1143" s="127" t="s">
        <v>185</v>
      </c>
      <c r="Q1143" s="133">
        <f>Q1153+Q1156+Q1159+Q1144</f>
        <v>750</v>
      </c>
      <c r="R1143" s="133">
        <f t="shared" ref="R1143:AD1143" si="769">R1153+R1156+R1159+R1144</f>
        <v>0</v>
      </c>
      <c r="S1143" s="133">
        <f t="shared" si="769"/>
        <v>750</v>
      </c>
      <c r="T1143" s="133">
        <f t="shared" si="769"/>
        <v>502</v>
      </c>
      <c r="U1143" s="293">
        <f t="shared" si="769"/>
        <v>750</v>
      </c>
      <c r="V1143" s="293">
        <f t="shared" si="769"/>
        <v>750</v>
      </c>
      <c r="W1143" s="342">
        <f t="shared" si="769"/>
        <v>750</v>
      </c>
      <c r="X1143" s="133"/>
      <c r="Y1143" s="307"/>
      <c r="Z1143" s="213">
        <f t="shared" si="769"/>
        <v>502.3</v>
      </c>
      <c r="AA1143" s="213">
        <f t="shared" si="769"/>
        <v>750</v>
      </c>
      <c r="AB1143" s="213">
        <f t="shared" si="769"/>
        <v>750</v>
      </c>
      <c r="AC1143" s="213">
        <f t="shared" si="769"/>
        <v>750</v>
      </c>
      <c r="AD1143" s="213">
        <f t="shared" si="769"/>
        <v>750</v>
      </c>
    </row>
    <row r="1144" spans="1:30" s="114" customFormat="1" ht="20.25" hidden="1" customHeight="1" x14ac:dyDescent="0.25">
      <c r="A1144" s="182" t="s">
        <v>341</v>
      </c>
      <c r="B1144" s="182"/>
      <c r="C1144" s="182"/>
      <c r="D1144" s="198" t="s">
        <v>387</v>
      </c>
      <c r="E1144" s="198" t="s">
        <v>388</v>
      </c>
      <c r="F1144" s="200">
        <f t="shared" si="754"/>
        <v>0</v>
      </c>
      <c r="G1144" s="200">
        <f t="shared" si="755"/>
        <v>0</v>
      </c>
      <c r="H1144" s="201">
        <f t="shared" si="756"/>
        <v>0</v>
      </c>
      <c r="I1144" s="124"/>
      <c r="J1144" s="131"/>
      <c r="K1144" s="131"/>
      <c r="L1144" s="131">
        <v>3231</v>
      </c>
      <c r="M1144" s="11"/>
      <c r="N1144" s="127"/>
      <c r="O1144" s="12" t="s">
        <v>41</v>
      </c>
      <c r="P1144" s="127" t="s">
        <v>186</v>
      </c>
      <c r="Q1144" s="133">
        <f>Q1145+Q1147+Q1149+Q1151</f>
        <v>0</v>
      </c>
      <c r="R1144" s="133">
        <f t="shared" ref="R1144:AD1144" si="770">R1145+R1147+R1149+R1151</f>
        <v>0</v>
      </c>
      <c r="S1144" s="133">
        <f t="shared" si="770"/>
        <v>0</v>
      </c>
      <c r="T1144" s="133">
        <f t="shared" si="770"/>
        <v>0</v>
      </c>
      <c r="U1144" s="293">
        <f t="shared" si="770"/>
        <v>0</v>
      </c>
      <c r="V1144" s="293">
        <f t="shared" si="770"/>
        <v>0</v>
      </c>
      <c r="W1144" s="342">
        <f t="shared" si="770"/>
        <v>0</v>
      </c>
      <c r="X1144" s="133"/>
      <c r="Y1144" s="307"/>
      <c r="Z1144" s="133">
        <f t="shared" si="770"/>
        <v>0</v>
      </c>
      <c r="AA1144" s="133">
        <f t="shared" si="770"/>
        <v>0</v>
      </c>
      <c r="AB1144" s="133">
        <f t="shared" si="770"/>
        <v>0</v>
      </c>
      <c r="AC1144" s="133">
        <f t="shared" si="770"/>
        <v>0</v>
      </c>
      <c r="AD1144" s="133">
        <f t="shared" si="770"/>
        <v>0</v>
      </c>
    </row>
    <row r="1145" spans="1:30" s="114" customFormat="1" ht="20.25" hidden="1" customHeight="1" x14ac:dyDescent="0.25">
      <c r="A1145" s="183" t="s">
        <v>341</v>
      </c>
      <c r="B1145" s="183"/>
      <c r="C1145" s="183"/>
      <c r="D1145" s="183"/>
      <c r="E1145" s="198" t="s">
        <v>388</v>
      </c>
      <c r="F1145" s="200">
        <f t="shared" si="754"/>
        <v>0</v>
      </c>
      <c r="G1145" s="200">
        <f t="shared" si="755"/>
        <v>0</v>
      </c>
      <c r="H1145" s="201">
        <f t="shared" si="756"/>
        <v>0</v>
      </c>
      <c r="I1145" s="124"/>
      <c r="J1145" s="131"/>
      <c r="K1145" s="131"/>
      <c r="L1145" s="131"/>
      <c r="M1145" s="194">
        <v>32311</v>
      </c>
      <c r="N1145" s="195"/>
      <c r="O1145" s="196" t="s">
        <v>41</v>
      </c>
      <c r="P1145" s="195" t="s">
        <v>187</v>
      </c>
      <c r="Q1145" s="197">
        <f t="shared" ref="Q1145:AD1145" si="771">Q1146</f>
        <v>0</v>
      </c>
      <c r="R1145" s="197">
        <f t="shared" si="771"/>
        <v>0</v>
      </c>
      <c r="S1145" s="197">
        <f t="shared" si="771"/>
        <v>0</v>
      </c>
      <c r="T1145" s="197">
        <f t="shared" si="771"/>
        <v>0</v>
      </c>
      <c r="U1145" s="294">
        <f t="shared" si="771"/>
        <v>0</v>
      </c>
      <c r="V1145" s="294">
        <f t="shared" si="771"/>
        <v>0</v>
      </c>
      <c r="W1145" s="343">
        <f t="shared" si="771"/>
        <v>0</v>
      </c>
      <c r="X1145" s="197"/>
      <c r="Y1145" s="308"/>
      <c r="Z1145" s="197">
        <f t="shared" si="771"/>
        <v>0</v>
      </c>
      <c r="AA1145" s="197">
        <f t="shared" si="771"/>
        <v>0</v>
      </c>
      <c r="AB1145" s="197">
        <f t="shared" si="771"/>
        <v>0</v>
      </c>
      <c r="AC1145" s="197">
        <f t="shared" si="771"/>
        <v>0</v>
      </c>
      <c r="AD1145" s="197">
        <f t="shared" si="771"/>
        <v>0</v>
      </c>
    </row>
    <row r="1146" spans="1:30" s="114" customFormat="1" ht="20.25" hidden="1" customHeight="1" x14ac:dyDescent="0.25">
      <c r="A1146" s="182" t="s">
        <v>341</v>
      </c>
      <c r="B1146" s="182"/>
      <c r="C1146" s="182"/>
      <c r="D1146" s="182"/>
      <c r="E1146" s="182"/>
      <c r="F1146" s="200">
        <f t="shared" si="754"/>
        <v>0</v>
      </c>
      <c r="G1146" s="200">
        <f t="shared" si="755"/>
        <v>0</v>
      </c>
      <c r="H1146" s="201">
        <f t="shared" si="756"/>
        <v>0</v>
      </c>
      <c r="I1146" s="124"/>
      <c r="J1146" s="131"/>
      <c r="K1146" s="131"/>
      <c r="L1146" s="131"/>
      <c r="M1146" s="11"/>
      <c r="N1146" s="171">
        <v>323110</v>
      </c>
      <c r="O1146" s="172" t="s">
        <v>41</v>
      </c>
      <c r="P1146" s="173" t="s">
        <v>187</v>
      </c>
      <c r="Q1146" s="174">
        <v>0</v>
      </c>
      <c r="R1146" s="174">
        <v>0</v>
      </c>
      <c r="S1146" s="174">
        <f>Q1146+R1146</f>
        <v>0</v>
      </c>
      <c r="T1146" s="174"/>
      <c r="U1146" s="295"/>
      <c r="V1146" s="295"/>
      <c r="W1146" s="345">
        <v>0</v>
      </c>
      <c r="X1146" s="174"/>
      <c r="Y1146" s="309"/>
      <c r="Z1146" s="174"/>
      <c r="AA1146" s="174">
        <f>+Q1146</f>
        <v>0</v>
      </c>
      <c r="AB1146" s="174"/>
      <c r="AC1146" s="174"/>
      <c r="AD1146" s="174"/>
    </row>
    <row r="1147" spans="1:30" s="114" customFormat="1" ht="20.25" hidden="1" customHeight="1" x14ac:dyDescent="0.25">
      <c r="A1147" s="183" t="s">
        <v>341</v>
      </c>
      <c r="B1147" s="183"/>
      <c r="C1147" s="183"/>
      <c r="D1147" s="183"/>
      <c r="E1147" s="198" t="s">
        <v>388</v>
      </c>
      <c r="F1147" s="200">
        <f t="shared" si="754"/>
        <v>0</v>
      </c>
      <c r="G1147" s="200">
        <f t="shared" si="755"/>
        <v>0</v>
      </c>
      <c r="H1147" s="201">
        <f t="shared" si="756"/>
        <v>0</v>
      </c>
      <c r="I1147" s="124"/>
      <c r="J1147" s="131"/>
      <c r="K1147" s="131"/>
      <c r="L1147" s="131"/>
      <c r="M1147" s="194">
        <v>32312</v>
      </c>
      <c r="N1147" s="195"/>
      <c r="O1147" s="196" t="s">
        <v>41</v>
      </c>
      <c r="P1147" s="195" t="s">
        <v>188</v>
      </c>
      <c r="Q1147" s="197">
        <v>0</v>
      </c>
      <c r="R1147" s="197">
        <v>0</v>
      </c>
      <c r="S1147" s="197">
        <v>0</v>
      </c>
      <c r="T1147" s="197">
        <v>0</v>
      </c>
      <c r="U1147" s="294">
        <v>0</v>
      </c>
      <c r="V1147" s="294">
        <v>0</v>
      </c>
      <c r="W1147" s="343">
        <v>0</v>
      </c>
      <c r="X1147" s="197"/>
      <c r="Y1147" s="308"/>
      <c r="Z1147" s="197">
        <v>0</v>
      </c>
      <c r="AA1147" s="197">
        <v>0</v>
      </c>
      <c r="AB1147" s="197">
        <v>0</v>
      </c>
      <c r="AC1147" s="197">
        <v>0</v>
      </c>
      <c r="AD1147" s="197">
        <v>0</v>
      </c>
    </row>
    <row r="1148" spans="1:30" s="114" customFormat="1" ht="20.25" hidden="1" customHeight="1" x14ac:dyDescent="0.25">
      <c r="A1148" s="182" t="s">
        <v>341</v>
      </c>
      <c r="B1148" s="182"/>
      <c r="C1148" s="182"/>
      <c r="D1148" s="182"/>
      <c r="E1148" s="182"/>
      <c r="F1148" s="200">
        <f t="shared" si="754"/>
        <v>0</v>
      </c>
      <c r="G1148" s="200">
        <f t="shared" si="755"/>
        <v>0</v>
      </c>
      <c r="H1148" s="201">
        <f t="shared" si="756"/>
        <v>0</v>
      </c>
      <c r="I1148" s="124"/>
      <c r="J1148" s="131"/>
      <c r="K1148" s="131"/>
      <c r="L1148" s="131"/>
      <c r="M1148" s="11"/>
      <c r="N1148" s="171">
        <v>323120</v>
      </c>
      <c r="O1148" s="172" t="s">
        <v>41</v>
      </c>
      <c r="P1148" s="173" t="s">
        <v>188</v>
      </c>
      <c r="Q1148" s="174">
        <v>0</v>
      </c>
      <c r="R1148" s="174">
        <v>0</v>
      </c>
      <c r="S1148" s="174">
        <f>Q1148+R1148</f>
        <v>0</v>
      </c>
      <c r="T1148" s="174"/>
      <c r="U1148" s="295"/>
      <c r="V1148" s="295"/>
      <c r="W1148" s="345">
        <v>0</v>
      </c>
      <c r="X1148" s="174"/>
      <c r="Y1148" s="309"/>
      <c r="Z1148" s="174"/>
      <c r="AA1148" s="174">
        <f>+Q1148</f>
        <v>0</v>
      </c>
      <c r="AB1148" s="174"/>
      <c r="AC1148" s="174"/>
      <c r="AD1148" s="174"/>
    </row>
    <row r="1149" spans="1:30" s="114" customFormat="1" ht="20.25" hidden="1" customHeight="1" x14ac:dyDescent="0.25">
      <c r="A1149" s="183" t="s">
        <v>341</v>
      </c>
      <c r="B1149" s="183"/>
      <c r="C1149" s="183"/>
      <c r="D1149" s="183"/>
      <c r="E1149" s="198" t="s">
        <v>388</v>
      </c>
      <c r="F1149" s="200">
        <f t="shared" si="754"/>
        <v>0</v>
      </c>
      <c r="G1149" s="200">
        <f t="shared" si="755"/>
        <v>0</v>
      </c>
      <c r="H1149" s="201">
        <f t="shared" si="756"/>
        <v>0</v>
      </c>
      <c r="I1149" s="124"/>
      <c r="J1149" s="131"/>
      <c r="K1149" s="131"/>
      <c r="L1149" s="131"/>
      <c r="M1149" s="194">
        <v>32313</v>
      </c>
      <c r="N1149" s="195"/>
      <c r="O1149" s="196" t="s">
        <v>41</v>
      </c>
      <c r="P1149" s="195" t="s">
        <v>189</v>
      </c>
      <c r="Q1149" s="197">
        <v>0</v>
      </c>
      <c r="R1149" s="197">
        <v>0</v>
      </c>
      <c r="S1149" s="197">
        <v>0</v>
      </c>
      <c r="T1149" s="197">
        <v>0</v>
      </c>
      <c r="U1149" s="294">
        <v>0</v>
      </c>
      <c r="V1149" s="294">
        <v>0</v>
      </c>
      <c r="W1149" s="343">
        <v>0</v>
      </c>
      <c r="X1149" s="197"/>
      <c r="Y1149" s="308"/>
      <c r="Z1149" s="197">
        <v>0</v>
      </c>
      <c r="AA1149" s="197">
        <v>0</v>
      </c>
      <c r="AB1149" s="197">
        <v>0</v>
      </c>
      <c r="AC1149" s="197">
        <v>0</v>
      </c>
      <c r="AD1149" s="197">
        <v>0</v>
      </c>
    </row>
    <row r="1150" spans="1:30" s="114" customFormat="1" ht="20.25" hidden="1" customHeight="1" x14ac:dyDescent="0.25">
      <c r="A1150" s="182" t="s">
        <v>341</v>
      </c>
      <c r="B1150" s="182"/>
      <c r="C1150" s="182"/>
      <c r="D1150" s="182"/>
      <c r="E1150" s="182"/>
      <c r="F1150" s="200">
        <f t="shared" si="754"/>
        <v>0</v>
      </c>
      <c r="G1150" s="200">
        <f t="shared" si="755"/>
        <v>0</v>
      </c>
      <c r="H1150" s="201">
        <f t="shared" si="756"/>
        <v>0</v>
      </c>
      <c r="I1150" s="124"/>
      <c r="J1150" s="131"/>
      <c r="K1150" s="131"/>
      <c r="L1150" s="131"/>
      <c r="M1150" s="11"/>
      <c r="N1150" s="171">
        <v>323130</v>
      </c>
      <c r="O1150" s="172" t="s">
        <v>41</v>
      </c>
      <c r="P1150" s="173" t="s">
        <v>189</v>
      </c>
      <c r="Q1150" s="174">
        <v>0</v>
      </c>
      <c r="R1150" s="174">
        <v>0</v>
      </c>
      <c r="S1150" s="174">
        <f>Q1150+R1150</f>
        <v>0</v>
      </c>
      <c r="T1150" s="174"/>
      <c r="U1150" s="295"/>
      <c r="V1150" s="295"/>
      <c r="W1150" s="345">
        <v>0</v>
      </c>
      <c r="X1150" s="174"/>
      <c r="Y1150" s="309"/>
      <c r="Z1150" s="174"/>
      <c r="AA1150" s="174">
        <f>+Q1150</f>
        <v>0</v>
      </c>
      <c r="AB1150" s="174"/>
      <c r="AC1150" s="174"/>
      <c r="AD1150" s="174"/>
    </row>
    <row r="1151" spans="1:30" s="114" customFormat="1" ht="20.25" hidden="1" customHeight="1" x14ac:dyDescent="0.25">
      <c r="A1151" s="183" t="s">
        <v>341</v>
      </c>
      <c r="B1151" s="183"/>
      <c r="C1151" s="183"/>
      <c r="D1151" s="183"/>
      <c r="E1151" s="198" t="s">
        <v>388</v>
      </c>
      <c r="F1151" s="200">
        <f t="shared" si="754"/>
        <v>0</v>
      </c>
      <c r="G1151" s="200">
        <f t="shared" si="755"/>
        <v>0</v>
      </c>
      <c r="H1151" s="201">
        <f t="shared" si="756"/>
        <v>0</v>
      </c>
      <c r="I1151" s="124"/>
      <c r="J1151" s="131"/>
      <c r="K1151" s="131"/>
      <c r="L1151" s="131"/>
      <c r="M1151" s="194">
        <v>32319</v>
      </c>
      <c r="N1151" s="195"/>
      <c r="O1151" s="196" t="s">
        <v>41</v>
      </c>
      <c r="P1151" s="195" t="s">
        <v>190</v>
      </c>
      <c r="Q1151" s="197">
        <v>0</v>
      </c>
      <c r="R1151" s="197">
        <v>0</v>
      </c>
      <c r="S1151" s="197">
        <v>0</v>
      </c>
      <c r="T1151" s="197">
        <v>0</v>
      </c>
      <c r="U1151" s="294">
        <v>0</v>
      </c>
      <c r="V1151" s="294">
        <v>0</v>
      </c>
      <c r="W1151" s="343">
        <v>0</v>
      </c>
      <c r="X1151" s="197"/>
      <c r="Y1151" s="308"/>
      <c r="Z1151" s="197">
        <v>0</v>
      </c>
      <c r="AA1151" s="197">
        <v>0</v>
      </c>
      <c r="AB1151" s="197">
        <v>0</v>
      </c>
      <c r="AC1151" s="197">
        <v>0</v>
      </c>
      <c r="AD1151" s="197">
        <v>0</v>
      </c>
    </row>
    <row r="1152" spans="1:30" s="114" customFormat="1" ht="20.25" hidden="1" customHeight="1" x14ac:dyDescent="0.25">
      <c r="A1152" s="182" t="s">
        <v>341</v>
      </c>
      <c r="B1152" s="182"/>
      <c r="C1152" s="182"/>
      <c r="D1152" s="182"/>
      <c r="E1152" s="182"/>
      <c r="F1152" s="200">
        <f t="shared" si="754"/>
        <v>0</v>
      </c>
      <c r="G1152" s="200">
        <f t="shared" si="755"/>
        <v>0</v>
      </c>
      <c r="H1152" s="201">
        <f t="shared" si="756"/>
        <v>0</v>
      </c>
      <c r="I1152" s="124"/>
      <c r="J1152" s="131"/>
      <c r="K1152" s="131"/>
      <c r="L1152" s="131"/>
      <c r="M1152" s="11"/>
      <c r="N1152" s="171">
        <v>323190</v>
      </c>
      <c r="O1152" s="172" t="s">
        <v>41</v>
      </c>
      <c r="P1152" s="173" t="s">
        <v>190</v>
      </c>
      <c r="Q1152" s="174">
        <v>0</v>
      </c>
      <c r="R1152" s="174">
        <v>0</v>
      </c>
      <c r="S1152" s="174">
        <f>Q1152+R1152</f>
        <v>0</v>
      </c>
      <c r="T1152" s="174"/>
      <c r="U1152" s="295"/>
      <c r="V1152" s="295"/>
      <c r="W1152" s="345">
        <v>0</v>
      </c>
      <c r="X1152" s="174"/>
      <c r="Y1152" s="309"/>
      <c r="Z1152" s="174"/>
      <c r="AA1152" s="174">
        <f>+Q1152</f>
        <v>0</v>
      </c>
      <c r="AB1152" s="174"/>
      <c r="AC1152" s="174"/>
      <c r="AD1152" s="174"/>
    </row>
    <row r="1153" spans="1:30" s="114" customFormat="1" ht="20.25" customHeight="1" x14ac:dyDescent="0.25">
      <c r="A1153" s="182" t="s">
        <v>341</v>
      </c>
      <c r="B1153" s="182"/>
      <c r="C1153" s="182"/>
      <c r="D1153" s="198" t="s">
        <v>387</v>
      </c>
      <c r="E1153" s="198" t="s">
        <v>388</v>
      </c>
      <c r="F1153" s="200">
        <f t="shared" si="754"/>
        <v>300</v>
      </c>
      <c r="G1153" s="200">
        <f t="shared" si="755"/>
        <v>175</v>
      </c>
      <c r="H1153" s="201">
        <f t="shared" si="756"/>
        <v>225</v>
      </c>
      <c r="I1153" s="124"/>
      <c r="J1153" s="131"/>
      <c r="K1153" s="131"/>
      <c r="L1153" s="131">
        <v>3232</v>
      </c>
      <c r="M1153" s="11"/>
      <c r="N1153" s="127"/>
      <c r="O1153" s="12" t="s">
        <v>41</v>
      </c>
      <c r="P1153" s="127" t="s">
        <v>192</v>
      </c>
      <c r="Q1153" s="133">
        <f t="shared" ref="Q1153:AD1154" si="772">Q1154</f>
        <v>50</v>
      </c>
      <c r="R1153" s="133">
        <f t="shared" si="772"/>
        <v>100</v>
      </c>
      <c r="S1153" s="133">
        <f t="shared" si="772"/>
        <v>150</v>
      </c>
      <c r="T1153" s="133">
        <v>25</v>
      </c>
      <c r="U1153" s="293">
        <f t="shared" si="772"/>
        <v>50</v>
      </c>
      <c r="V1153" s="293">
        <f t="shared" si="772"/>
        <v>50</v>
      </c>
      <c r="W1153" s="342">
        <f t="shared" si="772"/>
        <v>50</v>
      </c>
      <c r="X1153" s="133"/>
      <c r="Y1153" s="307"/>
      <c r="Z1153" s="133">
        <f t="shared" si="772"/>
        <v>25</v>
      </c>
      <c r="AA1153" s="133">
        <f t="shared" si="772"/>
        <v>50</v>
      </c>
      <c r="AB1153" s="133">
        <f t="shared" si="772"/>
        <v>50</v>
      </c>
      <c r="AC1153" s="133">
        <f t="shared" si="772"/>
        <v>50</v>
      </c>
      <c r="AD1153" s="133">
        <f t="shared" si="772"/>
        <v>50</v>
      </c>
    </row>
    <row r="1154" spans="1:30" s="114" customFormat="1" ht="20.25" hidden="1" customHeight="1" x14ac:dyDescent="0.25">
      <c r="A1154" s="183" t="s">
        <v>341</v>
      </c>
      <c r="B1154" s="183"/>
      <c r="C1154" s="183"/>
      <c r="D1154" s="183"/>
      <c r="E1154" s="198" t="s">
        <v>388</v>
      </c>
      <c r="F1154" s="200">
        <f t="shared" si="754"/>
        <v>300</v>
      </c>
      <c r="G1154" s="200">
        <f t="shared" si="755"/>
        <v>150</v>
      </c>
      <c r="H1154" s="201">
        <f t="shared" si="756"/>
        <v>225</v>
      </c>
      <c r="I1154" s="124"/>
      <c r="J1154" s="131"/>
      <c r="K1154" s="131"/>
      <c r="L1154" s="131"/>
      <c r="M1154" s="194">
        <v>32322</v>
      </c>
      <c r="N1154" s="195"/>
      <c r="O1154" s="196" t="s">
        <v>41</v>
      </c>
      <c r="P1154" s="195" t="s">
        <v>193</v>
      </c>
      <c r="Q1154" s="197">
        <f t="shared" si="772"/>
        <v>50</v>
      </c>
      <c r="R1154" s="197">
        <f t="shared" si="772"/>
        <v>100</v>
      </c>
      <c r="S1154" s="197">
        <f t="shared" si="772"/>
        <v>150</v>
      </c>
      <c r="T1154" s="197">
        <f t="shared" si="772"/>
        <v>0</v>
      </c>
      <c r="U1154" s="294">
        <f t="shared" si="772"/>
        <v>50</v>
      </c>
      <c r="V1154" s="294">
        <f t="shared" si="772"/>
        <v>50</v>
      </c>
      <c r="W1154" s="343">
        <f t="shared" si="772"/>
        <v>50</v>
      </c>
      <c r="X1154" s="197"/>
      <c r="Y1154" s="308"/>
      <c r="Z1154" s="197">
        <f t="shared" si="772"/>
        <v>25</v>
      </c>
      <c r="AA1154" s="197">
        <f t="shared" si="772"/>
        <v>50</v>
      </c>
      <c r="AB1154" s="197">
        <f t="shared" si="772"/>
        <v>50</v>
      </c>
      <c r="AC1154" s="197">
        <f t="shared" si="772"/>
        <v>50</v>
      </c>
      <c r="AD1154" s="197">
        <f t="shared" si="772"/>
        <v>50</v>
      </c>
    </row>
    <row r="1155" spans="1:30" s="114" customFormat="1" ht="20.25" hidden="1" customHeight="1" x14ac:dyDescent="0.25">
      <c r="A1155" s="182" t="s">
        <v>341</v>
      </c>
      <c r="B1155" s="182"/>
      <c r="C1155" s="182"/>
      <c r="D1155" s="182"/>
      <c r="E1155" s="182"/>
      <c r="F1155" s="200">
        <f t="shared" si="754"/>
        <v>300</v>
      </c>
      <c r="G1155" s="200">
        <f t="shared" si="755"/>
        <v>150</v>
      </c>
      <c r="H1155" s="201">
        <f t="shared" si="756"/>
        <v>225</v>
      </c>
      <c r="I1155" s="124"/>
      <c r="J1155" s="131"/>
      <c r="K1155" s="131"/>
      <c r="L1155" s="131"/>
      <c r="M1155" s="11"/>
      <c r="N1155" s="171">
        <v>323220</v>
      </c>
      <c r="O1155" s="172" t="s">
        <v>41</v>
      </c>
      <c r="P1155" s="173" t="s">
        <v>193</v>
      </c>
      <c r="Q1155" s="174">
        <v>50</v>
      </c>
      <c r="R1155" s="174">
        <f>S1155-Q1155</f>
        <v>100</v>
      </c>
      <c r="S1155" s="174">
        <v>150</v>
      </c>
      <c r="T1155" s="174"/>
      <c r="U1155" s="295">
        <v>50</v>
      </c>
      <c r="V1155" s="295">
        <v>50</v>
      </c>
      <c r="W1155" s="345">
        <v>50</v>
      </c>
      <c r="X1155" s="174"/>
      <c r="Y1155" s="309"/>
      <c r="Z1155" s="174">
        <v>25</v>
      </c>
      <c r="AA1155" s="174">
        <f>+Q1155</f>
        <v>50</v>
      </c>
      <c r="AB1155" s="174">
        <v>50</v>
      </c>
      <c r="AC1155" s="174">
        <v>50</v>
      </c>
      <c r="AD1155" s="174">
        <v>50</v>
      </c>
    </row>
    <row r="1156" spans="1:30" s="114" customFormat="1" ht="20.25" hidden="1" customHeight="1" x14ac:dyDescent="0.25">
      <c r="A1156" s="182" t="s">
        <v>341</v>
      </c>
      <c r="B1156" s="182"/>
      <c r="C1156" s="182"/>
      <c r="D1156" s="198" t="s">
        <v>387</v>
      </c>
      <c r="E1156" s="198" t="s">
        <v>388</v>
      </c>
      <c r="F1156" s="200">
        <f t="shared" si="754"/>
        <v>0</v>
      </c>
      <c r="G1156" s="200">
        <f t="shared" si="755"/>
        <v>200</v>
      </c>
      <c r="H1156" s="201">
        <f t="shared" si="756"/>
        <v>400</v>
      </c>
      <c r="I1156" s="124"/>
      <c r="J1156" s="131"/>
      <c r="K1156" s="131"/>
      <c r="L1156" s="131">
        <v>3233</v>
      </c>
      <c r="M1156" s="11"/>
      <c r="N1156" s="127"/>
      <c r="O1156" s="12" t="s">
        <v>41</v>
      </c>
      <c r="P1156" s="127" t="s">
        <v>195</v>
      </c>
      <c r="Q1156" s="133">
        <f t="shared" ref="Q1156:AD1157" si="773">Q1157</f>
        <v>100</v>
      </c>
      <c r="R1156" s="133">
        <f t="shared" si="773"/>
        <v>-100</v>
      </c>
      <c r="S1156" s="133">
        <f t="shared" si="773"/>
        <v>0</v>
      </c>
      <c r="T1156" s="133">
        <f t="shared" si="773"/>
        <v>0</v>
      </c>
      <c r="U1156" s="293">
        <f t="shared" si="773"/>
        <v>100</v>
      </c>
      <c r="V1156" s="293">
        <f t="shared" si="773"/>
        <v>100</v>
      </c>
      <c r="W1156" s="342">
        <f t="shared" si="773"/>
        <v>0</v>
      </c>
      <c r="X1156" s="133"/>
      <c r="Y1156" s="307"/>
      <c r="Z1156" s="133">
        <f t="shared" si="773"/>
        <v>0</v>
      </c>
      <c r="AA1156" s="133">
        <f t="shared" si="773"/>
        <v>100</v>
      </c>
      <c r="AB1156" s="133">
        <f t="shared" si="773"/>
        <v>100</v>
      </c>
      <c r="AC1156" s="133">
        <f t="shared" si="773"/>
        <v>100</v>
      </c>
      <c r="AD1156" s="133">
        <f t="shared" si="773"/>
        <v>100</v>
      </c>
    </row>
    <row r="1157" spans="1:30" s="114" customFormat="1" ht="20.25" hidden="1" customHeight="1" x14ac:dyDescent="0.25">
      <c r="A1157" s="183" t="s">
        <v>341</v>
      </c>
      <c r="B1157" s="183"/>
      <c r="C1157" s="183"/>
      <c r="D1157" s="183"/>
      <c r="E1157" s="198" t="s">
        <v>388</v>
      </c>
      <c r="F1157" s="200">
        <f t="shared" si="754"/>
        <v>0</v>
      </c>
      <c r="G1157" s="200">
        <f t="shared" si="755"/>
        <v>200</v>
      </c>
      <c r="H1157" s="201">
        <f t="shared" si="756"/>
        <v>400</v>
      </c>
      <c r="I1157" s="124"/>
      <c r="J1157" s="131"/>
      <c r="K1157" s="131"/>
      <c r="L1157" s="131"/>
      <c r="M1157" s="194">
        <v>32339</v>
      </c>
      <c r="N1157" s="195"/>
      <c r="O1157" s="196" t="s">
        <v>41</v>
      </c>
      <c r="P1157" s="195" t="s">
        <v>196</v>
      </c>
      <c r="Q1157" s="197">
        <f t="shared" si="773"/>
        <v>100</v>
      </c>
      <c r="R1157" s="197">
        <f t="shared" si="773"/>
        <v>-100</v>
      </c>
      <c r="S1157" s="197">
        <f t="shared" si="773"/>
        <v>0</v>
      </c>
      <c r="T1157" s="197">
        <f t="shared" si="773"/>
        <v>0</v>
      </c>
      <c r="U1157" s="294">
        <f t="shared" si="773"/>
        <v>100</v>
      </c>
      <c r="V1157" s="294">
        <f t="shared" si="773"/>
        <v>100</v>
      </c>
      <c r="W1157" s="343">
        <f t="shared" si="773"/>
        <v>0</v>
      </c>
      <c r="X1157" s="197"/>
      <c r="Y1157" s="308"/>
      <c r="Z1157" s="197">
        <f t="shared" si="773"/>
        <v>0</v>
      </c>
      <c r="AA1157" s="197">
        <f t="shared" si="773"/>
        <v>100</v>
      </c>
      <c r="AB1157" s="197">
        <f t="shared" si="773"/>
        <v>100</v>
      </c>
      <c r="AC1157" s="197">
        <f t="shared" si="773"/>
        <v>100</v>
      </c>
      <c r="AD1157" s="197">
        <f t="shared" si="773"/>
        <v>100</v>
      </c>
    </row>
    <row r="1158" spans="1:30" s="114" customFormat="1" ht="20.25" hidden="1" customHeight="1" x14ac:dyDescent="0.25">
      <c r="A1158" s="182" t="s">
        <v>341</v>
      </c>
      <c r="B1158" s="182"/>
      <c r="C1158" s="182"/>
      <c r="D1158" s="182"/>
      <c r="E1158" s="182"/>
      <c r="F1158" s="200">
        <f t="shared" si="754"/>
        <v>0</v>
      </c>
      <c r="G1158" s="200">
        <f t="shared" si="755"/>
        <v>200</v>
      </c>
      <c r="H1158" s="201">
        <f t="shared" si="756"/>
        <v>400</v>
      </c>
      <c r="I1158" s="124"/>
      <c r="J1158" s="131"/>
      <c r="K1158" s="131"/>
      <c r="L1158" s="131"/>
      <c r="M1158" s="11"/>
      <c r="N1158" s="171">
        <v>323390</v>
      </c>
      <c r="O1158" s="172" t="s">
        <v>41</v>
      </c>
      <c r="P1158" s="173" t="s">
        <v>196</v>
      </c>
      <c r="Q1158" s="174">
        <v>100</v>
      </c>
      <c r="R1158" s="174">
        <f>S1158-Q1158</f>
        <v>-100</v>
      </c>
      <c r="S1158" s="174">
        <v>0</v>
      </c>
      <c r="T1158" s="174"/>
      <c r="U1158" s="295">
        <v>100</v>
      </c>
      <c r="V1158" s="295">
        <v>100</v>
      </c>
      <c r="W1158" s="345">
        <v>0</v>
      </c>
      <c r="X1158" s="174"/>
      <c r="Y1158" s="309"/>
      <c r="Z1158" s="174"/>
      <c r="AA1158" s="174">
        <f>+Q1158</f>
        <v>100</v>
      </c>
      <c r="AB1158" s="174">
        <v>100</v>
      </c>
      <c r="AC1158" s="174">
        <v>100</v>
      </c>
      <c r="AD1158" s="174">
        <v>100</v>
      </c>
    </row>
    <row r="1159" spans="1:30" s="114" customFormat="1" ht="20.25" customHeight="1" x14ac:dyDescent="0.25">
      <c r="A1159" s="182" t="s">
        <v>341</v>
      </c>
      <c r="B1159" s="182"/>
      <c r="C1159" s="182"/>
      <c r="D1159" s="198" t="s">
        <v>387</v>
      </c>
      <c r="E1159" s="198" t="s">
        <v>388</v>
      </c>
      <c r="F1159" s="200">
        <f t="shared" si="754"/>
        <v>1200</v>
      </c>
      <c r="G1159" s="200">
        <f t="shared" si="755"/>
        <v>2377</v>
      </c>
      <c r="H1159" s="201">
        <f t="shared" si="756"/>
        <v>2877.3</v>
      </c>
      <c r="I1159" s="124"/>
      <c r="J1159" s="131"/>
      <c r="K1159" s="131"/>
      <c r="L1159" s="131">
        <v>3237</v>
      </c>
      <c r="M1159" s="131"/>
      <c r="N1159" s="132"/>
      <c r="O1159" s="12" t="s">
        <v>41</v>
      </c>
      <c r="P1159" s="127" t="s">
        <v>209</v>
      </c>
      <c r="Q1159" s="133">
        <f t="shared" ref="Q1159:AD1160" si="774">Q1160</f>
        <v>600</v>
      </c>
      <c r="R1159" s="133">
        <f t="shared" si="774"/>
        <v>0</v>
      </c>
      <c r="S1159" s="133">
        <f t="shared" si="774"/>
        <v>600</v>
      </c>
      <c r="T1159" s="133">
        <v>477</v>
      </c>
      <c r="U1159" s="293">
        <f t="shared" si="774"/>
        <v>600</v>
      </c>
      <c r="V1159" s="293">
        <f t="shared" si="774"/>
        <v>600</v>
      </c>
      <c r="W1159" s="342">
        <f t="shared" si="774"/>
        <v>700</v>
      </c>
      <c r="X1159" s="133"/>
      <c r="Y1159" s="307"/>
      <c r="Z1159" s="133">
        <f t="shared" si="774"/>
        <v>477.3</v>
      </c>
      <c r="AA1159" s="133">
        <f t="shared" si="774"/>
        <v>600</v>
      </c>
      <c r="AB1159" s="133">
        <f t="shared" si="774"/>
        <v>600</v>
      </c>
      <c r="AC1159" s="133">
        <f t="shared" si="774"/>
        <v>600</v>
      </c>
      <c r="AD1159" s="133">
        <f t="shared" si="774"/>
        <v>600</v>
      </c>
    </row>
    <row r="1160" spans="1:30" s="114" customFormat="1" ht="20.25" hidden="1" customHeight="1" x14ac:dyDescent="0.25">
      <c r="A1160" s="183" t="s">
        <v>341</v>
      </c>
      <c r="B1160" s="183"/>
      <c r="C1160" s="183"/>
      <c r="D1160" s="183"/>
      <c r="E1160" s="198" t="s">
        <v>388</v>
      </c>
      <c r="F1160" s="200">
        <f t="shared" si="754"/>
        <v>1200</v>
      </c>
      <c r="G1160" s="200">
        <f t="shared" si="755"/>
        <v>1900</v>
      </c>
      <c r="H1160" s="201">
        <f t="shared" si="756"/>
        <v>2877.3</v>
      </c>
      <c r="I1160" s="124"/>
      <c r="J1160" s="131"/>
      <c r="K1160" s="131"/>
      <c r="L1160" s="131"/>
      <c r="M1160" s="194">
        <v>32372</v>
      </c>
      <c r="N1160" s="195"/>
      <c r="O1160" s="196" t="s">
        <v>41</v>
      </c>
      <c r="P1160" s="195" t="s">
        <v>210</v>
      </c>
      <c r="Q1160" s="197">
        <f t="shared" si="774"/>
        <v>600</v>
      </c>
      <c r="R1160" s="197">
        <f t="shared" si="774"/>
        <v>0</v>
      </c>
      <c r="S1160" s="197">
        <f t="shared" si="774"/>
        <v>600</v>
      </c>
      <c r="T1160" s="197">
        <f t="shared" si="774"/>
        <v>0</v>
      </c>
      <c r="U1160" s="294">
        <f t="shared" si="774"/>
        <v>600</v>
      </c>
      <c r="V1160" s="294">
        <f t="shared" si="774"/>
        <v>600</v>
      </c>
      <c r="W1160" s="343">
        <f t="shared" si="774"/>
        <v>700</v>
      </c>
      <c r="X1160" s="197"/>
      <c r="Y1160" s="308"/>
      <c r="Z1160" s="197">
        <f t="shared" si="774"/>
        <v>477.3</v>
      </c>
      <c r="AA1160" s="197">
        <f t="shared" si="774"/>
        <v>600</v>
      </c>
      <c r="AB1160" s="197">
        <f t="shared" si="774"/>
        <v>600</v>
      </c>
      <c r="AC1160" s="197">
        <f t="shared" si="774"/>
        <v>600</v>
      </c>
      <c r="AD1160" s="197">
        <f t="shared" si="774"/>
        <v>600</v>
      </c>
    </row>
    <row r="1161" spans="1:30" s="114" customFormat="1" ht="20.25" hidden="1" customHeight="1" x14ac:dyDescent="0.25">
      <c r="A1161" s="182" t="s">
        <v>341</v>
      </c>
      <c r="B1161" s="182"/>
      <c r="C1161" s="182"/>
      <c r="D1161" s="182"/>
      <c r="E1161" s="182"/>
      <c r="F1161" s="200">
        <f t="shared" si="754"/>
        <v>1200</v>
      </c>
      <c r="G1161" s="200">
        <f t="shared" si="755"/>
        <v>1900</v>
      </c>
      <c r="H1161" s="201">
        <f t="shared" si="756"/>
        <v>2877.3</v>
      </c>
      <c r="I1161" s="124"/>
      <c r="J1161" s="131"/>
      <c r="K1161" s="131"/>
      <c r="L1161" s="131"/>
      <c r="M1161" s="11"/>
      <c r="N1161" s="171">
        <v>323720</v>
      </c>
      <c r="O1161" s="172" t="s">
        <v>41</v>
      </c>
      <c r="P1161" s="173" t="s">
        <v>210</v>
      </c>
      <c r="Q1161" s="174">
        <v>600</v>
      </c>
      <c r="R1161" s="174">
        <f>S1161-Q1161</f>
        <v>0</v>
      </c>
      <c r="S1161" s="174">
        <v>600</v>
      </c>
      <c r="T1161" s="174"/>
      <c r="U1161" s="295">
        <v>600</v>
      </c>
      <c r="V1161" s="295">
        <v>600</v>
      </c>
      <c r="W1161" s="345">
        <v>700</v>
      </c>
      <c r="X1161" s="174"/>
      <c r="Y1161" s="309"/>
      <c r="Z1161" s="174">
        <v>477.3</v>
      </c>
      <c r="AA1161" s="174">
        <f>+Q1161</f>
        <v>600</v>
      </c>
      <c r="AB1161" s="174">
        <v>600</v>
      </c>
      <c r="AC1161" s="174">
        <v>600</v>
      </c>
      <c r="AD1161" s="174">
        <v>600</v>
      </c>
    </row>
    <row r="1162" spans="1:30" s="114" customFormat="1" ht="30" hidden="1" customHeight="1" x14ac:dyDescent="0.25">
      <c r="A1162" s="182" t="s">
        <v>341</v>
      </c>
      <c r="B1162" s="198" t="s">
        <v>352</v>
      </c>
      <c r="C1162" s="198" t="s">
        <v>384</v>
      </c>
      <c r="D1162" s="198" t="s">
        <v>387</v>
      </c>
      <c r="E1162" s="198" t="s">
        <v>388</v>
      </c>
      <c r="F1162" s="200">
        <f t="shared" si="754"/>
        <v>0</v>
      </c>
      <c r="G1162" s="200">
        <f t="shared" si="755"/>
        <v>0</v>
      </c>
      <c r="H1162" s="201">
        <f t="shared" si="756"/>
        <v>0</v>
      </c>
      <c r="I1162" s="411" t="s">
        <v>347</v>
      </c>
      <c r="J1162" s="412"/>
      <c r="K1162" s="412"/>
      <c r="L1162" s="412"/>
      <c r="M1162" s="412"/>
      <c r="N1162" s="412"/>
      <c r="O1162" s="413"/>
      <c r="P1162" s="111" t="s">
        <v>348</v>
      </c>
      <c r="Q1162" s="112">
        <f>+Q1163</f>
        <v>0</v>
      </c>
      <c r="R1162" s="112">
        <f t="shared" ref="R1162:AD1163" si="775">+R1163</f>
        <v>0</v>
      </c>
      <c r="S1162" s="112">
        <f t="shared" si="775"/>
        <v>0</v>
      </c>
      <c r="T1162" s="112">
        <f t="shared" si="775"/>
        <v>0</v>
      </c>
      <c r="U1162" s="112">
        <f t="shared" si="775"/>
        <v>0</v>
      </c>
      <c r="V1162" s="112">
        <f t="shared" si="775"/>
        <v>0</v>
      </c>
      <c r="W1162" s="112">
        <f t="shared" si="775"/>
        <v>0</v>
      </c>
      <c r="X1162" s="112"/>
      <c r="Y1162" s="314"/>
      <c r="Z1162" s="112">
        <f t="shared" si="775"/>
        <v>0</v>
      </c>
      <c r="AA1162" s="112">
        <f t="shared" si="775"/>
        <v>0</v>
      </c>
      <c r="AB1162" s="112">
        <f>+AB1164</f>
        <v>0</v>
      </c>
      <c r="AC1162" s="112">
        <f>+AC1164</f>
        <v>0</v>
      </c>
      <c r="AD1162" s="112">
        <f>+AD1164</f>
        <v>0</v>
      </c>
    </row>
    <row r="1163" spans="1:30" s="193" customFormat="1" ht="21.75" hidden="1" customHeight="1" x14ac:dyDescent="0.25">
      <c r="A1163" s="188" t="s">
        <v>341</v>
      </c>
      <c r="B1163" s="188"/>
      <c r="C1163" s="198" t="s">
        <v>384</v>
      </c>
      <c r="D1163" s="198" t="s">
        <v>387</v>
      </c>
      <c r="E1163" s="198" t="s">
        <v>388</v>
      </c>
      <c r="F1163" s="200">
        <f t="shared" si="754"/>
        <v>0</v>
      </c>
      <c r="G1163" s="200">
        <f t="shared" si="755"/>
        <v>0</v>
      </c>
      <c r="H1163" s="201">
        <f t="shared" si="756"/>
        <v>0</v>
      </c>
      <c r="I1163" s="115"/>
      <c r="J1163" s="115"/>
      <c r="K1163" s="115"/>
      <c r="L1163" s="115"/>
      <c r="M1163" s="115"/>
      <c r="N1163" s="115" t="str">
        <f>+O1163</f>
        <v>3.1.</v>
      </c>
      <c r="O1163" s="116" t="s">
        <v>41</v>
      </c>
      <c r="P1163" s="117" t="s">
        <v>20</v>
      </c>
      <c r="Q1163" s="118">
        <f>+Q1164</f>
        <v>0</v>
      </c>
      <c r="R1163" s="118">
        <f t="shared" si="775"/>
        <v>0</v>
      </c>
      <c r="S1163" s="118">
        <f t="shared" si="775"/>
        <v>0</v>
      </c>
      <c r="T1163" s="118">
        <f t="shared" si="775"/>
        <v>0</v>
      </c>
      <c r="U1163" s="118">
        <f t="shared" si="775"/>
        <v>0</v>
      </c>
      <c r="V1163" s="118">
        <f t="shared" si="775"/>
        <v>0</v>
      </c>
      <c r="W1163" s="118">
        <f t="shared" si="775"/>
        <v>0</v>
      </c>
      <c r="X1163" s="118"/>
      <c r="Y1163" s="332"/>
      <c r="Z1163" s="192">
        <f t="shared" si="775"/>
        <v>0</v>
      </c>
      <c r="AA1163" s="192">
        <f t="shared" si="775"/>
        <v>0</v>
      </c>
      <c r="AB1163" s="192">
        <f t="shared" si="775"/>
        <v>0</v>
      </c>
      <c r="AC1163" s="192">
        <f t="shared" si="775"/>
        <v>0</v>
      </c>
      <c r="AD1163" s="192">
        <f t="shared" si="775"/>
        <v>0</v>
      </c>
    </row>
    <row r="1164" spans="1:30" s="114" customFormat="1" ht="20.25" hidden="1" customHeight="1" x14ac:dyDescent="0.25">
      <c r="A1164" s="182" t="s">
        <v>341</v>
      </c>
      <c r="B1164" s="198" t="s">
        <v>352</v>
      </c>
      <c r="C1164" s="198" t="s">
        <v>384</v>
      </c>
      <c r="D1164" s="198" t="s">
        <v>387</v>
      </c>
      <c r="E1164" s="198" t="s">
        <v>388</v>
      </c>
      <c r="F1164" s="200">
        <f t="shared" si="754"/>
        <v>0</v>
      </c>
      <c r="G1164" s="200">
        <f t="shared" si="755"/>
        <v>0</v>
      </c>
      <c r="H1164" s="201">
        <f t="shared" si="756"/>
        <v>0</v>
      </c>
      <c r="I1164" s="120">
        <v>4</v>
      </c>
      <c r="J1164" s="120"/>
      <c r="K1164" s="120"/>
      <c r="L1164" s="120"/>
      <c r="M1164" s="120"/>
      <c r="N1164" s="120"/>
      <c r="O1164" s="175" t="s">
        <v>41</v>
      </c>
      <c r="P1164" s="122" t="s">
        <v>21</v>
      </c>
      <c r="Q1164" s="123">
        <f>+Q1165+Q1166</f>
        <v>0</v>
      </c>
      <c r="R1164" s="123">
        <f t="shared" ref="R1164:AD1164" si="776">+R1165+R1166</f>
        <v>0</v>
      </c>
      <c r="S1164" s="123">
        <f t="shared" si="776"/>
        <v>0</v>
      </c>
      <c r="T1164" s="123">
        <f t="shared" si="776"/>
        <v>0</v>
      </c>
      <c r="U1164" s="123">
        <f t="shared" si="776"/>
        <v>0</v>
      </c>
      <c r="V1164" s="123">
        <f t="shared" si="776"/>
        <v>0</v>
      </c>
      <c r="W1164" s="123">
        <f t="shared" si="776"/>
        <v>0</v>
      </c>
      <c r="X1164" s="123"/>
      <c r="Y1164" s="316"/>
      <c r="Z1164" s="123">
        <f t="shared" si="776"/>
        <v>0</v>
      </c>
      <c r="AA1164" s="123">
        <f t="shared" si="776"/>
        <v>0</v>
      </c>
      <c r="AB1164" s="123">
        <f t="shared" si="776"/>
        <v>0</v>
      </c>
      <c r="AC1164" s="123">
        <f t="shared" si="776"/>
        <v>0</v>
      </c>
      <c r="AD1164" s="123">
        <f t="shared" si="776"/>
        <v>0</v>
      </c>
    </row>
    <row r="1165" spans="1:30" s="187" customFormat="1" ht="20.25" hidden="1" customHeight="1" x14ac:dyDescent="0.25">
      <c r="A1165" s="183" t="s">
        <v>341</v>
      </c>
      <c r="B1165" s="198" t="s">
        <v>352</v>
      </c>
      <c r="C1165" s="198" t="s">
        <v>384</v>
      </c>
      <c r="D1165" s="198" t="s">
        <v>387</v>
      </c>
      <c r="E1165" s="198" t="s">
        <v>388</v>
      </c>
      <c r="F1165" s="200">
        <f t="shared" si="754"/>
        <v>0</v>
      </c>
      <c r="G1165" s="200">
        <f t="shared" si="755"/>
        <v>0</v>
      </c>
      <c r="H1165" s="201">
        <f t="shared" si="756"/>
        <v>0</v>
      </c>
      <c r="I1165" s="121"/>
      <c r="J1165" s="121">
        <v>41</v>
      </c>
      <c r="K1165" s="121"/>
      <c r="L1165" s="121"/>
      <c r="M1165" s="121"/>
      <c r="N1165" s="121"/>
      <c r="O1165" s="175" t="s">
        <v>41</v>
      </c>
      <c r="P1165" s="185" t="s">
        <v>11</v>
      </c>
      <c r="Q1165" s="186">
        <v>0</v>
      </c>
      <c r="R1165" s="186">
        <v>0</v>
      </c>
      <c r="S1165" s="186">
        <v>0</v>
      </c>
      <c r="T1165" s="186">
        <v>0</v>
      </c>
      <c r="U1165" s="186">
        <v>0</v>
      </c>
      <c r="V1165" s="186">
        <v>0</v>
      </c>
      <c r="W1165" s="186">
        <v>0</v>
      </c>
      <c r="X1165" s="186"/>
      <c r="Y1165" s="260">
        <v>0</v>
      </c>
      <c r="Z1165" s="186">
        <v>0</v>
      </c>
      <c r="AA1165" s="186">
        <v>0</v>
      </c>
      <c r="AB1165" s="186">
        <v>0</v>
      </c>
      <c r="AC1165" s="186">
        <v>0</v>
      </c>
      <c r="AD1165" s="186">
        <v>0</v>
      </c>
    </row>
    <row r="1166" spans="1:30" s="187" customFormat="1" ht="20.25" hidden="1" customHeight="1" x14ac:dyDescent="0.25">
      <c r="A1166" s="183" t="s">
        <v>341</v>
      </c>
      <c r="B1166" s="198" t="s">
        <v>352</v>
      </c>
      <c r="C1166" s="198" t="s">
        <v>384</v>
      </c>
      <c r="D1166" s="198" t="s">
        <v>387</v>
      </c>
      <c r="E1166" s="198" t="s">
        <v>388</v>
      </c>
      <c r="F1166" s="200">
        <f t="shared" si="754"/>
        <v>0</v>
      </c>
      <c r="G1166" s="200">
        <f t="shared" si="755"/>
        <v>0</v>
      </c>
      <c r="H1166" s="201">
        <f t="shared" si="756"/>
        <v>0</v>
      </c>
      <c r="I1166" s="121"/>
      <c r="J1166" s="121">
        <v>42</v>
      </c>
      <c r="K1166" s="121"/>
      <c r="L1166" s="121"/>
      <c r="M1166" s="121"/>
      <c r="N1166" s="121"/>
      <c r="O1166" s="175" t="s">
        <v>41</v>
      </c>
      <c r="P1166" s="185" t="s">
        <v>12</v>
      </c>
      <c r="Q1166" s="186">
        <v>0</v>
      </c>
      <c r="R1166" s="186">
        <v>0</v>
      </c>
      <c r="S1166" s="186">
        <v>0</v>
      </c>
      <c r="T1166" s="186">
        <v>0</v>
      </c>
      <c r="U1166" s="186">
        <v>0</v>
      </c>
      <c r="V1166" s="186">
        <v>0</v>
      </c>
      <c r="W1166" s="186">
        <v>0</v>
      </c>
      <c r="X1166" s="186"/>
      <c r="Y1166" s="260">
        <v>0</v>
      </c>
      <c r="Z1166" s="186">
        <v>0</v>
      </c>
      <c r="AA1166" s="186">
        <v>0</v>
      </c>
      <c r="AB1166" s="186">
        <v>0</v>
      </c>
      <c r="AC1166" s="186">
        <v>0</v>
      </c>
      <c r="AD1166" s="186">
        <v>0</v>
      </c>
    </row>
    <row r="1167" spans="1:30" s="114" customFormat="1" ht="30" customHeight="1" x14ac:dyDescent="0.25">
      <c r="A1167" s="182" t="s">
        <v>342</v>
      </c>
      <c r="B1167" s="198" t="s">
        <v>352</v>
      </c>
      <c r="C1167" s="198" t="s">
        <v>384</v>
      </c>
      <c r="D1167" s="198" t="s">
        <v>387</v>
      </c>
      <c r="E1167" s="198" t="s">
        <v>388</v>
      </c>
      <c r="F1167" s="200">
        <f t="shared" si="754"/>
        <v>78000</v>
      </c>
      <c r="G1167" s="200">
        <f t="shared" si="755"/>
        <v>87865.040000000008</v>
      </c>
      <c r="H1167" s="201">
        <f t="shared" si="756"/>
        <v>167000</v>
      </c>
      <c r="I1167" s="408" t="s">
        <v>91</v>
      </c>
      <c r="J1167" s="409"/>
      <c r="K1167" s="409"/>
      <c r="L1167" s="409"/>
      <c r="M1167" s="409"/>
      <c r="N1167" s="409"/>
      <c r="O1167" s="410"/>
      <c r="P1167" s="111" t="s">
        <v>349</v>
      </c>
      <c r="Q1167" s="112">
        <f>+Q1168</f>
        <v>39000</v>
      </c>
      <c r="R1167" s="112">
        <f t="shared" ref="R1167:AD1168" si="777">+R1168</f>
        <v>0</v>
      </c>
      <c r="S1167" s="112">
        <f t="shared" si="777"/>
        <v>39000</v>
      </c>
      <c r="T1167" s="112">
        <f t="shared" si="777"/>
        <v>0</v>
      </c>
      <c r="U1167" s="112">
        <f t="shared" si="777"/>
        <v>39000</v>
      </c>
      <c r="V1167" s="112">
        <f t="shared" si="777"/>
        <v>39000</v>
      </c>
      <c r="W1167" s="112">
        <f t="shared" si="777"/>
        <v>9865.0400000000009</v>
      </c>
      <c r="X1167" s="112"/>
      <c r="Y1167" s="314"/>
      <c r="Z1167" s="112">
        <f t="shared" si="777"/>
        <v>0</v>
      </c>
      <c r="AA1167" s="112">
        <f t="shared" si="777"/>
        <v>39000</v>
      </c>
      <c r="AB1167" s="112">
        <f>+AB1169</f>
        <v>41000</v>
      </c>
      <c r="AC1167" s="112">
        <f>+AC1169</f>
        <v>43000</v>
      </c>
      <c r="AD1167" s="112">
        <f>+AD1169</f>
        <v>44000</v>
      </c>
    </row>
    <row r="1168" spans="1:30" s="193" customFormat="1" ht="21.75" customHeight="1" x14ac:dyDescent="0.25">
      <c r="A1168" s="188" t="s">
        <v>342</v>
      </c>
      <c r="B1168" s="188"/>
      <c r="C1168" s="198" t="s">
        <v>384</v>
      </c>
      <c r="D1168" s="198" t="s">
        <v>387</v>
      </c>
      <c r="E1168" s="198" t="s">
        <v>388</v>
      </c>
      <c r="F1168" s="200">
        <f t="shared" si="754"/>
        <v>78000</v>
      </c>
      <c r="G1168" s="200">
        <f t="shared" si="755"/>
        <v>87890.334974358979</v>
      </c>
      <c r="H1168" s="201">
        <f t="shared" si="756"/>
        <v>167000</v>
      </c>
      <c r="I1168" s="115"/>
      <c r="J1168" s="115"/>
      <c r="K1168" s="115"/>
      <c r="L1168" s="115"/>
      <c r="M1168" s="115"/>
      <c r="N1168" s="115" t="str">
        <f>+O1168</f>
        <v>5.5.</v>
      </c>
      <c r="O1168" s="116" t="s">
        <v>39</v>
      </c>
      <c r="P1168" s="117" t="s">
        <v>37</v>
      </c>
      <c r="Q1168" s="118">
        <f>+Q1169</f>
        <v>39000</v>
      </c>
      <c r="R1168" s="118">
        <f t="shared" si="777"/>
        <v>0</v>
      </c>
      <c r="S1168" s="118">
        <f t="shared" si="777"/>
        <v>39000</v>
      </c>
      <c r="T1168" s="118">
        <f t="shared" si="777"/>
        <v>0</v>
      </c>
      <c r="U1168" s="118">
        <f t="shared" si="777"/>
        <v>39000</v>
      </c>
      <c r="V1168" s="118">
        <f t="shared" si="777"/>
        <v>39000</v>
      </c>
      <c r="W1168" s="118">
        <f t="shared" si="777"/>
        <v>9865.0400000000009</v>
      </c>
      <c r="X1168" s="118"/>
      <c r="Y1168" s="332">
        <f>W1168/V1168*100</f>
        <v>25.294974358974358</v>
      </c>
      <c r="Z1168" s="192">
        <f t="shared" si="777"/>
        <v>0</v>
      </c>
      <c r="AA1168" s="192">
        <f t="shared" si="777"/>
        <v>39000</v>
      </c>
      <c r="AB1168" s="192">
        <f t="shared" si="777"/>
        <v>41000</v>
      </c>
      <c r="AC1168" s="192">
        <f t="shared" si="777"/>
        <v>43000</v>
      </c>
      <c r="AD1168" s="192">
        <f t="shared" si="777"/>
        <v>44000</v>
      </c>
    </row>
    <row r="1169" spans="1:30" s="114" customFormat="1" ht="20.25" customHeight="1" x14ac:dyDescent="0.25">
      <c r="A1169" s="182" t="s">
        <v>342</v>
      </c>
      <c r="B1169" s="198" t="s">
        <v>352</v>
      </c>
      <c r="C1169" s="198" t="s">
        <v>384</v>
      </c>
      <c r="D1169" s="198" t="s">
        <v>387</v>
      </c>
      <c r="E1169" s="198" t="s">
        <v>388</v>
      </c>
      <c r="F1169" s="200">
        <f t="shared" si="754"/>
        <v>78000</v>
      </c>
      <c r="G1169" s="200">
        <f t="shared" si="755"/>
        <v>87890.334974358979</v>
      </c>
      <c r="H1169" s="201">
        <f t="shared" si="756"/>
        <v>167000</v>
      </c>
      <c r="I1169" s="120">
        <v>3</v>
      </c>
      <c r="J1169" s="120"/>
      <c r="K1169" s="120"/>
      <c r="L1169" s="120"/>
      <c r="M1169" s="120"/>
      <c r="N1169" s="120"/>
      <c r="O1169" s="12" t="s">
        <v>39</v>
      </c>
      <c r="P1169" s="122" t="s">
        <v>18</v>
      </c>
      <c r="Q1169" s="123">
        <f>+Q1170+Q1184</f>
        <v>39000</v>
      </c>
      <c r="R1169" s="123">
        <f t="shared" ref="R1169:AD1169" si="778">+R1170+R1184</f>
        <v>0</v>
      </c>
      <c r="S1169" s="123">
        <f t="shared" si="778"/>
        <v>39000</v>
      </c>
      <c r="T1169" s="123">
        <f t="shared" si="778"/>
        <v>0</v>
      </c>
      <c r="U1169" s="123">
        <f t="shared" si="778"/>
        <v>39000</v>
      </c>
      <c r="V1169" s="123">
        <f t="shared" si="778"/>
        <v>39000</v>
      </c>
      <c r="W1169" s="123">
        <f t="shared" si="778"/>
        <v>9865.0400000000009</v>
      </c>
      <c r="X1169" s="123"/>
      <c r="Y1169" s="333">
        <f>W1169/V1169*100</f>
        <v>25.294974358974358</v>
      </c>
      <c r="Z1169" s="123">
        <f t="shared" si="778"/>
        <v>0</v>
      </c>
      <c r="AA1169" s="123">
        <f t="shared" si="778"/>
        <v>39000</v>
      </c>
      <c r="AB1169" s="123">
        <f t="shared" si="778"/>
        <v>41000</v>
      </c>
      <c r="AC1169" s="123">
        <f t="shared" si="778"/>
        <v>43000</v>
      </c>
      <c r="AD1169" s="123">
        <f t="shared" si="778"/>
        <v>44000</v>
      </c>
    </row>
    <row r="1170" spans="1:30" s="187" customFormat="1" ht="20.25" customHeight="1" x14ac:dyDescent="0.25">
      <c r="A1170" s="183" t="s">
        <v>342</v>
      </c>
      <c r="B1170" s="198" t="s">
        <v>352</v>
      </c>
      <c r="C1170" s="198" t="s">
        <v>384</v>
      </c>
      <c r="D1170" s="198" t="s">
        <v>387</v>
      </c>
      <c r="E1170" s="198" t="s">
        <v>388</v>
      </c>
      <c r="F1170" s="200">
        <f t="shared" si="754"/>
        <v>77400</v>
      </c>
      <c r="G1170" s="200">
        <f t="shared" si="755"/>
        <v>87488.979328165369</v>
      </c>
      <c r="H1170" s="201">
        <f t="shared" si="756"/>
        <v>165950</v>
      </c>
      <c r="I1170" s="263"/>
      <c r="J1170" s="263">
        <v>31</v>
      </c>
      <c r="K1170" s="263"/>
      <c r="L1170" s="263"/>
      <c r="M1170" s="263"/>
      <c r="N1170" s="263"/>
      <c r="O1170" s="303" t="s">
        <v>39</v>
      </c>
      <c r="P1170" s="264" t="s">
        <v>6</v>
      </c>
      <c r="Q1170" s="265">
        <f>Q1171+Q1175</f>
        <v>38700</v>
      </c>
      <c r="R1170" s="265">
        <f t="shared" ref="R1170:AD1170" si="779">R1171+R1175</f>
        <v>0</v>
      </c>
      <c r="S1170" s="265">
        <f t="shared" si="779"/>
        <v>38700</v>
      </c>
      <c r="T1170" s="265">
        <f t="shared" si="779"/>
        <v>0</v>
      </c>
      <c r="U1170" s="265">
        <f t="shared" si="779"/>
        <v>39000</v>
      </c>
      <c r="V1170" s="265">
        <f t="shared" si="779"/>
        <v>38700</v>
      </c>
      <c r="W1170" s="265">
        <f t="shared" si="779"/>
        <v>9763.75</v>
      </c>
      <c r="X1170" s="265"/>
      <c r="Y1170" s="260">
        <f>W1170/V1170*100</f>
        <v>25.229328165374675</v>
      </c>
      <c r="Z1170" s="186">
        <f t="shared" si="779"/>
        <v>0</v>
      </c>
      <c r="AA1170" s="186">
        <f t="shared" si="779"/>
        <v>38700</v>
      </c>
      <c r="AB1170" s="186">
        <f t="shared" si="779"/>
        <v>40750</v>
      </c>
      <c r="AC1170" s="186">
        <f t="shared" si="779"/>
        <v>42750</v>
      </c>
      <c r="AD1170" s="186">
        <f t="shared" si="779"/>
        <v>43750</v>
      </c>
    </row>
    <row r="1171" spans="1:30" s="214" customFormat="1" ht="20.25" customHeight="1" x14ac:dyDescent="0.25">
      <c r="A1171" s="188" t="s">
        <v>342</v>
      </c>
      <c r="B1171" s="188"/>
      <c r="C1171" s="215" t="s">
        <v>384</v>
      </c>
      <c r="D1171" s="215" t="s">
        <v>387</v>
      </c>
      <c r="E1171" s="215" t="s">
        <v>388</v>
      </c>
      <c r="F1171" s="207">
        <f t="shared" si="754"/>
        <v>63400</v>
      </c>
      <c r="G1171" s="207">
        <f t="shared" si="755"/>
        <v>73463.75</v>
      </c>
      <c r="H1171" s="208">
        <f t="shared" si="756"/>
        <v>158950</v>
      </c>
      <c r="I1171" s="124"/>
      <c r="J1171" s="131"/>
      <c r="K1171" s="131">
        <v>311</v>
      </c>
      <c r="L1171" s="131"/>
      <c r="M1171" s="131"/>
      <c r="N1171" s="132"/>
      <c r="O1171" s="12" t="s">
        <v>39</v>
      </c>
      <c r="P1171" s="127" t="s">
        <v>117</v>
      </c>
      <c r="Q1171" s="133">
        <f t="shared" ref="Q1171:AD1173" si="780">Q1172</f>
        <v>31700</v>
      </c>
      <c r="R1171" s="133">
        <f t="shared" si="780"/>
        <v>0</v>
      </c>
      <c r="S1171" s="133">
        <f t="shared" si="780"/>
        <v>31700</v>
      </c>
      <c r="T1171" s="133">
        <f t="shared" si="780"/>
        <v>0</v>
      </c>
      <c r="U1171" s="293">
        <f t="shared" si="780"/>
        <v>32000</v>
      </c>
      <c r="V1171" s="293">
        <f t="shared" si="780"/>
        <v>31700</v>
      </c>
      <c r="W1171" s="342">
        <f t="shared" si="780"/>
        <v>9763.75</v>
      </c>
      <c r="X1171" s="133"/>
      <c r="Y1171" s="307"/>
      <c r="Z1171" s="213">
        <f t="shared" si="780"/>
        <v>0</v>
      </c>
      <c r="AA1171" s="213">
        <f t="shared" si="780"/>
        <v>31700</v>
      </c>
      <c r="AB1171" s="213">
        <f t="shared" si="780"/>
        <v>40750</v>
      </c>
      <c r="AC1171" s="213">
        <f t="shared" si="780"/>
        <v>42750</v>
      </c>
      <c r="AD1171" s="213">
        <f t="shared" si="780"/>
        <v>43750</v>
      </c>
    </row>
    <row r="1172" spans="1:30" s="114" customFormat="1" ht="20.25" customHeight="1" x14ac:dyDescent="0.25">
      <c r="A1172" s="182" t="s">
        <v>342</v>
      </c>
      <c r="B1172" s="182"/>
      <c r="C1172" s="182"/>
      <c r="D1172" s="198" t="s">
        <v>387</v>
      </c>
      <c r="E1172" s="198" t="s">
        <v>388</v>
      </c>
      <c r="F1172" s="200">
        <f t="shared" si="754"/>
        <v>63400</v>
      </c>
      <c r="G1172" s="200">
        <f t="shared" si="755"/>
        <v>73463.75</v>
      </c>
      <c r="H1172" s="201">
        <f t="shared" si="756"/>
        <v>158950</v>
      </c>
      <c r="I1172" s="132"/>
      <c r="J1172" s="131"/>
      <c r="K1172" s="131"/>
      <c r="L1172" s="131">
        <v>3111</v>
      </c>
      <c r="M1172" s="11"/>
      <c r="N1172" s="127"/>
      <c r="O1172" s="12" t="s">
        <v>39</v>
      </c>
      <c r="P1172" s="127" t="s">
        <v>118</v>
      </c>
      <c r="Q1172" s="133">
        <f t="shared" si="780"/>
        <v>31700</v>
      </c>
      <c r="R1172" s="133">
        <f t="shared" si="780"/>
        <v>0</v>
      </c>
      <c r="S1172" s="133">
        <f t="shared" si="780"/>
        <v>31700</v>
      </c>
      <c r="T1172" s="133">
        <f t="shared" si="780"/>
        <v>0</v>
      </c>
      <c r="U1172" s="293">
        <f t="shared" si="780"/>
        <v>32000</v>
      </c>
      <c r="V1172" s="293">
        <f t="shared" si="780"/>
        <v>31700</v>
      </c>
      <c r="W1172" s="342">
        <f t="shared" si="780"/>
        <v>9763.75</v>
      </c>
      <c r="X1172" s="133"/>
      <c r="Y1172" s="307"/>
      <c r="Z1172" s="133">
        <f t="shared" si="780"/>
        <v>0</v>
      </c>
      <c r="AA1172" s="133">
        <f t="shared" si="780"/>
        <v>31700</v>
      </c>
      <c r="AB1172" s="133">
        <f t="shared" si="780"/>
        <v>40750</v>
      </c>
      <c r="AC1172" s="133">
        <f t="shared" si="780"/>
        <v>42750</v>
      </c>
      <c r="AD1172" s="133">
        <f t="shared" si="780"/>
        <v>43750</v>
      </c>
    </row>
    <row r="1173" spans="1:30" s="114" customFormat="1" ht="20.25" hidden="1" customHeight="1" x14ac:dyDescent="0.25">
      <c r="A1173" s="183" t="s">
        <v>342</v>
      </c>
      <c r="B1173" s="183"/>
      <c r="C1173" s="183"/>
      <c r="D1173" s="183"/>
      <c r="E1173" s="198" t="s">
        <v>388</v>
      </c>
      <c r="F1173" s="200">
        <f t="shared" si="754"/>
        <v>63400</v>
      </c>
      <c r="G1173" s="200">
        <f t="shared" si="755"/>
        <v>73463.75</v>
      </c>
      <c r="H1173" s="201">
        <f t="shared" si="756"/>
        <v>158950</v>
      </c>
      <c r="I1173" s="124"/>
      <c r="J1173" s="131"/>
      <c r="K1173" s="131"/>
      <c r="L1173" s="131"/>
      <c r="M1173" s="194">
        <v>31111</v>
      </c>
      <c r="N1173" s="195"/>
      <c r="O1173" s="196" t="s">
        <v>39</v>
      </c>
      <c r="P1173" s="195" t="s">
        <v>119</v>
      </c>
      <c r="Q1173" s="197">
        <f t="shared" si="780"/>
        <v>31700</v>
      </c>
      <c r="R1173" s="197">
        <f t="shared" si="780"/>
        <v>0</v>
      </c>
      <c r="S1173" s="197">
        <f t="shared" si="780"/>
        <v>31700</v>
      </c>
      <c r="T1173" s="197">
        <f t="shared" si="780"/>
        <v>0</v>
      </c>
      <c r="U1173" s="294">
        <f t="shared" si="780"/>
        <v>32000</v>
      </c>
      <c r="V1173" s="294">
        <f t="shared" si="780"/>
        <v>31700</v>
      </c>
      <c r="W1173" s="343">
        <f t="shared" si="780"/>
        <v>9763.75</v>
      </c>
      <c r="X1173" s="197"/>
      <c r="Y1173" s="308"/>
      <c r="Z1173" s="197">
        <f t="shared" si="780"/>
        <v>0</v>
      </c>
      <c r="AA1173" s="197">
        <f t="shared" si="780"/>
        <v>31700</v>
      </c>
      <c r="AB1173" s="197">
        <f t="shared" si="780"/>
        <v>40750</v>
      </c>
      <c r="AC1173" s="197">
        <f t="shared" si="780"/>
        <v>42750</v>
      </c>
      <c r="AD1173" s="197">
        <f t="shared" si="780"/>
        <v>43750</v>
      </c>
    </row>
    <row r="1174" spans="1:30" s="114" customFormat="1" ht="20.25" hidden="1" customHeight="1" x14ac:dyDescent="0.25">
      <c r="A1174" s="182" t="s">
        <v>342</v>
      </c>
      <c r="B1174" s="182"/>
      <c r="C1174" s="182"/>
      <c r="D1174" s="182"/>
      <c r="E1174" s="182"/>
      <c r="F1174" s="200">
        <f t="shared" si="754"/>
        <v>63400</v>
      </c>
      <c r="G1174" s="200">
        <f t="shared" si="755"/>
        <v>73463.75</v>
      </c>
      <c r="H1174" s="201">
        <f t="shared" si="756"/>
        <v>158950</v>
      </c>
      <c r="I1174" s="132"/>
      <c r="J1174" s="131"/>
      <c r="K1174" s="131"/>
      <c r="L1174" s="131"/>
      <c r="M1174" s="11"/>
      <c r="N1174" s="171">
        <v>311110</v>
      </c>
      <c r="O1174" s="172" t="s">
        <v>39</v>
      </c>
      <c r="P1174" s="173" t="s">
        <v>299</v>
      </c>
      <c r="Q1174" s="174">
        <v>31700</v>
      </c>
      <c r="R1174" s="174">
        <f>S1174-Q1174</f>
        <v>0</v>
      </c>
      <c r="S1174" s="174">
        <v>31700</v>
      </c>
      <c r="T1174" s="174"/>
      <c r="U1174" s="295">
        <v>32000</v>
      </c>
      <c r="V1174" s="295">
        <v>31700</v>
      </c>
      <c r="W1174" s="345">
        <v>9763.75</v>
      </c>
      <c r="X1174" s="174"/>
      <c r="Y1174" s="309"/>
      <c r="Z1174" s="174"/>
      <c r="AA1174" s="174">
        <f>+Q1174</f>
        <v>31700</v>
      </c>
      <c r="AB1174" s="174">
        <v>40750</v>
      </c>
      <c r="AC1174" s="174">
        <f>2000+40750</f>
        <v>42750</v>
      </c>
      <c r="AD1174" s="174">
        <v>43750</v>
      </c>
    </row>
    <row r="1175" spans="1:30" s="214" customFormat="1" ht="20.25" hidden="1" customHeight="1" x14ac:dyDescent="0.25">
      <c r="A1175" s="188" t="s">
        <v>342</v>
      </c>
      <c r="B1175" s="188"/>
      <c r="C1175" s="215" t="s">
        <v>384</v>
      </c>
      <c r="D1175" s="215" t="s">
        <v>387</v>
      </c>
      <c r="E1175" s="215" t="s">
        <v>388</v>
      </c>
      <c r="F1175" s="207">
        <f t="shared" si="754"/>
        <v>14000</v>
      </c>
      <c r="G1175" s="207">
        <f t="shared" si="755"/>
        <v>14000</v>
      </c>
      <c r="H1175" s="208">
        <f t="shared" si="756"/>
        <v>7000</v>
      </c>
      <c r="I1175" s="124"/>
      <c r="J1175" s="131"/>
      <c r="K1175" s="131">
        <v>313</v>
      </c>
      <c r="L1175" s="131"/>
      <c r="M1175" s="131"/>
      <c r="N1175" s="132"/>
      <c r="O1175" s="12" t="s">
        <v>39</v>
      </c>
      <c r="P1175" s="127" t="s">
        <v>138</v>
      </c>
      <c r="Q1175" s="133">
        <f t="shared" ref="Q1175:AD1175" si="781">Q1176+Q1181</f>
        <v>7000</v>
      </c>
      <c r="R1175" s="133">
        <f t="shared" si="781"/>
        <v>0</v>
      </c>
      <c r="S1175" s="133">
        <f t="shared" si="781"/>
        <v>7000</v>
      </c>
      <c r="T1175" s="133">
        <f t="shared" si="781"/>
        <v>0</v>
      </c>
      <c r="U1175" s="293">
        <f t="shared" si="781"/>
        <v>7000</v>
      </c>
      <c r="V1175" s="293">
        <f t="shared" si="781"/>
        <v>7000</v>
      </c>
      <c r="W1175" s="342">
        <f t="shared" si="781"/>
        <v>0</v>
      </c>
      <c r="X1175" s="133"/>
      <c r="Y1175" s="307"/>
      <c r="Z1175" s="213">
        <f t="shared" si="781"/>
        <v>0</v>
      </c>
      <c r="AA1175" s="213">
        <f t="shared" si="781"/>
        <v>7000</v>
      </c>
      <c r="AB1175" s="213">
        <f t="shared" si="781"/>
        <v>0</v>
      </c>
      <c r="AC1175" s="213">
        <f t="shared" si="781"/>
        <v>0</v>
      </c>
      <c r="AD1175" s="213">
        <f t="shared" si="781"/>
        <v>0</v>
      </c>
    </row>
    <row r="1176" spans="1:30" s="114" customFormat="1" ht="20.25" hidden="1" customHeight="1" x14ac:dyDescent="0.25">
      <c r="A1176" s="182" t="s">
        <v>342</v>
      </c>
      <c r="B1176" s="182"/>
      <c r="C1176" s="182"/>
      <c r="D1176" s="198" t="s">
        <v>387</v>
      </c>
      <c r="E1176" s="198" t="s">
        <v>388</v>
      </c>
      <c r="F1176" s="200">
        <f t="shared" si="754"/>
        <v>14000</v>
      </c>
      <c r="G1176" s="200">
        <f t="shared" si="755"/>
        <v>14000</v>
      </c>
      <c r="H1176" s="201">
        <f t="shared" si="756"/>
        <v>7000</v>
      </c>
      <c r="I1176" s="132"/>
      <c r="J1176" s="131"/>
      <c r="K1176" s="131"/>
      <c r="L1176" s="131">
        <v>3132</v>
      </c>
      <c r="M1176" s="11"/>
      <c r="N1176" s="127"/>
      <c r="O1176" s="12" t="s">
        <v>39</v>
      </c>
      <c r="P1176" s="127" t="s">
        <v>139</v>
      </c>
      <c r="Q1176" s="133">
        <f t="shared" ref="Q1176:AD1176" si="782">Q1177+Q1179</f>
        <v>7000</v>
      </c>
      <c r="R1176" s="133">
        <f t="shared" si="782"/>
        <v>0</v>
      </c>
      <c r="S1176" s="133">
        <f t="shared" si="782"/>
        <v>7000</v>
      </c>
      <c r="T1176" s="133">
        <f t="shared" si="782"/>
        <v>0</v>
      </c>
      <c r="U1176" s="293">
        <f t="shared" si="782"/>
        <v>7000</v>
      </c>
      <c r="V1176" s="293">
        <f t="shared" si="782"/>
        <v>7000</v>
      </c>
      <c r="W1176" s="342">
        <f t="shared" si="782"/>
        <v>0</v>
      </c>
      <c r="X1176" s="133"/>
      <c r="Y1176" s="307"/>
      <c r="Z1176" s="133">
        <f t="shared" si="782"/>
        <v>0</v>
      </c>
      <c r="AA1176" s="133">
        <f t="shared" si="782"/>
        <v>7000</v>
      </c>
      <c r="AB1176" s="133">
        <f t="shared" si="782"/>
        <v>0</v>
      </c>
      <c r="AC1176" s="133">
        <f t="shared" si="782"/>
        <v>0</v>
      </c>
      <c r="AD1176" s="133">
        <f t="shared" si="782"/>
        <v>0</v>
      </c>
    </row>
    <row r="1177" spans="1:30" s="114" customFormat="1" ht="20.25" hidden="1" customHeight="1" x14ac:dyDescent="0.25">
      <c r="A1177" s="183" t="s">
        <v>342</v>
      </c>
      <c r="B1177" s="183"/>
      <c r="C1177" s="183"/>
      <c r="D1177" s="183"/>
      <c r="E1177" s="198" t="s">
        <v>388</v>
      </c>
      <c r="F1177" s="200">
        <f t="shared" si="754"/>
        <v>14000</v>
      </c>
      <c r="G1177" s="200">
        <f t="shared" si="755"/>
        <v>14000</v>
      </c>
      <c r="H1177" s="201">
        <f t="shared" si="756"/>
        <v>7000</v>
      </c>
      <c r="I1177" s="124"/>
      <c r="J1177" s="131"/>
      <c r="K1177" s="131"/>
      <c r="L1177" s="131"/>
      <c r="M1177" s="194">
        <v>31321</v>
      </c>
      <c r="N1177" s="195"/>
      <c r="O1177" s="196" t="s">
        <v>39</v>
      </c>
      <c r="P1177" s="195" t="s">
        <v>139</v>
      </c>
      <c r="Q1177" s="197">
        <f t="shared" ref="Q1177:AD1177" si="783">Q1178</f>
        <v>7000</v>
      </c>
      <c r="R1177" s="197">
        <f t="shared" si="783"/>
        <v>0</v>
      </c>
      <c r="S1177" s="197">
        <f t="shared" si="783"/>
        <v>7000</v>
      </c>
      <c r="T1177" s="197">
        <f t="shared" si="783"/>
        <v>0</v>
      </c>
      <c r="U1177" s="294">
        <f t="shared" si="783"/>
        <v>7000</v>
      </c>
      <c r="V1177" s="294">
        <f t="shared" si="783"/>
        <v>7000</v>
      </c>
      <c r="W1177" s="343">
        <f t="shared" si="783"/>
        <v>0</v>
      </c>
      <c r="X1177" s="197"/>
      <c r="Y1177" s="308"/>
      <c r="Z1177" s="197">
        <f t="shared" si="783"/>
        <v>0</v>
      </c>
      <c r="AA1177" s="197">
        <f t="shared" si="783"/>
        <v>7000</v>
      </c>
      <c r="AB1177" s="197">
        <f t="shared" si="783"/>
        <v>0</v>
      </c>
      <c r="AC1177" s="197">
        <f t="shared" si="783"/>
        <v>0</v>
      </c>
      <c r="AD1177" s="197">
        <f t="shared" si="783"/>
        <v>0</v>
      </c>
    </row>
    <row r="1178" spans="1:30" s="114" customFormat="1" ht="20.25" hidden="1" customHeight="1" x14ac:dyDescent="0.25">
      <c r="A1178" s="182" t="s">
        <v>342</v>
      </c>
      <c r="B1178" s="182"/>
      <c r="C1178" s="182"/>
      <c r="D1178" s="182"/>
      <c r="E1178" s="182"/>
      <c r="F1178" s="200">
        <f t="shared" si="754"/>
        <v>14000</v>
      </c>
      <c r="G1178" s="200">
        <f t="shared" si="755"/>
        <v>14000</v>
      </c>
      <c r="H1178" s="201">
        <f t="shared" si="756"/>
        <v>7000</v>
      </c>
      <c r="I1178" s="132"/>
      <c r="J1178" s="131"/>
      <c r="K1178" s="131"/>
      <c r="L1178" s="131"/>
      <c r="M1178" s="11"/>
      <c r="N1178" s="171">
        <v>313210</v>
      </c>
      <c r="O1178" s="172" t="s">
        <v>39</v>
      </c>
      <c r="P1178" s="173" t="s">
        <v>139</v>
      </c>
      <c r="Q1178" s="174">
        <v>7000</v>
      </c>
      <c r="R1178" s="174">
        <f>S1178-Q1178</f>
        <v>0</v>
      </c>
      <c r="S1178" s="174">
        <v>7000</v>
      </c>
      <c r="T1178" s="174"/>
      <c r="U1178" s="295">
        <v>7000</v>
      </c>
      <c r="V1178" s="295">
        <v>7000</v>
      </c>
      <c r="W1178" s="345">
        <v>0</v>
      </c>
      <c r="X1178" s="174"/>
      <c r="Y1178" s="309"/>
      <c r="Z1178" s="174"/>
      <c r="AA1178" s="174">
        <f>+Q1178</f>
        <v>7000</v>
      </c>
      <c r="AB1178" s="174"/>
      <c r="AC1178" s="174"/>
      <c r="AD1178" s="174"/>
    </row>
    <row r="1179" spans="1:30" s="114" customFormat="1" ht="20.25" hidden="1" customHeight="1" x14ac:dyDescent="0.25">
      <c r="A1179" s="183" t="s">
        <v>342</v>
      </c>
      <c r="B1179" s="183"/>
      <c r="C1179" s="183"/>
      <c r="D1179" s="183"/>
      <c r="E1179" s="198" t="s">
        <v>388</v>
      </c>
      <c r="F1179" s="200">
        <f t="shared" si="754"/>
        <v>0</v>
      </c>
      <c r="G1179" s="200">
        <f t="shared" si="755"/>
        <v>0</v>
      </c>
      <c r="H1179" s="201">
        <f t="shared" si="756"/>
        <v>0</v>
      </c>
      <c r="I1179" s="124"/>
      <c r="J1179" s="131"/>
      <c r="K1179" s="131"/>
      <c r="L1179" s="131"/>
      <c r="M1179" s="194">
        <v>31322</v>
      </c>
      <c r="N1179" s="195"/>
      <c r="O1179" s="196" t="s">
        <v>39</v>
      </c>
      <c r="P1179" s="195" t="s">
        <v>259</v>
      </c>
      <c r="Q1179" s="197">
        <f t="shared" ref="Q1179:AD1179" si="784">Q1180</f>
        <v>0</v>
      </c>
      <c r="R1179" s="197">
        <f t="shared" si="784"/>
        <v>0</v>
      </c>
      <c r="S1179" s="197">
        <f t="shared" si="784"/>
        <v>0</v>
      </c>
      <c r="T1179" s="197">
        <f t="shared" si="784"/>
        <v>0</v>
      </c>
      <c r="U1179" s="197">
        <f t="shared" si="784"/>
        <v>0</v>
      </c>
      <c r="V1179" s="197">
        <f t="shared" si="784"/>
        <v>0</v>
      </c>
      <c r="W1179" s="343">
        <f t="shared" si="784"/>
        <v>0</v>
      </c>
      <c r="X1179" s="197"/>
      <c r="Y1179" s="308"/>
      <c r="Z1179" s="197">
        <f t="shared" si="784"/>
        <v>0</v>
      </c>
      <c r="AA1179" s="197">
        <f t="shared" si="784"/>
        <v>0</v>
      </c>
      <c r="AB1179" s="197">
        <f t="shared" si="784"/>
        <v>0</v>
      </c>
      <c r="AC1179" s="197">
        <f t="shared" si="784"/>
        <v>0</v>
      </c>
      <c r="AD1179" s="197">
        <f t="shared" si="784"/>
        <v>0</v>
      </c>
    </row>
    <row r="1180" spans="1:30" s="114" customFormat="1" ht="20.25" hidden="1" customHeight="1" x14ac:dyDescent="0.25">
      <c r="A1180" s="182" t="s">
        <v>342</v>
      </c>
      <c r="B1180" s="182"/>
      <c r="C1180" s="182"/>
      <c r="D1180" s="182"/>
      <c r="E1180" s="182"/>
      <c r="F1180" s="200">
        <f t="shared" si="754"/>
        <v>0</v>
      </c>
      <c r="G1180" s="200">
        <f t="shared" si="755"/>
        <v>0</v>
      </c>
      <c r="H1180" s="201">
        <f t="shared" si="756"/>
        <v>0</v>
      </c>
      <c r="I1180" s="132"/>
      <c r="J1180" s="131"/>
      <c r="K1180" s="131"/>
      <c r="L1180" s="131"/>
      <c r="M1180" s="11"/>
      <c r="N1180" s="171">
        <v>313220</v>
      </c>
      <c r="O1180" s="172" t="s">
        <v>39</v>
      </c>
      <c r="P1180" s="173" t="s">
        <v>300</v>
      </c>
      <c r="Q1180" s="174">
        <v>0</v>
      </c>
      <c r="R1180" s="174">
        <f>S1180-Q1180</f>
        <v>0</v>
      </c>
      <c r="S1180" s="174">
        <v>0</v>
      </c>
      <c r="T1180" s="174"/>
      <c r="U1180" s="240">
        <v>0</v>
      </c>
      <c r="V1180" s="240">
        <v>0</v>
      </c>
      <c r="W1180" s="345">
        <v>0</v>
      </c>
      <c r="X1180" s="174"/>
      <c r="Y1180" s="309"/>
      <c r="Z1180" s="174"/>
      <c r="AA1180" s="174">
        <f>+Q1180</f>
        <v>0</v>
      </c>
      <c r="AB1180" s="174"/>
      <c r="AC1180" s="174"/>
      <c r="AD1180" s="174"/>
    </row>
    <row r="1181" spans="1:30" s="114" customFormat="1" ht="20.25" hidden="1" customHeight="1" x14ac:dyDescent="0.25">
      <c r="A1181" s="182" t="s">
        <v>342</v>
      </c>
      <c r="B1181" s="182"/>
      <c r="C1181" s="182"/>
      <c r="D1181" s="198" t="s">
        <v>387</v>
      </c>
      <c r="E1181" s="198" t="s">
        <v>388</v>
      </c>
      <c r="F1181" s="200">
        <f t="shared" si="754"/>
        <v>0</v>
      </c>
      <c r="G1181" s="200">
        <f t="shared" si="755"/>
        <v>0</v>
      </c>
      <c r="H1181" s="201">
        <f t="shared" si="756"/>
        <v>0</v>
      </c>
      <c r="I1181" s="132"/>
      <c r="J1181" s="131"/>
      <c r="K1181" s="131"/>
      <c r="L1181" s="131">
        <v>3133</v>
      </c>
      <c r="M1181" s="11"/>
      <c r="N1181" s="127"/>
      <c r="O1181" s="12" t="s">
        <v>39</v>
      </c>
      <c r="P1181" s="127" t="s">
        <v>260</v>
      </c>
      <c r="Q1181" s="133">
        <f t="shared" ref="Q1181:AD1182" si="785">Q1182</f>
        <v>0</v>
      </c>
      <c r="R1181" s="133">
        <f t="shared" si="785"/>
        <v>0</v>
      </c>
      <c r="S1181" s="133">
        <f t="shared" si="785"/>
        <v>0</v>
      </c>
      <c r="T1181" s="133">
        <f t="shared" si="785"/>
        <v>0</v>
      </c>
      <c r="U1181" s="133">
        <f t="shared" si="785"/>
        <v>0</v>
      </c>
      <c r="V1181" s="133">
        <f t="shared" si="785"/>
        <v>0</v>
      </c>
      <c r="W1181" s="342">
        <f t="shared" si="785"/>
        <v>0</v>
      </c>
      <c r="X1181" s="133"/>
      <c r="Y1181" s="307"/>
      <c r="Z1181" s="133">
        <f t="shared" si="785"/>
        <v>0</v>
      </c>
      <c r="AA1181" s="133">
        <f t="shared" si="785"/>
        <v>0</v>
      </c>
      <c r="AB1181" s="133">
        <f t="shared" si="785"/>
        <v>0</v>
      </c>
      <c r="AC1181" s="133">
        <f t="shared" si="785"/>
        <v>0</v>
      </c>
      <c r="AD1181" s="133">
        <f t="shared" si="785"/>
        <v>0</v>
      </c>
    </row>
    <row r="1182" spans="1:30" s="114" customFormat="1" ht="20.25" hidden="1" customHeight="1" x14ac:dyDescent="0.25">
      <c r="A1182" s="183" t="s">
        <v>342</v>
      </c>
      <c r="B1182" s="183"/>
      <c r="C1182" s="183"/>
      <c r="D1182" s="183"/>
      <c r="E1182" s="198" t="s">
        <v>388</v>
      </c>
      <c r="F1182" s="200">
        <f t="shared" si="754"/>
        <v>0</v>
      </c>
      <c r="G1182" s="200">
        <f t="shared" si="755"/>
        <v>0</v>
      </c>
      <c r="H1182" s="201">
        <f t="shared" si="756"/>
        <v>0</v>
      </c>
      <c r="I1182" s="124"/>
      <c r="J1182" s="131"/>
      <c r="K1182" s="131"/>
      <c r="L1182" s="131"/>
      <c r="M1182" s="194">
        <v>31332</v>
      </c>
      <c r="N1182" s="195"/>
      <c r="O1182" s="196" t="s">
        <v>39</v>
      </c>
      <c r="P1182" s="195" t="s">
        <v>260</v>
      </c>
      <c r="Q1182" s="197">
        <f t="shared" si="785"/>
        <v>0</v>
      </c>
      <c r="R1182" s="197">
        <f t="shared" si="785"/>
        <v>0</v>
      </c>
      <c r="S1182" s="197">
        <f t="shared" si="785"/>
        <v>0</v>
      </c>
      <c r="T1182" s="197">
        <f t="shared" si="785"/>
        <v>0</v>
      </c>
      <c r="U1182" s="197">
        <f t="shared" si="785"/>
        <v>0</v>
      </c>
      <c r="V1182" s="197">
        <f t="shared" si="785"/>
        <v>0</v>
      </c>
      <c r="W1182" s="343">
        <f t="shared" si="785"/>
        <v>0</v>
      </c>
      <c r="X1182" s="197"/>
      <c r="Y1182" s="308"/>
      <c r="Z1182" s="197">
        <f t="shared" si="785"/>
        <v>0</v>
      </c>
      <c r="AA1182" s="197">
        <f t="shared" si="785"/>
        <v>0</v>
      </c>
      <c r="AB1182" s="197">
        <f t="shared" si="785"/>
        <v>0</v>
      </c>
      <c r="AC1182" s="197">
        <f t="shared" si="785"/>
        <v>0</v>
      </c>
      <c r="AD1182" s="197">
        <f t="shared" si="785"/>
        <v>0</v>
      </c>
    </row>
    <row r="1183" spans="1:30" s="114" customFormat="1" ht="20.25" hidden="1" customHeight="1" x14ac:dyDescent="0.25">
      <c r="A1183" s="182" t="s">
        <v>342</v>
      </c>
      <c r="B1183" s="182"/>
      <c r="C1183" s="182"/>
      <c r="D1183" s="182"/>
      <c r="E1183" s="182"/>
      <c r="F1183" s="200">
        <f t="shared" si="754"/>
        <v>0</v>
      </c>
      <c r="G1183" s="200">
        <f t="shared" si="755"/>
        <v>0</v>
      </c>
      <c r="H1183" s="201">
        <f t="shared" si="756"/>
        <v>0</v>
      </c>
      <c r="I1183" s="132"/>
      <c r="J1183" s="131"/>
      <c r="K1183" s="131"/>
      <c r="L1183" s="131"/>
      <c r="M1183" s="11"/>
      <c r="N1183" s="171">
        <v>313320</v>
      </c>
      <c r="O1183" s="172" t="s">
        <v>39</v>
      </c>
      <c r="P1183" s="173" t="s">
        <v>301</v>
      </c>
      <c r="Q1183" s="174">
        <v>0</v>
      </c>
      <c r="R1183" s="174">
        <f>S1183-Q1183</f>
        <v>0</v>
      </c>
      <c r="S1183" s="174">
        <v>0</v>
      </c>
      <c r="T1183" s="174"/>
      <c r="U1183" s="240">
        <v>0</v>
      </c>
      <c r="V1183" s="240">
        <v>0</v>
      </c>
      <c r="W1183" s="345">
        <v>0</v>
      </c>
      <c r="X1183" s="174"/>
      <c r="Y1183" s="309"/>
      <c r="Z1183" s="174"/>
      <c r="AA1183" s="174">
        <f>+Q1183</f>
        <v>0</v>
      </c>
      <c r="AB1183" s="174"/>
      <c r="AC1183" s="174"/>
      <c r="AD1183" s="174"/>
    </row>
    <row r="1184" spans="1:30" s="187" customFormat="1" ht="20.25" customHeight="1" x14ac:dyDescent="0.25">
      <c r="A1184" s="183" t="s">
        <v>342</v>
      </c>
      <c r="B1184" s="198" t="s">
        <v>352</v>
      </c>
      <c r="C1184" s="198" t="s">
        <v>384</v>
      </c>
      <c r="D1184" s="198" t="s">
        <v>387</v>
      </c>
      <c r="E1184" s="198" t="s">
        <v>388</v>
      </c>
      <c r="F1184" s="200">
        <f t="shared" si="754"/>
        <v>600</v>
      </c>
      <c r="G1184" s="200">
        <f t="shared" si="755"/>
        <v>435.05333333333334</v>
      </c>
      <c r="H1184" s="201">
        <f t="shared" si="756"/>
        <v>1050</v>
      </c>
      <c r="I1184" s="263"/>
      <c r="J1184" s="263">
        <v>32</v>
      </c>
      <c r="K1184" s="263"/>
      <c r="L1184" s="263"/>
      <c r="M1184" s="263"/>
      <c r="N1184" s="263"/>
      <c r="O1184" s="303" t="s">
        <v>39</v>
      </c>
      <c r="P1184" s="264" t="s">
        <v>7</v>
      </c>
      <c r="Q1184" s="265">
        <f t="shared" ref="Q1184:AD1187" si="786">Q1185</f>
        <v>300</v>
      </c>
      <c r="R1184" s="265">
        <f t="shared" si="786"/>
        <v>0</v>
      </c>
      <c r="S1184" s="265">
        <f t="shared" si="786"/>
        <v>300</v>
      </c>
      <c r="T1184" s="265">
        <f t="shared" si="786"/>
        <v>0</v>
      </c>
      <c r="U1184" s="265">
        <f t="shared" si="786"/>
        <v>0</v>
      </c>
      <c r="V1184" s="265">
        <f t="shared" si="786"/>
        <v>300</v>
      </c>
      <c r="W1184" s="265">
        <f t="shared" si="786"/>
        <v>101.29</v>
      </c>
      <c r="X1184" s="265"/>
      <c r="Y1184" s="260">
        <f>W1184/V1184*100</f>
        <v>33.763333333333335</v>
      </c>
      <c r="Z1184" s="186">
        <f t="shared" si="786"/>
        <v>0</v>
      </c>
      <c r="AA1184" s="186">
        <f t="shared" si="786"/>
        <v>300</v>
      </c>
      <c r="AB1184" s="186">
        <f t="shared" si="786"/>
        <v>250</v>
      </c>
      <c r="AC1184" s="186">
        <f t="shared" si="786"/>
        <v>250</v>
      </c>
      <c r="AD1184" s="186">
        <f t="shared" si="786"/>
        <v>250</v>
      </c>
    </row>
    <row r="1185" spans="1:31" s="214" customFormat="1" ht="20.25" customHeight="1" x14ac:dyDescent="0.25">
      <c r="A1185" s="188" t="s">
        <v>342</v>
      </c>
      <c r="B1185" s="188"/>
      <c r="C1185" s="215" t="s">
        <v>384</v>
      </c>
      <c r="D1185" s="215" t="s">
        <v>387</v>
      </c>
      <c r="E1185" s="215" t="s">
        <v>388</v>
      </c>
      <c r="F1185" s="207">
        <f t="shared" ref="F1185:F1248" si="787">+Q1185+R1185+S1185</f>
        <v>600</v>
      </c>
      <c r="G1185" s="207">
        <f t="shared" ref="G1185:G1248" si="788">+T1185+U1185+V1185+W1185+X1185+Y1185</f>
        <v>401.29</v>
      </c>
      <c r="H1185" s="208">
        <f t="shared" ref="H1185:H1248" si="789">+Z1185+AA1185+AB1185+AC1185+AD1185</f>
        <v>1050</v>
      </c>
      <c r="I1185" s="124"/>
      <c r="J1185" s="131"/>
      <c r="K1185" s="131">
        <v>321</v>
      </c>
      <c r="L1185" s="131"/>
      <c r="M1185" s="131"/>
      <c r="N1185" s="132"/>
      <c r="O1185" s="12" t="s">
        <v>39</v>
      </c>
      <c r="P1185" s="127" t="s">
        <v>140</v>
      </c>
      <c r="Q1185" s="133">
        <f t="shared" si="786"/>
        <v>300</v>
      </c>
      <c r="R1185" s="133">
        <f t="shared" si="786"/>
        <v>0</v>
      </c>
      <c r="S1185" s="133">
        <f t="shared" si="786"/>
        <v>300</v>
      </c>
      <c r="T1185" s="133">
        <f t="shared" si="786"/>
        <v>0</v>
      </c>
      <c r="U1185" s="293">
        <f t="shared" si="786"/>
        <v>0</v>
      </c>
      <c r="V1185" s="293">
        <f t="shared" si="786"/>
        <v>300</v>
      </c>
      <c r="W1185" s="342">
        <f t="shared" si="786"/>
        <v>101.29</v>
      </c>
      <c r="X1185" s="133"/>
      <c r="Y1185" s="307"/>
      <c r="Z1185" s="213">
        <f t="shared" si="786"/>
        <v>0</v>
      </c>
      <c r="AA1185" s="213">
        <f t="shared" si="786"/>
        <v>300</v>
      </c>
      <c r="AB1185" s="213">
        <f t="shared" si="786"/>
        <v>250</v>
      </c>
      <c r="AC1185" s="213">
        <f t="shared" si="786"/>
        <v>250</v>
      </c>
      <c r="AD1185" s="213">
        <f t="shared" si="786"/>
        <v>250</v>
      </c>
    </row>
    <row r="1186" spans="1:31" s="114" customFormat="1" ht="20.25" customHeight="1" x14ac:dyDescent="0.25">
      <c r="A1186" s="182" t="s">
        <v>342</v>
      </c>
      <c r="B1186" s="182"/>
      <c r="C1186" s="182"/>
      <c r="D1186" s="198" t="s">
        <v>387</v>
      </c>
      <c r="E1186" s="198" t="s">
        <v>388</v>
      </c>
      <c r="F1186" s="200">
        <f t="shared" si="787"/>
        <v>600</v>
      </c>
      <c r="G1186" s="200">
        <f t="shared" si="788"/>
        <v>401.29</v>
      </c>
      <c r="H1186" s="201">
        <f t="shared" si="789"/>
        <v>1050</v>
      </c>
      <c r="I1186" s="132"/>
      <c r="J1186" s="131"/>
      <c r="K1186" s="131"/>
      <c r="L1186" s="131">
        <v>3212</v>
      </c>
      <c r="M1186" s="11"/>
      <c r="N1186" s="127"/>
      <c r="O1186" s="12" t="s">
        <v>39</v>
      </c>
      <c r="P1186" s="127" t="s">
        <v>146</v>
      </c>
      <c r="Q1186" s="133">
        <f t="shared" si="786"/>
        <v>300</v>
      </c>
      <c r="R1186" s="133">
        <f t="shared" si="786"/>
        <v>0</v>
      </c>
      <c r="S1186" s="133">
        <f t="shared" si="786"/>
        <v>300</v>
      </c>
      <c r="T1186" s="133">
        <f t="shared" si="786"/>
        <v>0</v>
      </c>
      <c r="U1186" s="293">
        <f t="shared" si="786"/>
        <v>0</v>
      </c>
      <c r="V1186" s="293">
        <f t="shared" si="786"/>
        <v>300</v>
      </c>
      <c r="W1186" s="342">
        <f t="shared" si="786"/>
        <v>101.29</v>
      </c>
      <c r="X1186" s="133"/>
      <c r="Y1186" s="307"/>
      <c r="Z1186" s="133">
        <f t="shared" si="786"/>
        <v>0</v>
      </c>
      <c r="AA1186" s="133">
        <f t="shared" si="786"/>
        <v>300</v>
      </c>
      <c r="AB1186" s="133">
        <f t="shared" si="786"/>
        <v>250</v>
      </c>
      <c r="AC1186" s="133">
        <f t="shared" si="786"/>
        <v>250</v>
      </c>
      <c r="AD1186" s="133">
        <f t="shared" si="786"/>
        <v>250</v>
      </c>
    </row>
    <row r="1187" spans="1:31" s="114" customFormat="1" ht="20.25" hidden="1" customHeight="1" x14ac:dyDescent="0.25">
      <c r="A1187" s="183" t="s">
        <v>342</v>
      </c>
      <c r="B1187" s="183"/>
      <c r="C1187" s="183"/>
      <c r="D1187" s="183"/>
      <c r="E1187" s="198" t="s">
        <v>388</v>
      </c>
      <c r="F1187" s="200">
        <f t="shared" si="787"/>
        <v>600</v>
      </c>
      <c r="G1187" s="200">
        <f t="shared" si="788"/>
        <v>401.29</v>
      </c>
      <c r="H1187" s="201">
        <f t="shared" si="789"/>
        <v>1050</v>
      </c>
      <c r="I1187" s="124"/>
      <c r="J1187" s="131"/>
      <c r="K1187" s="131"/>
      <c r="L1187" s="131"/>
      <c r="M1187" s="194">
        <v>32121</v>
      </c>
      <c r="N1187" s="195"/>
      <c r="O1187" s="196" t="s">
        <v>39</v>
      </c>
      <c r="P1187" s="195" t="s">
        <v>147</v>
      </c>
      <c r="Q1187" s="197">
        <f t="shared" si="786"/>
        <v>300</v>
      </c>
      <c r="R1187" s="197">
        <f t="shared" si="786"/>
        <v>0</v>
      </c>
      <c r="S1187" s="197">
        <f t="shared" si="786"/>
        <v>300</v>
      </c>
      <c r="T1187" s="197">
        <f t="shared" si="786"/>
        <v>0</v>
      </c>
      <c r="U1187" s="294">
        <f t="shared" si="786"/>
        <v>0</v>
      </c>
      <c r="V1187" s="294">
        <f t="shared" si="786"/>
        <v>300</v>
      </c>
      <c r="W1187" s="343">
        <f t="shared" si="786"/>
        <v>101.29</v>
      </c>
      <c r="X1187" s="197"/>
      <c r="Y1187" s="308"/>
      <c r="Z1187" s="197">
        <f t="shared" si="786"/>
        <v>0</v>
      </c>
      <c r="AA1187" s="197">
        <f t="shared" si="786"/>
        <v>300</v>
      </c>
      <c r="AB1187" s="197">
        <f t="shared" si="786"/>
        <v>250</v>
      </c>
      <c r="AC1187" s="197">
        <f t="shared" si="786"/>
        <v>250</v>
      </c>
      <c r="AD1187" s="197">
        <f t="shared" si="786"/>
        <v>250</v>
      </c>
    </row>
    <row r="1188" spans="1:31" s="114" customFormat="1" ht="20.25" hidden="1" customHeight="1" x14ac:dyDescent="0.25">
      <c r="A1188" s="182" t="s">
        <v>342</v>
      </c>
      <c r="B1188" s="182"/>
      <c r="C1188" s="182"/>
      <c r="D1188" s="182"/>
      <c r="E1188" s="182"/>
      <c r="F1188" s="200">
        <f t="shared" si="787"/>
        <v>600</v>
      </c>
      <c r="G1188" s="200">
        <f t="shared" si="788"/>
        <v>401.29</v>
      </c>
      <c r="H1188" s="201">
        <f t="shared" si="789"/>
        <v>1050</v>
      </c>
      <c r="I1188" s="132"/>
      <c r="J1188" s="131"/>
      <c r="K1188" s="131"/>
      <c r="L1188" s="131"/>
      <c r="M1188" s="11"/>
      <c r="N1188" s="171">
        <v>321210</v>
      </c>
      <c r="O1188" s="172" t="s">
        <v>39</v>
      </c>
      <c r="P1188" s="173" t="s">
        <v>302</v>
      </c>
      <c r="Q1188" s="174">
        <v>300</v>
      </c>
      <c r="R1188" s="174">
        <f>S1188-Q1188</f>
        <v>0</v>
      </c>
      <c r="S1188" s="174">
        <v>300</v>
      </c>
      <c r="T1188" s="174"/>
      <c r="U1188" s="295">
        <v>0</v>
      </c>
      <c r="V1188" s="295">
        <v>300</v>
      </c>
      <c r="W1188" s="345">
        <v>101.29</v>
      </c>
      <c r="X1188" s="174"/>
      <c r="Y1188" s="309"/>
      <c r="Z1188" s="174"/>
      <c r="AA1188" s="174">
        <f>+Q1188</f>
        <v>300</v>
      </c>
      <c r="AB1188" s="174">
        <v>250</v>
      </c>
      <c r="AC1188" s="174">
        <v>250</v>
      </c>
      <c r="AD1188" s="174">
        <v>250</v>
      </c>
    </row>
    <row r="1189" spans="1:31" s="114" customFormat="1" ht="30" hidden="1" customHeight="1" x14ac:dyDescent="0.25">
      <c r="A1189" s="182" t="s">
        <v>343</v>
      </c>
      <c r="B1189" s="198" t="s">
        <v>352</v>
      </c>
      <c r="C1189" s="198" t="s">
        <v>384</v>
      </c>
      <c r="D1189" s="198" t="s">
        <v>387</v>
      </c>
      <c r="E1189" s="198" t="s">
        <v>388</v>
      </c>
      <c r="F1189" s="200">
        <f t="shared" si="787"/>
        <v>0</v>
      </c>
      <c r="G1189" s="200">
        <f t="shared" si="788"/>
        <v>0</v>
      </c>
      <c r="H1189" s="201">
        <f t="shared" si="789"/>
        <v>0</v>
      </c>
      <c r="I1189" s="408" t="s">
        <v>91</v>
      </c>
      <c r="J1189" s="409"/>
      <c r="K1189" s="409"/>
      <c r="L1189" s="409"/>
      <c r="M1189" s="409"/>
      <c r="N1189" s="409"/>
      <c r="O1189" s="410"/>
      <c r="P1189" s="111" t="s">
        <v>350</v>
      </c>
      <c r="Q1189" s="112">
        <f>+Q1190</f>
        <v>0</v>
      </c>
      <c r="R1189" s="112">
        <f t="shared" ref="R1189:AD1190" si="790">+R1190</f>
        <v>0</v>
      </c>
      <c r="S1189" s="112">
        <f t="shared" si="790"/>
        <v>0</v>
      </c>
      <c r="T1189" s="112">
        <f t="shared" si="790"/>
        <v>0</v>
      </c>
      <c r="U1189" s="112">
        <f t="shared" si="790"/>
        <v>0</v>
      </c>
      <c r="V1189" s="112">
        <f t="shared" si="790"/>
        <v>0</v>
      </c>
      <c r="W1189" s="112">
        <f t="shared" si="790"/>
        <v>0</v>
      </c>
      <c r="X1189" s="112"/>
      <c r="Y1189" s="314"/>
      <c r="Z1189" s="112">
        <f t="shared" si="790"/>
        <v>0</v>
      </c>
      <c r="AA1189" s="112">
        <f t="shared" si="790"/>
        <v>0</v>
      </c>
      <c r="AB1189" s="112">
        <f>+AB1191</f>
        <v>0</v>
      </c>
      <c r="AC1189" s="112">
        <f>+AC1191</f>
        <v>0</v>
      </c>
      <c r="AD1189" s="112">
        <f>+AD1191</f>
        <v>0</v>
      </c>
    </row>
    <row r="1190" spans="1:31" s="193" customFormat="1" ht="21.75" hidden="1" customHeight="1" x14ac:dyDescent="0.25">
      <c r="A1190" s="188" t="s">
        <v>343</v>
      </c>
      <c r="B1190" s="188"/>
      <c r="C1190" s="198" t="s">
        <v>384</v>
      </c>
      <c r="D1190" s="198" t="s">
        <v>387</v>
      </c>
      <c r="E1190" s="198" t="s">
        <v>388</v>
      </c>
      <c r="F1190" s="200">
        <f t="shared" si="787"/>
        <v>0</v>
      </c>
      <c r="G1190" s="200">
        <f t="shared" si="788"/>
        <v>0</v>
      </c>
      <c r="H1190" s="201">
        <f t="shared" si="789"/>
        <v>0</v>
      </c>
      <c r="I1190" s="115"/>
      <c r="J1190" s="115"/>
      <c r="K1190" s="115"/>
      <c r="L1190" s="115"/>
      <c r="M1190" s="115"/>
      <c r="N1190" s="115" t="str">
        <f>+O1190</f>
        <v>5.5.</v>
      </c>
      <c r="O1190" s="116" t="s">
        <v>39</v>
      </c>
      <c r="P1190" s="117" t="s">
        <v>37</v>
      </c>
      <c r="Q1190" s="118">
        <f>+Q1191</f>
        <v>0</v>
      </c>
      <c r="R1190" s="118">
        <f t="shared" si="790"/>
        <v>0</v>
      </c>
      <c r="S1190" s="118">
        <f t="shared" si="790"/>
        <v>0</v>
      </c>
      <c r="T1190" s="118">
        <f t="shared" si="790"/>
        <v>0</v>
      </c>
      <c r="U1190" s="118">
        <f t="shared" si="790"/>
        <v>0</v>
      </c>
      <c r="V1190" s="118">
        <f t="shared" si="790"/>
        <v>0</v>
      </c>
      <c r="W1190" s="118">
        <f t="shared" si="790"/>
        <v>0</v>
      </c>
      <c r="X1190" s="118"/>
      <c r="Y1190" s="332"/>
      <c r="Z1190" s="192">
        <f t="shared" si="790"/>
        <v>0</v>
      </c>
      <c r="AA1190" s="192">
        <f t="shared" si="790"/>
        <v>0</v>
      </c>
      <c r="AB1190" s="192">
        <f t="shared" si="790"/>
        <v>0</v>
      </c>
      <c r="AC1190" s="192">
        <f t="shared" si="790"/>
        <v>0</v>
      </c>
      <c r="AD1190" s="192">
        <f t="shared" si="790"/>
        <v>0</v>
      </c>
    </row>
    <row r="1191" spans="1:31" s="114" customFormat="1" ht="20.25" hidden="1" customHeight="1" x14ac:dyDescent="0.25">
      <c r="A1191" s="182" t="s">
        <v>343</v>
      </c>
      <c r="B1191" s="198" t="s">
        <v>352</v>
      </c>
      <c r="C1191" s="198" t="s">
        <v>384</v>
      </c>
      <c r="D1191" s="198" t="s">
        <v>387</v>
      </c>
      <c r="E1191" s="198" t="s">
        <v>388</v>
      </c>
      <c r="F1191" s="200">
        <f t="shared" si="787"/>
        <v>0</v>
      </c>
      <c r="G1191" s="200">
        <f t="shared" si="788"/>
        <v>0</v>
      </c>
      <c r="H1191" s="201">
        <f t="shared" si="789"/>
        <v>0</v>
      </c>
      <c r="I1191" s="120">
        <v>3</v>
      </c>
      <c r="J1191" s="120"/>
      <c r="K1191" s="120"/>
      <c r="L1191" s="120"/>
      <c r="M1191" s="120"/>
      <c r="N1191" s="120"/>
      <c r="O1191" s="175" t="s">
        <v>39</v>
      </c>
      <c r="P1191" s="122" t="s">
        <v>18</v>
      </c>
      <c r="Q1191" s="123">
        <f>+Q1192+Q1193+Q1194+Q1195</f>
        <v>0</v>
      </c>
      <c r="R1191" s="123">
        <f t="shared" ref="R1191:AD1191" si="791">+R1192+R1193+R1194+R1195</f>
        <v>0</v>
      </c>
      <c r="S1191" s="123">
        <f t="shared" si="791"/>
        <v>0</v>
      </c>
      <c r="T1191" s="123">
        <f t="shared" si="791"/>
        <v>0</v>
      </c>
      <c r="U1191" s="123">
        <f t="shared" si="791"/>
        <v>0</v>
      </c>
      <c r="V1191" s="123">
        <f t="shared" si="791"/>
        <v>0</v>
      </c>
      <c r="W1191" s="123">
        <f t="shared" si="791"/>
        <v>0</v>
      </c>
      <c r="X1191" s="123"/>
      <c r="Y1191" s="316"/>
      <c r="Z1191" s="123">
        <f t="shared" si="791"/>
        <v>0</v>
      </c>
      <c r="AA1191" s="123">
        <f t="shared" si="791"/>
        <v>0</v>
      </c>
      <c r="AB1191" s="123">
        <f t="shared" si="791"/>
        <v>0</v>
      </c>
      <c r="AC1191" s="123">
        <f t="shared" si="791"/>
        <v>0</v>
      </c>
      <c r="AD1191" s="123">
        <f t="shared" si="791"/>
        <v>0</v>
      </c>
    </row>
    <row r="1192" spans="1:31" s="187" customFormat="1" ht="20.25" hidden="1" customHeight="1" x14ac:dyDescent="0.25">
      <c r="A1192" s="183" t="s">
        <v>343</v>
      </c>
      <c r="B1192" s="198" t="s">
        <v>352</v>
      </c>
      <c r="C1192" s="198" t="s">
        <v>384</v>
      </c>
      <c r="D1192" s="198" t="s">
        <v>387</v>
      </c>
      <c r="E1192" s="198" t="s">
        <v>388</v>
      </c>
      <c r="F1192" s="200">
        <f t="shared" si="787"/>
        <v>0</v>
      </c>
      <c r="G1192" s="200">
        <f t="shared" si="788"/>
        <v>0</v>
      </c>
      <c r="H1192" s="201">
        <f t="shared" si="789"/>
        <v>0</v>
      </c>
      <c r="I1192" s="121"/>
      <c r="J1192" s="121">
        <v>31</v>
      </c>
      <c r="K1192" s="121"/>
      <c r="L1192" s="121"/>
      <c r="M1192" s="121"/>
      <c r="N1192" s="121"/>
      <c r="O1192" s="175" t="s">
        <v>39</v>
      </c>
      <c r="P1192" s="185" t="s">
        <v>6</v>
      </c>
      <c r="Q1192" s="186">
        <v>0</v>
      </c>
      <c r="R1192" s="186">
        <v>0</v>
      </c>
      <c r="S1192" s="186">
        <v>0</v>
      </c>
      <c r="T1192" s="186">
        <v>0</v>
      </c>
      <c r="U1192" s="186">
        <v>0</v>
      </c>
      <c r="V1192" s="186">
        <v>0</v>
      </c>
      <c r="W1192" s="186">
        <v>0</v>
      </c>
      <c r="X1192" s="186"/>
      <c r="Y1192" s="260">
        <v>0</v>
      </c>
      <c r="Z1192" s="186">
        <v>0</v>
      </c>
      <c r="AA1192" s="186">
        <v>0</v>
      </c>
      <c r="AB1192" s="186">
        <v>0</v>
      </c>
      <c r="AC1192" s="186">
        <v>0</v>
      </c>
      <c r="AD1192" s="186">
        <v>0</v>
      </c>
    </row>
    <row r="1193" spans="1:31" s="187" customFormat="1" ht="20.25" hidden="1" customHeight="1" x14ac:dyDescent="0.25">
      <c r="A1193" s="183" t="s">
        <v>343</v>
      </c>
      <c r="B1193" s="198" t="s">
        <v>352</v>
      </c>
      <c r="C1193" s="198" t="s">
        <v>384</v>
      </c>
      <c r="D1193" s="198" t="s">
        <v>387</v>
      </c>
      <c r="E1193" s="198" t="s">
        <v>388</v>
      </c>
      <c r="F1193" s="200">
        <f t="shared" si="787"/>
        <v>0</v>
      </c>
      <c r="G1193" s="200">
        <f t="shared" si="788"/>
        <v>0</v>
      </c>
      <c r="H1193" s="201">
        <f t="shared" si="789"/>
        <v>0</v>
      </c>
      <c r="I1193" s="121"/>
      <c r="J1193" s="121">
        <v>32</v>
      </c>
      <c r="K1193" s="121"/>
      <c r="L1193" s="121"/>
      <c r="M1193" s="121"/>
      <c r="N1193" s="121"/>
      <c r="O1193" s="175" t="s">
        <v>39</v>
      </c>
      <c r="P1193" s="185" t="s">
        <v>7</v>
      </c>
      <c r="Q1193" s="186">
        <v>0</v>
      </c>
      <c r="R1193" s="186">
        <v>0</v>
      </c>
      <c r="S1193" s="186">
        <v>0</v>
      </c>
      <c r="T1193" s="186">
        <v>0</v>
      </c>
      <c r="U1193" s="186">
        <v>0</v>
      </c>
      <c r="V1193" s="186">
        <v>0</v>
      </c>
      <c r="W1193" s="186">
        <v>0</v>
      </c>
      <c r="X1193" s="186"/>
      <c r="Y1193" s="260">
        <v>0</v>
      </c>
      <c r="Z1193" s="186">
        <v>0</v>
      </c>
      <c r="AA1193" s="186">
        <v>0</v>
      </c>
      <c r="AB1193" s="186">
        <v>0</v>
      </c>
      <c r="AC1193" s="186">
        <v>0</v>
      </c>
      <c r="AD1193" s="186">
        <v>0</v>
      </c>
    </row>
    <row r="1194" spans="1:31" s="187" customFormat="1" ht="20.25" hidden="1" customHeight="1" x14ac:dyDescent="0.25">
      <c r="A1194" s="183" t="s">
        <v>343</v>
      </c>
      <c r="B1194" s="198" t="s">
        <v>352</v>
      </c>
      <c r="C1194" s="198" t="s">
        <v>384</v>
      </c>
      <c r="D1194" s="198" t="s">
        <v>387</v>
      </c>
      <c r="E1194" s="198" t="s">
        <v>388</v>
      </c>
      <c r="F1194" s="200">
        <f t="shared" si="787"/>
        <v>0</v>
      </c>
      <c r="G1194" s="200">
        <f t="shared" si="788"/>
        <v>0</v>
      </c>
      <c r="H1194" s="201">
        <f t="shared" si="789"/>
        <v>0</v>
      </c>
      <c r="I1194" s="121"/>
      <c r="J1194" s="121">
        <v>37</v>
      </c>
      <c r="K1194" s="121"/>
      <c r="L1194" s="121"/>
      <c r="M1194" s="121"/>
      <c r="N1194" s="121"/>
      <c r="O1194" s="175" t="s">
        <v>39</v>
      </c>
      <c r="P1194" s="185" t="s">
        <v>9</v>
      </c>
      <c r="Q1194" s="186">
        <v>0</v>
      </c>
      <c r="R1194" s="186">
        <v>0</v>
      </c>
      <c r="S1194" s="186">
        <v>0</v>
      </c>
      <c r="T1194" s="186">
        <v>0</v>
      </c>
      <c r="U1194" s="186">
        <v>0</v>
      </c>
      <c r="V1194" s="186">
        <v>0</v>
      </c>
      <c r="W1194" s="186">
        <v>0</v>
      </c>
      <c r="X1194" s="186"/>
      <c r="Y1194" s="260">
        <v>0</v>
      </c>
      <c r="Z1194" s="186">
        <v>0</v>
      </c>
      <c r="AA1194" s="186">
        <v>0</v>
      </c>
      <c r="AB1194" s="186">
        <v>0</v>
      </c>
      <c r="AC1194" s="186">
        <v>0</v>
      </c>
      <c r="AD1194" s="186">
        <v>0</v>
      </c>
    </row>
    <row r="1195" spans="1:31" s="187" customFormat="1" ht="20.25" hidden="1" customHeight="1" x14ac:dyDescent="0.25">
      <c r="A1195" s="183" t="s">
        <v>343</v>
      </c>
      <c r="B1195" s="198" t="s">
        <v>352</v>
      </c>
      <c r="C1195" s="198" t="s">
        <v>384</v>
      </c>
      <c r="D1195" s="198" t="s">
        <v>387</v>
      </c>
      <c r="E1195" s="198" t="s">
        <v>388</v>
      </c>
      <c r="F1195" s="200">
        <f t="shared" si="787"/>
        <v>0</v>
      </c>
      <c r="G1195" s="200">
        <f t="shared" si="788"/>
        <v>0</v>
      </c>
      <c r="H1195" s="201">
        <f t="shared" si="789"/>
        <v>0</v>
      </c>
      <c r="I1195" s="121"/>
      <c r="J1195" s="121">
        <v>38</v>
      </c>
      <c r="K1195" s="121"/>
      <c r="L1195" s="121"/>
      <c r="M1195" s="121"/>
      <c r="N1195" s="121"/>
      <c r="O1195" s="175" t="s">
        <v>39</v>
      </c>
      <c r="P1195" s="185" t="s">
        <v>10</v>
      </c>
      <c r="Q1195" s="186">
        <v>0</v>
      </c>
      <c r="R1195" s="186">
        <v>0</v>
      </c>
      <c r="S1195" s="186">
        <v>0</v>
      </c>
      <c r="T1195" s="186">
        <v>0</v>
      </c>
      <c r="U1195" s="186">
        <v>0</v>
      </c>
      <c r="V1195" s="186">
        <v>0</v>
      </c>
      <c r="W1195" s="186">
        <v>0</v>
      </c>
      <c r="X1195" s="186"/>
      <c r="Y1195" s="260">
        <v>0</v>
      </c>
      <c r="Z1195" s="186">
        <v>0</v>
      </c>
      <c r="AA1195" s="186">
        <v>0</v>
      </c>
      <c r="AB1195" s="186">
        <v>0</v>
      </c>
      <c r="AC1195" s="186">
        <v>0</v>
      </c>
      <c r="AD1195" s="186">
        <v>0</v>
      </c>
    </row>
    <row r="1196" spans="1:31" s="114" customFormat="1" ht="30" customHeight="1" x14ac:dyDescent="0.25">
      <c r="A1196" s="182" t="s">
        <v>344</v>
      </c>
      <c r="B1196" s="198" t="s">
        <v>352</v>
      </c>
      <c r="C1196" s="198" t="s">
        <v>384</v>
      </c>
      <c r="D1196" s="198" t="s">
        <v>387</v>
      </c>
      <c r="E1196" s="198" t="s">
        <v>388</v>
      </c>
      <c r="F1196" s="200">
        <f t="shared" si="787"/>
        <v>80000</v>
      </c>
      <c r="G1196" s="200">
        <f t="shared" si="788"/>
        <v>159817</v>
      </c>
      <c r="H1196" s="201">
        <f t="shared" si="789"/>
        <v>202314</v>
      </c>
      <c r="I1196" s="408" t="s">
        <v>109</v>
      </c>
      <c r="J1196" s="409"/>
      <c r="K1196" s="409"/>
      <c r="L1196" s="409"/>
      <c r="M1196" s="409"/>
      <c r="N1196" s="409"/>
      <c r="O1196" s="410"/>
      <c r="P1196" s="111" t="s">
        <v>110</v>
      </c>
      <c r="Q1196" s="112">
        <f>+Q1197</f>
        <v>40000</v>
      </c>
      <c r="R1196" s="112">
        <f t="shared" ref="R1196:AD1197" si="792">+R1197</f>
        <v>0</v>
      </c>
      <c r="S1196" s="112">
        <f t="shared" si="792"/>
        <v>40000</v>
      </c>
      <c r="T1196" s="112">
        <f t="shared" si="792"/>
        <v>39817</v>
      </c>
      <c r="U1196" s="112">
        <f t="shared" si="792"/>
        <v>40000</v>
      </c>
      <c r="V1196" s="112">
        <f t="shared" si="792"/>
        <v>40000</v>
      </c>
      <c r="W1196" s="112">
        <f t="shared" si="792"/>
        <v>40000</v>
      </c>
      <c r="X1196" s="112"/>
      <c r="Y1196" s="314"/>
      <c r="Z1196" s="112">
        <f t="shared" si="792"/>
        <v>39817</v>
      </c>
      <c r="AA1196" s="112">
        <f t="shared" si="792"/>
        <v>40000</v>
      </c>
      <c r="AB1196" s="112">
        <f>+AB1198</f>
        <v>40000</v>
      </c>
      <c r="AC1196" s="112">
        <f>+AC1198</f>
        <v>40840</v>
      </c>
      <c r="AD1196" s="112">
        <f>+AD1198</f>
        <v>41657</v>
      </c>
    </row>
    <row r="1197" spans="1:31" s="193" customFormat="1" ht="21.75" customHeight="1" x14ac:dyDescent="0.25">
      <c r="A1197" s="188" t="s">
        <v>344</v>
      </c>
      <c r="B1197" s="188"/>
      <c r="C1197" s="198" t="s">
        <v>384</v>
      </c>
      <c r="D1197" s="198" t="s">
        <v>387</v>
      </c>
      <c r="E1197" s="198" t="s">
        <v>388</v>
      </c>
      <c r="F1197" s="200">
        <f t="shared" si="787"/>
        <v>80000</v>
      </c>
      <c r="G1197" s="200">
        <f t="shared" si="788"/>
        <v>159917</v>
      </c>
      <c r="H1197" s="201">
        <f t="shared" si="789"/>
        <v>202314</v>
      </c>
      <c r="I1197" s="115"/>
      <c r="J1197" s="115"/>
      <c r="K1197" s="115"/>
      <c r="L1197" s="115"/>
      <c r="M1197" s="115"/>
      <c r="N1197" s="115" t="str">
        <f>+O1197</f>
        <v>1.1.</v>
      </c>
      <c r="O1197" s="116" t="s">
        <v>44</v>
      </c>
      <c r="P1197" s="117" t="s">
        <v>24</v>
      </c>
      <c r="Q1197" s="118">
        <f>+Q1198</f>
        <v>40000</v>
      </c>
      <c r="R1197" s="118">
        <f t="shared" si="792"/>
        <v>0</v>
      </c>
      <c r="S1197" s="118">
        <f t="shared" si="792"/>
        <v>40000</v>
      </c>
      <c r="T1197" s="118">
        <f t="shared" si="792"/>
        <v>39817</v>
      </c>
      <c r="U1197" s="118">
        <f t="shared" si="792"/>
        <v>40000</v>
      </c>
      <c r="V1197" s="118">
        <f t="shared" si="792"/>
        <v>40000</v>
      </c>
      <c r="W1197" s="118">
        <f t="shared" si="792"/>
        <v>40000</v>
      </c>
      <c r="X1197" s="118"/>
      <c r="Y1197" s="332">
        <f>W1197/V1197*100</f>
        <v>100</v>
      </c>
      <c r="Z1197" s="192">
        <f t="shared" si="792"/>
        <v>39817</v>
      </c>
      <c r="AA1197" s="192">
        <f t="shared" si="792"/>
        <v>40000</v>
      </c>
      <c r="AB1197" s="192">
        <f t="shared" si="792"/>
        <v>40000</v>
      </c>
      <c r="AC1197" s="192">
        <f t="shared" si="792"/>
        <v>40840</v>
      </c>
      <c r="AD1197" s="192">
        <f t="shared" si="792"/>
        <v>41657</v>
      </c>
      <c r="AE1197" s="239"/>
    </row>
    <row r="1198" spans="1:31" s="119" customFormat="1" ht="20.25" customHeight="1" x14ac:dyDescent="0.25">
      <c r="A1198" s="182" t="s">
        <v>344</v>
      </c>
      <c r="B1198" s="198" t="s">
        <v>352</v>
      </c>
      <c r="C1198" s="198" t="s">
        <v>384</v>
      </c>
      <c r="D1198" s="198" t="s">
        <v>387</v>
      </c>
      <c r="E1198" s="198" t="s">
        <v>388</v>
      </c>
      <c r="F1198" s="200">
        <f t="shared" si="787"/>
        <v>80000</v>
      </c>
      <c r="G1198" s="200">
        <f t="shared" si="788"/>
        <v>159917</v>
      </c>
      <c r="H1198" s="201">
        <f t="shared" si="789"/>
        <v>202314</v>
      </c>
      <c r="I1198" s="120">
        <v>3</v>
      </c>
      <c r="J1198" s="120"/>
      <c r="K1198" s="120"/>
      <c r="L1198" s="120"/>
      <c r="M1198" s="120"/>
      <c r="N1198" s="120"/>
      <c r="O1198" s="12" t="s">
        <v>44</v>
      </c>
      <c r="P1198" s="122" t="s">
        <v>18</v>
      </c>
      <c r="Q1198" s="123">
        <f>+Q1199+Q1218</f>
        <v>40000</v>
      </c>
      <c r="R1198" s="123">
        <f t="shared" ref="R1198:AD1198" si="793">+R1199+R1218</f>
        <v>0</v>
      </c>
      <c r="S1198" s="123">
        <f t="shared" si="793"/>
        <v>40000</v>
      </c>
      <c r="T1198" s="123">
        <f t="shared" si="793"/>
        <v>39817</v>
      </c>
      <c r="U1198" s="123">
        <f t="shared" si="793"/>
        <v>40000</v>
      </c>
      <c r="V1198" s="123">
        <f t="shared" si="793"/>
        <v>40000</v>
      </c>
      <c r="W1198" s="123">
        <f t="shared" si="793"/>
        <v>40000</v>
      </c>
      <c r="X1198" s="123"/>
      <c r="Y1198" s="333">
        <f>W1198/V1198*100</f>
        <v>100</v>
      </c>
      <c r="Z1198" s="123">
        <f>+Z1199+Z1218</f>
        <v>39817</v>
      </c>
      <c r="AA1198" s="123">
        <f t="shared" si="793"/>
        <v>40000</v>
      </c>
      <c r="AB1198" s="123">
        <f t="shared" si="793"/>
        <v>40000</v>
      </c>
      <c r="AC1198" s="123">
        <f t="shared" si="793"/>
        <v>40840</v>
      </c>
      <c r="AD1198" s="123">
        <f t="shared" si="793"/>
        <v>41657</v>
      </c>
    </row>
    <row r="1199" spans="1:31" s="187" customFormat="1" ht="20.25" customHeight="1" x14ac:dyDescent="0.25">
      <c r="A1199" s="183" t="s">
        <v>344</v>
      </c>
      <c r="B1199" s="198" t="s">
        <v>352</v>
      </c>
      <c r="C1199" s="198" t="s">
        <v>384</v>
      </c>
      <c r="D1199" s="198" t="s">
        <v>387</v>
      </c>
      <c r="E1199" s="198" t="s">
        <v>388</v>
      </c>
      <c r="F1199" s="200">
        <f t="shared" si="787"/>
        <v>38000</v>
      </c>
      <c r="G1199" s="200">
        <f t="shared" si="788"/>
        <v>75287</v>
      </c>
      <c r="H1199" s="201">
        <f t="shared" si="789"/>
        <v>95373</v>
      </c>
      <c r="I1199" s="263"/>
      <c r="J1199" s="263">
        <v>31</v>
      </c>
      <c r="K1199" s="263"/>
      <c r="L1199" s="263"/>
      <c r="M1199" s="263"/>
      <c r="N1199" s="263"/>
      <c r="O1199" s="303" t="s">
        <v>44</v>
      </c>
      <c r="P1199" s="264" t="s">
        <v>6</v>
      </c>
      <c r="Q1199" s="265">
        <f>Q1200+Q1209+Q1207</f>
        <v>19000</v>
      </c>
      <c r="R1199" s="265">
        <f t="shared" ref="R1199:AD1199" si="794">R1200+R1209+R1207</f>
        <v>0</v>
      </c>
      <c r="S1199" s="265">
        <f t="shared" si="794"/>
        <v>19000</v>
      </c>
      <c r="T1199" s="265">
        <f t="shared" si="794"/>
        <v>18187</v>
      </c>
      <c r="U1199" s="265">
        <f t="shared" si="794"/>
        <v>19000</v>
      </c>
      <c r="V1199" s="265">
        <f t="shared" si="794"/>
        <v>19000</v>
      </c>
      <c r="W1199" s="265">
        <f t="shared" si="794"/>
        <v>19000</v>
      </c>
      <c r="X1199" s="265"/>
      <c r="Y1199" s="260">
        <f>W1199/V1199*100</f>
        <v>100</v>
      </c>
      <c r="Z1199" s="186">
        <f t="shared" si="794"/>
        <v>18187</v>
      </c>
      <c r="AA1199" s="186">
        <f t="shared" si="794"/>
        <v>19000</v>
      </c>
      <c r="AB1199" s="186">
        <f t="shared" si="794"/>
        <v>19000</v>
      </c>
      <c r="AC1199" s="186">
        <f t="shared" si="794"/>
        <v>19399</v>
      </c>
      <c r="AD1199" s="186">
        <f t="shared" si="794"/>
        <v>19787</v>
      </c>
    </row>
    <row r="1200" spans="1:31" s="214" customFormat="1" ht="20.25" customHeight="1" x14ac:dyDescent="0.25">
      <c r="A1200" s="188" t="s">
        <v>344</v>
      </c>
      <c r="B1200" s="188"/>
      <c r="C1200" s="215" t="s">
        <v>384</v>
      </c>
      <c r="D1200" s="215" t="s">
        <v>387</v>
      </c>
      <c r="E1200" s="215" t="s">
        <v>388</v>
      </c>
      <c r="F1200" s="207">
        <f t="shared" si="787"/>
        <v>32600</v>
      </c>
      <c r="G1200" s="207">
        <f t="shared" si="788"/>
        <v>64537</v>
      </c>
      <c r="H1200" s="208">
        <f t="shared" si="789"/>
        <v>81723</v>
      </c>
      <c r="I1200" s="124"/>
      <c r="J1200" s="131"/>
      <c r="K1200" s="131">
        <v>311</v>
      </c>
      <c r="L1200" s="131"/>
      <c r="M1200" s="131"/>
      <c r="N1200" s="132"/>
      <c r="O1200" s="12" t="s">
        <v>44</v>
      </c>
      <c r="P1200" s="127" t="s">
        <v>117</v>
      </c>
      <c r="Q1200" s="133">
        <f>Q1201+Q1204</f>
        <v>16300</v>
      </c>
      <c r="R1200" s="133">
        <f t="shared" ref="R1200:AD1200" si="795">R1201+R1204</f>
        <v>0</v>
      </c>
      <c r="S1200" s="133">
        <f t="shared" si="795"/>
        <v>16300</v>
      </c>
      <c r="T1200" s="133">
        <f t="shared" si="795"/>
        <v>15637</v>
      </c>
      <c r="U1200" s="293">
        <f t="shared" si="795"/>
        <v>16300</v>
      </c>
      <c r="V1200" s="293">
        <f t="shared" si="795"/>
        <v>16300</v>
      </c>
      <c r="W1200" s="342">
        <f t="shared" si="795"/>
        <v>16300</v>
      </c>
      <c r="X1200" s="133"/>
      <c r="Y1200" s="307"/>
      <c r="Z1200" s="213">
        <f t="shared" si="795"/>
        <v>15637</v>
      </c>
      <c r="AA1200" s="213">
        <f t="shared" si="795"/>
        <v>16300</v>
      </c>
      <c r="AB1200" s="213">
        <f t="shared" si="795"/>
        <v>16200</v>
      </c>
      <c r="AC1200" s="213">
        <f t="shared" si="795"/>
        <v>16599</v>
      </c>
      <c r="AD1200" s="213">
        <f t="shared" si="795"/>
        <v>16987</v>
      </c>
    </row>
    <row r="1201" spans="1:30" s="114" customFormat="1" ht="20.25" customHeight="1" x14ac:dyDescent="0.25">
      <c r="A1201" s="182" t="s">
        <v>344</v>
      </c>
      <c r="B1201" s="182"/>
      <c r="C1201" s="182"/>
      <c r="D1201" s="198" t="s">
        <v>387</v>
      </c>
      <c r="E1201" s="198" t="s">
        <v>388</v>
      </c>
      <c r="F1201" s="200">
        <f t="shared" si="787"/>
        <v>32170</v>
      </c>
      <c r="G1201" s="200">
        <f t="shared" si="788"/>
        <v>61377</v>
      </c>
      <c r="H1201" s="201">
        <f t="shared" si="789"/>
        <v>80078</v>
      </c>
      <c r="I1201" s="124"/>
      <c r="J1201" s="131"/>
      <c r="K1201" s="131"/>
      <c r="L1201" s="131">
        <v>3111</v>
      </c>
      <c r="M1201" s="131"/>
      <c r="N1201" s="132"/>
      <c r="O1201" s="12" t="s">
        <v>44</v>
      </c>
      <c r="P1201" s="127" t="s">
        <v>118</v>
      </c>
      <c r="Q1201" s="133">
        <f t="shared" ref="Q1201:AD1202" si="796">Q1202</f>
        <v>16085</v>
      </c>
      <c r="R1201" s="133">
        <f t="shared" si="796"/>
        <v>0</v>
      </c>
      <c r="S1201" s="133">
        <f t="shared" si="796"/>
        <v>16085</v>
      </c>
      <c r="T1201" s="133">
        <v>14207</v>
      </c>
      <c r="U1201" s="293">
        <f t="shared" si="796"/>
        <v>15000</v>
      </c>
      <c r="V1201" s="293">
        <f t="shared" si="796"/>
        <v>16085</v>
      </c>
      <c r="W1201" s="342">
        <f t="shared" si="796"/>
        <v>16085</v>
      </c>
      <c r="X1201" s="133"/>
      <c r="Y1201" s="307"/>
      <c r="Z1201" s="133">
        <f t="shared" si="796"/>
        <v>14207</v>
      </c>
      <c r="AA1201" s="133">
        <f t="shared" si="796"/>
        <v>16085</v>
      </c>
      <c r="AB1201" s="133">
        <f t="shared" si="796"/>
        <v>16200</v>
      </c>
      <c r="AC1201" s="133">
        <f t="shared" si="796"/>
        <v>16599</v>
      </c>
      <c r="AD1201" s="133">
        <f t="shared" si="796"/>
        <v>16987</v>
      </c>
    </row>
    <row r="1202" spans="1:30" s="114" customFormat="1" ht="20.25" hidden="1" customHeight="1" x14ac:dyDescent="0.25">
      <c r="A1202" s="183" t="s">
        <v>344</v>
      </c>
      <c r="B1202" s="183"/>
      <c r="C1202" s="183"/>
      <c r="D1202" s="183"/>
      <c r="E1202" s="198" t="s">
        <v>388</v>
      </c>
      <c r="F1202" s="200">
        <f t="shared" si="787"/>
        <v>32170</v>
      </c>
      <c r="G1202" s="200">
        <f t="shared" si="788"/>
        <v>47170</v>
      </c>
      <c r="H1202" s="201">
        <f t="shared" si="789"/>
        <v>80078</v>
      </c>
      <c r="I1202" s="124"/>
      <c r="J1202" s="131"/>
      <c r="K1202" s="131"/>
      <c r="L1202" s="131"/>
      <c r="M1202" s="194">
        <v>31111</v>
      </c>
      <c r="N1202" s="195"/>
      <c r="O1202" s="196" t="s">
        <v>44</v>
      </c>
      <c r="P1202" s="195" t="s">
        <v>119</v>
      </c>
      <c r="Q1202" s="197">
        <f t="shared" si="796"/>
        <v>16085</v>
      </c>
      <c r="R1202" s="197">
        <f t="shared" si="796"/>
        <v>0</v>
      </c>
      <c r="S1202" s="197">
        <f t="shared" si="796"/>
        <v>16085</v>
      </c>
      <c r="T1202" s="197">
        <f t="shared" si="796"/>
        <v>0</v>
      </c>
      <c r="U1202" s="294">
        <f t="shared" si="796"/>
        <v>15000</v>
      </c>
      <c r="V1202" s="294">
        <f t="shared" si="796"/>
        <v>16085</v>
      </c>
      <c r="W1202" s="343">
        <f t="shared" si="796"/>
        <v>16085</v>
      </c>
      <c r="X1202" s="197"/>
      <c r="Y1202" s="308"/>
      <c r="Z1202" s="197">
        <f t="shared" si="796"/>
        <v>14207</v>
      </c>
      <c r="AA1202" s="197">
        <f t="shared" si="796"/>
        <v>16085</v>
      </c>
      <c r="AB1202" s="197">
        <f t="shared" si="796"/>
        <v>16200</v>
      </c>
      <c r="AC1202" s="197">
        <f t="shared" si="796"/>
        <v>16599</v>
      </c>
      <c r="AD1202" s="197">
        <f t="shared" si="796"/>
        <v>16987</v>
      </c>
    </row>
    <row r="1203" spans="1:30" s="114" customFormat="1" ht="20.25" hidden="1" customHeight="1" x14ac:dyDescent="0.25">
      <c r="A1203" s="182" t="s">
        <v>344</v>
      </c>
      <c r="B1203" s="182"/>
      <c r="C1203" s="182"/>
      <c r="D1203" s="182"/>
      <c r="E1203" s="182"/>
      <c r="F1203" s="200">
        <f t="shared" si="787"/>
        <v>32170</v>
      </c>
      <c r="G1203" s="200">
        <f t="shared" si="788"/>
        <v>47170</v>
      </c>
      <c r="H1203" s="201">
        <f t="shared" si="789"/>
        <v>80078</v>
      </c>
      <c r="I1203" s="124"/>
      <c r="J1203" s="131"/>
      <c r="K1203" s="131"/>
      <c r="L1203" s="131"/>
      <c r="M1203" s="11"/>
      <c r="N1203" s="171">
        <v>311110</v>
      </c>
      <c r="O1203" s="172" t="s">
        <v>44</v>
      </c>
      <c r="P1203" s="173" t="s">
        <v>119</v>
      </c>
      <c r="Q1203" s="174">
        <f>15000+1085</f>
        <v>16085</v>
      </c>
      <c r="R1203" s="174">
        <f>S1203-Q1203</f>
        <v>0</v>
      </c>
      <c r="S1203" s="174">
        <f>15000+1085</f>
        <v>16085</v>
      </c>
      <c r="T1203" s="174"/>
      <c r="U1203" s="295">
        <v>15000</v>
      </c>
      <c r="V1203" s="295">
        <v>16085</v>
      </c>
      <c r="W1203" s="345">
        <v>16085</v>
      </c>
      <c r="X1203" s="174"/>
      <c r="Y1203" s="309"/>
      <c r="Z1203" s="174">
        <v>14207</v>
      </c>
      <c r="AA1203" s="174">
        <f>+Q1203</f>
        <v>16085</v>
      </c>
      <c r="AB1203" s="174">
        <v>16200</v>
      </c>
      <c r="AC1203" s="174">
        <f>16200+399</f>
        <v>16599</v>
      </c>
      <c r="AD1203" s="174">
        <f>16200+787</f>
        <v>16987</v>
      </c>
    </row>
    <row r="1204" spans="1:30" s="114" customFormat="1" ht="20.25" customHeight="1" x14ac:dyDescent="0.25">
      <c r="A1204" s="182" t="s">
        <v>344</v>
      </c>
      <c r="B1204" s="182"/>
      <c r="C1204" s="182"/>
      <c r="D1204" s="198" t="s">
        <v>387</v>
      </c>
      <c r="E1204" s="198" t="s">
        <v>388</v>
      </c>
      <c r="F1204" s="200">
        <f t="shared" si="787"/>
        <v>430</v>
      </c>
      <c r="G1204" s="200">
        <f t="shared" si="788"/>
        <v>3160</v>
      </c>
      <c r="H1204" s="201">
        <f t="shared" si="789"/>
        <v>1645</v>
      </c>
      <c r="I1204" s="124"/>
      <c r="J1204" s="131"/>
      <c r="K1204" s="131"/>
      <c r="L1204" s="131">
        <v>3114</v>
      </c>
      <c r="M1204" s="131"/>
      <c r="N1204" s="132"/>
      <c r="O1204" s="12" t="s">
        <v>44</v>
      </c>
      <c r="P1204" s="127" t="s">
        <v>127</v>
      </c>
      <c r="Q1204" s="133">
        <f t="shared" ref="Q1204:AD1205" si="797">Q1205</f>
        <v>215</v>
      </c>
      <c r="R1204" s="133">
        <f t="shared" si="797"/>
        <v>0</v>
      </c>
      <c r="S1204" s="133">
        <f t="shared" si="797"/>
        <v>215</v>
      </c>
      <c r="T1204" s="133">
        <v>1430</v>
      </c>
      <c r="U1204" s="293">
        <f t="shared" si="797"/>
        <v>1300</v>
      </c>
      <c r="V1204" s="293">
        <f t="shared" si="797"/>
        <v>215</v>
      </c>
      <c r="W1204" s="342">
        <f t="shared" si="797"/>
        <v>215</v>
      </c>
      <c r="X1204" s="133"/>
      <c r="Y1204" s="307"/>
      <c r="Z1204" s="133">
        <f t="shared" si="797"/>
        <v>1430</v>
      </c>
      <c r="AA1204" s="133">
        <f t="shared" si="797"/>
        <v>215</v>
      </c>
      <c r="AB1204" s="133">
        <f t="shared" si="797"/>
        <v>0</v>
      </c>
      <c r="AC1204" s="133">
        <f t="shared" si="797"/>
        <v>0</v>
      </c>
      <c r="AD1204" s="133">
        <f t="shared" si="797"/>
        <v>0</v>
      </c>
    </row>
    <row r="1205" spans="1:30" s="114" customFormat="1" ht="20.25" hidden="1" customHeight="1" x14ac:dyDescent="0.25">
      <c r="A1205" s="183" t="s">
        <v>344</v>
      </c>
      <c r="B1205" s="183"/>
      <c r="C1205" s="183"/>
      <c r="D1205" s="183"/>
      <c r="E1205" s="198" t="s">
        <v>388</v>
      </c>
      <c r="F1205" s="200">
        <f t="shared" si="787"/>
        <v>430</v>
      </c>
      <c r="G1205" s="200">
        <f t="shared" si="788"/>
        <v>1730</v>
      </c>
      <c r="H1205" s="201">
        <f t="shared" si="789"/>
        <v>1645</v>
      </c>
      <c r="I1205" s="124"/>
      <c r="J1205" s="131"/>
      <c r="K1205" s="131"/>
      <c r="L1205" s="131"/>
      <c r="M1205" s="194">
        <v>31141</v>
      </c>
      <c r="N1205" s="195"/>
      <c r="O1205" s="196" t="s">
        <v>44</v>
      </c>
      <c r="P1205" s="195" t="s">
        <v>127</v>
      </c>
      <c r="Q1205" s="197">
        <f t="shared" si="797"/>
        <v>215</v>
      </c>
      <c r="R1205" s="197">
        <f t="shared" si="797"/>
        <v>0</v>
      </c>
      <c r="S1205" s="197">
        <f t="shared" si="797"/>
        <v>215</v>
      </c>
      <c r="T1205" s="197">
        <f t="shared" si="797"/>
        <v>0</v>
      </c>
      <c r="U1205" s="294">
        <f t="shared" si="797"/>
        <v>1300</v>
      </c>
      <c r="V1205" s="294">
        <f t="shared" si="797"/>
        <v>215</v>
      </c>
      <c r="W1205" s="343">
        <f t="shared" si="797"/>
        <v>215</v>
      </c>
      <c r="X1205" s="197"/>
      <c r="Y1205" s="308"/>
      <c r="Z1205" s="197">
        <f t="shared" si="797"/>
        <v>1430</v>
      </c>
      <c r="AA1205" s="197">
        <f t="shared" si="797"/>
        <v>215</v>
      </c>
      <c r="AB1205" s="197">
        <f t="shared" si="797"/>
        <v>0</v>
      </c>
      <c r="AC1205" s="197">
        <f t="shared" si="797"/>
        <v>0</v>
      </c>
      <c r="AD1205" s="197">
        <f t="shared" si="797"/>
        <v>0</v>
      </c>
    </row>
    <row r="1206" spans="1:30" s="114" customFormat="1" ht="20.25" hidden="1" customHeight="1" x14ac:dyDescent="0.25">
      <c r="A1206" s="182" t="s">
        <v>344</v>
      </c>
      <c r="B1206" s="182"/>
      <c r="C1206" s="182"/>
      <c r="D1206" s="182"/>
      <c r="E1206" s="182"/>
      <c r="F1206" s="200">
        <f t="shared" si="787"/>
        <v>430</v>
      </c>
      <c r="G1206" s="200">
        <f t="shared" si="788"/>
        <v>1730</v>
      </c>
      <c r="H1206" s="201">
        <f t="shared" si="789"/>
        <v>1645</v>
      </c>
      <c r="I1206" s="124"/>
      <c r="J1206" s="131"/>
      <c r="K1206" s="131"/>
      <c r="L1206" s="131"/>
      <c r="M1206" s="11"/>
      <c r="N1206" s="171">
        <v>311410</v>
      </c>
      <c r="O1206" s="172" t="s">
        <v>44</v>
      </c>
      <c r="P1206" s="173" t="s">
        <v>127</v>
      </c>
      <c r="Q1206" s="174">
        <v>215</v>
      </c>
      <c r="R1206" s="174">
        <f>S1206-Q1206</f>
        <v>0</v>
      </c>
      <c r="S1206" s="174">
        <v>215</v>
      </c>
      <c r="T1206" s="174"/>
      <c r="U1206" s="295">
        <v>1300</v>
      </c>
      <c r="V1206" s="295">
        <v>215</v>
      </c>
      <c r="W1206" s="345">
        <v>215</v>
      </c>
      <c r="X1206" s="174"/>
      <c r="Y1206" s="309"/>
      <c r="Z1206" s="174">
        <v>1430</v>
      </c>
      <c r="AA1206" s="174">
        <f>+Q1206</f>
        <v>215</v>
      </c>
      <c r="AB1206" s="174">
        <v>0</v>
      </c>
      <c r="AC1206" s="174">
        <v>0</v>
      </c>
      <c r="AD1206" s="174">
        <v>0</v>
      </c>
    </row>
    <row r="1207" spans="1:30" s="214" customFormat="1" ht="20.25" hidden="1" customHeight="1" x14ac:dyDescent="0.25">
      <c r="A1207" s="188" t="s">
        <v>344</v>
      </c>
      <c r="B1207" s="188"/>
      <c r="C1207" s="215" t="s">
        <v>384</v>
      </c>
      <c r="D1207" s="215" t="s">
        <v>387</v>
      </c>
      <c r="E1207" s="215" t="s">
        <v>388</v>
      </c>
      <c r="F1207" s="207">
        <f t="shared" si="787"/>
        <v>0</v>
      </c>
      <c r="G1207" s="207">
        <f t="shared" si="788"/>
        <v>0</v>
      </c>
      <c r="H1207" s="208">
        <f t="shared" si="789"/>
        <v>0</v>
      </c>
      <c r="I1207" s="124"/>
      <c r="J1207" s="131"/>
      <c r="K1207" s="131">
        <v>312</v>
      </c>
      <c r="L1207" s="131"/>
      <c r="M1207" s="131"/>
      <c r="N1207" s="132"/>
      <c r="O1207" s="12" t="s">
        <v>44</v>
      </c>
      <c r="P1207" s="127" t="s">
        <v>130</v>
      </c>
      <c r="Q1207" s="133">
        <f>Q1208</f>
        <v>0</v>
      </c>
      <c r="R1207" s="133">
        <f t="shared" ref="R1207:AD1207" si="798">R1208</f>
        <v>0</v>
      </c>
      <c r="S1207" s="133">
        <f t="shared" si="798"/>
        <v>0</v>
      </c>
      <c r="T1207" s="133">
        <f t="shared" si="798"/>
        <v>0</v>
      </c>
      <c r="U1207" s="293">
        <f t="shared" si="798"/>
        <v>0</v>
      </c>
      <c r="V1207" s="293">
        <f t="shared" si="798"/>
        <v>0</v>
      </c>
      <c r="W1207" s="342">
        <f t="shared" si="798"/>
        <v>0</v>
      </c>
      <c r="X1207" s="133"/>
      <c r="Y1207" s="307"/>
      <c r="Z1207" s="213">
        <f t="shared" si="798"/>
        <v>0</v>
      </c>
      <c r="AA1207" s="213">
        <f t="shared" si="798"/>
        <v>0</v>
      </c>
      <c r="AB1207" s="213">
        <f t="shared" si="798"/>
        <v>0</v>
      </c>
      <c r="AC1207" s="213">
        <f t="shared" si="798"/>
        <v>0</v>
      </c>
      <c r="AD1207" s="213">
        <f t="shared" si="798"/>
        <v>0</v>
      </c>
    </row>
    <row r="1208" spans="1:30" s="114" customFormat="1" ht="20.25" hidden="1" customHeight="1" x14ac:dyDescent="0.25">
      <c r="A1208" s="182" t="s">
        <v>344</v>
      </c>
      <c r="B1208" s="182"/>
      <c r="C1208" s="182"/>
      <c r="D1208" s="198" t="s">
        <v>387</v>
      </c>
      <c r="E1208" s="198" t="s">
        <v>388</v>
      </c>
      <c r="F1208" s="200">
        <f t="shared" si="787"/>
        <v>0</v>
      </c>
      <c r="G1208" s="200">
        <f t="shared" si="788"/>
        <v>0</v>
      </c>
      <c r="H1208" s="201">
        <f t="shared" si="789"/>
        <v>0</v>
      </c>
      <c r="I1208" s="124"/>
      <c r="J1208" s="131"/>
      <c r="K1208" s="131"/>
      <c r="L1208" s="131">
        <v>3121</v>
      </c>
      <c r="M1208" s="11"/>
      <c r="N1208" s="127"/>
      <c r="O1208" s="12" t="s">
        <v>44</v>
      </c>
      <c r="P1208" s="127" t="s">
        <v>130</v>
      </c>
      <c r="Q1208" s="133">
        <v>0</v>
      </c>
      <c r="R1208" s="133">
        <v>0</v>
      </c>
      <c r="S1208" s="133">
        <v>0</v>
      </c>
      <c r="T1208" s="133">
        <v>0</v>
      </c>
      <c r="U1208" s="293">
        <v>0</v>
      </c>
      <c r="V1208" s="293">
        <v>0</v>
      </c>
      <c r="W1208" s="342">
        <v>0</v>
      </c>
      <c r="X1208" s="133"/>
      <c r="Y1208" s="307"/>
      <c r="Z1208" s="133">
        <v>0</v>
      </c>
      <c r="AA1208" s="133">
        <v>0</v>
      </c>
      <c r="AB1208" s="133">
        <v>0</v>
      </c>
      <c r="AC1208" s="133">
        <v>0</v>
      </c>
      <c r="AD1208" s="133">
        <v>0</v>
      </c>
    </row>
    <row r="1209" spans="1:30" s="214" customFormat="1" ht="20.25" customHeight="1" x14ac:dyDescent="0.25">
      <c r="A1209" s="188" t="s">
        <v>344</v>
      </c>
      <c r="B1209" s="188"/>
      <c r="C1209" s="215" t="s">
        <v>384</v>
      </c>
      <c r="D1209" s="215" t="s">
        <v>387</v>
      </c>
      <c r="E1209" s="215" t="s">
        <v>388</v>
      </c>
      <c r="F1209" s="207">
        <f t="shared" si="787"/>
        <v>5400</v>
      </c>
      <c r="G1209" s="207">
        <f t="shared" si="788"/>
        <v>10650</v>
      </c>
      <c r="H1209" s="208">
        <f t="shared" si="789"/>
        <v>13650</v>
      </c>
      <c r="I1209" s="124"/>
      <c r="J1209" s="131"/>
      <c r="K1209" s="131">
        <v>313</v>
      </c>
      <c r="L1209" s="131"/>
      <c r="M1209" s="131"/>
      <c r="N1209" s="132"/>
      <c r="O1209" s="12" t="s">
        <v>44</v>
      </c>
      <c r="P1209" s="127" t="s">
        <v>138</v>
      </c>
      <c r="Q1209" s="133">
        <f>Q1210+Q1215</f>
        <v>2700</v>
      </c>
      <c r="R1209" s="133">
        <f t="shared" ref="R1209:AD1209" si="799">R1210+R1215</f>
        <v>0</v>
      </c>
      <c r="S1209" s="133">
        <f t="shared" si="799"/>
        <v>2700</v>
      </c>
      <c r="T1209" s="133">
        <f t="shared" si="799"/>
        <v>2550</v>
      </c>
      <c r="U1209" s="293">
        <f t="shared" si="799"/>
        <v>2700</v>
      </c>
      <c r="V1209" s="293">
        <f t="shared" si="799"/>
        <v>2700</v>
      </c>
      <c r="W1209" s="342">
        <f t="shared" si="799"/>
        <v>2700</v>
      </c>
      <c r="X1209" s="133"/>
      <c r="Y1209" s="307"/>
      <c r="Z1209" s="213">
        <f t="shared" si="799"/>
        <v>2550</v>
      </c>
      <c r="AA1209" s="213">
        <f t="shared" si="799"/>
        <v>2700</v>
      </c>
      <c r="AB1209" s="213">
        <f t="shared" si="799"/>
        <v>2800</v>
      </c>
      <c r="AC1209" s="213">
        <f t="shared" si="799"/>
        <v>2800</v>
      </c>
      <c r="AD1209" s="213">
        <f t="shared" si="799"/>
        <v>2800</v>
      </c>
    </row>
    <row r="1210" spans="1:30" s="114" customFormat="1" ht="20.25" customHeight="1" x14ac:dyDescent="0.25">
      <c r="A1210" s="182" t="s">
        <v>344</v>
      </c>
      <c r="B1210" s="182"/>
      <c r="C1210" s="182"/>
      <c r="D1210" s="198" t="s">
        <v>387</v>
      </c>
      <c r="E1210" s="198" t="s">
        <v>388</v>
      </c>
      <c r="F1210" s="200">
        <f t="shared" si="787"/>
        <v>5400</v>
      </c>
      <c r="G1210" s="200">
        <f t="shared" si="788"/>
        <v>10650</v>
      </c>
      <c r="H1210" s="201">
        <f t="shared" si="789"/>
        <v>13650</v>
      </c>
      <c r="I1210" s="124"/>
      <c r="J1210" s="131"/>
      <c r="K1210" s="131"/>
      <c r="L1210" s="131">
        <v>3132</v>
      </c>
      <c r="M1210" s="131"/>
      <c r="N1210" s="132"/>
      <c r="O1210" s="12" t="s">
        <v>44</v>
      </c>
      <c r="P1210" s="127" t="s">
        <v>139</v>
      </c>
      <c r="Q1210" s="133">
        <f>Q1211+Q1213</f>
        <v>2700</v>
      </c>
      <c r="R1210" s="133">
        <f t="shared" ref="R1210:AD1210" si="800">R1211+R1213</f>
        <v>0</v>
      </c>
      <c r="S1210" s="133">
        <f t="shared" si="800"/>
        <v>2700</v>
      </c>
      <c r="T1210" s="133">
        <v>2550</v>
      </c>
      <c r="U1210" s="293">
        <f t="shared" si="800"/>
        <v>2700</v>
      </c>
      <c r="V1210" s="293">
        <f t="shared" si="800"/>
        <v>2700</v>
      </c>
      <c r="W1210" s="342">
        <f t="shared" si="800"/>
        <v>2700</v>
      </c>
      <c r="X1210" s="133"/>
      <c r="Y1210" s="307"/>
      <c r="Z1210" s="133">
        <f t="shared" si="800"/>
        <v>2550</v>
      </c>
      <c r="AA1210" s="133">
        <f t="shared" si="800"/>
        <v>2700</v>
      </c>
      <c r="AB1210" s="133">
        <f t="shared" si="800"/>
        <v>2800</v>
      </c>
      <c r="AC1210" s="133">
        <f t="shared" si="800"/>
        <v>2800</v>
      </c>
      <c r="AD1210" s="133">
        <f t="shared" si="800"/>
        <v>2800</v>
      </c>
    </row>
    <row r="1211" spans="1:30" s="114" customFormat="1" ht="20.25" hidden="1" customHeight="1" x14ac:dyDescent="0.25">
      <c r="A1211" s="183" t="s">
        <v>344</v>
      </c>
      <c r="B1211" s="183"/>
      <c r="C1211" s="183"/>
      <c r="D1211" s="183"/>
      <c r="E1211" s="198" t="s">
        <v>388</v>
      </c>
      <c r="F1211" s="200">
        <f t="shared" si="787"/>
        <v>5400</v>
      </c>
      <c r="G1211" s="200">
        <f t="shared" si="788"/>
        <v>8100</v>
      </c>
      <c r="H1211" s="201">
        <f t="shared" si="789"/>
        <v>13650</v>
      </c>
      <c r="I1211" s="124"/>
      <c r="J1211" s="131"/>
      <c r="K1211" s="131"/>
      <c r="L1211" s="131"/>
      <c r="M1211" s="194">
        <v>31321</v>
      </c>
      <c r="N1211" s="195"/>
      <c r="O1211" s="196" t="s">
        <v>44</v>
      </c>
      <c r="P1211" s="195" t="s">
        <v>139</v>
      </c>
      <c r="Q1211" s="197">
        <f>Q1212</f>
        <v>2700</v>
      </c>
      <c r="R1211" s="197">
        <f t="shared" ref="R1211:AD1211" si="801">R1212</f>
        <v>0</v>
      </c>
      <c r="S1211" s="197">
        <f t="shared" si="801"/>
        <v>2700</v>
      </c>
      <c r="T1211" s="197">
        <f t="shared" si="801"/>
        <v>0</v>
      </c>
      <c r="U1211" s="294">
        <f t="shared" si="801"/>
        <v>2700</v>
      </c>
      <c r="V1211" s="294">
        <f t="shared" si="801"/>
        <v>2700</v>
      </c>
      <c r="W1211" s="343">
        <f t="shared" si="801"/>
        <v>2700</v>
      </c>
      <c r="X1211" s="197"/>
      <c r="Y1211" s="308"/>
      <c r="Z1211" s="197">
        <f t="shared" si="801"/>
        <v>2550</v>
      </c>
      <c r="AA1211" s="197">
        <f t="shared" si="801"/>
        <v>2700</v>
      </c>
      <c r="AB1211" s="197">
        <f t="shared" si="801"/>
        <v>2800</v>
      </c>
      <c r="AC1211" s="197">
        <f t="shared" si="801"/>
        <v>2800</v>
      </c>
      <c r="AD1211" s="197">
        <f t="shared" si="801"/>
        <v>2800</v>
      </c>
    </row>
    <row r="1212" spans="1:30" s="114" customFormat="1" ht="20.25" hidden="1" customHeight="1" x14ac:dyDescent="0.25">
      <c r="A1212" s="182" t="s">
        <v>344</v>
      </c>
      <c r="B1212" s="182"/>
      <c r="C1212" s="182"/>
      <c r="D1212" s="182"/>
      <c r="E1212" s="182"/>
      <c r="F1212" s="200">
        <f t="shared" si="787"/>
        <v>5400</v>
      </c>
      <c r="G1212" s="200">
        <f t="shared" si="788"/>
        <v>8100</v>
      </c>
      <c r="H1212" s="201">
        <f t="shared" si="789"/>
        <v>13650</v>
      </c>
      <c r="I1212" s="124"/>
      <c r="J1212" s="131"/>
      <c r="K1212" s="131"/>
      <c r="L1212" s="131"/>
      <c r="M1212" s="11"/>
      <c r="N1212" s="171">
        <v>313210</v>
      </c>
      <c r="O1212" s="172" t="s">
        <v>44</v>
      </c>
      <c r="P1212" s="173" t="s">
        <v>139</v>
      </c>
      <c r="Q1212" s="174">
        <v>2700</v>
      </c>
      <c r="R1212" s="174">
        <f>S1212-Q1212</f>
        <v>0</v>
      </c>
      <c r="S1212" s="174">
        <v>2700</v>
      </c>
      <c r="T1212" s="174"/>
      <c r="U1212" s="295">
        <v>2700</v>
      </c>
      <c r="V1212" s="295">
        <v>2700</v>
      </c>
      <c r="W1212" s="345">
        <v>2700</v>
      </c>
      <c r="X1212" s="174"/>
      <c r="Y1212" s="309"/>
      <c r="Z1212" s="174">
        <v>2550</v>
      </c>
      <c r="AA1212" s="174">
        <f>+Q1212</f>
        <v>2700</v>
      </c>
      <c r="AB1212" s="174">
        <v>2800</v>
      </c>
      <c r="AC1212" s="174">
        <v>2800</v>
      </c>
      <c r="AD1212" s="174">
        <v>2800</v>
      </c>
    </row>
    <row r="1213" spans="1:30" s="114" customFormat="1" ht="20.25" hidden="1" customHeight="1" x14ac:dyDescent="0.25">
      <c r="A1213" s="183" t="s">
        <v>344</v>
      </c>
      <c r="B1213" s="183"/>
      <c r="C1213" s="183"/>
      <c r="D1213" s="183"/>
      <c r="E1213" s="198" t="s">
        <v>388</v>
      </c>
      <c r="F1213" s="200">
        <f t="shared" si="787"/>
        <v>0</v>
      </c>
      <c r="G1213" s="200">
        <f t="shared" si="788"/>
        <v>0</v>
      </c>
      <c r="H1213" s="201">
        <f t="shared" si="789"/>
        <v>0</v>
      </c>
      <c r="I1213" s="124"/>
      <c r="J1213" s="131"/>
      <c r="K1213" s="131"/>
      <c r="L1213" s="131"/>
      <c r="M1213" s="194">
        <v>31322</v>
      </c>
      <c r="N1213" s="195"/>
      <c r="O1213" s="196" t="s">
        <v>44</v>
      </c>
      <c r="P1213" s="195" t="s">
        <v>259</v>
      </c>
      <c r="Q1213" s="197">
        <f>Q1214</f>
        <v>0</v>
      </c>
      <c r="R1213" s="197">
        <f t="shared" ref="R1213:AD1213" si="802">R1214</f>
        <v>0</v>
      </c>
      <c r="S1213" s="197">
        <f t="shared" si="802"/>
        <v>0</v>
      </c>
      <c r="T1213" s="197">
        <f t="shared" si="802"/>
        <v>0</v>
      </c>
      <c r="U1213" s="197">
        <f t="shared" si="802"/>
        <v>0</v>
      </c>
      <c r="V1213" s="197">
        <f t="shared" si="802"/>
        <v>0</v>
      </c>
      <c r="W1213" s="343">
        <f t="shared" si="802"/>
        <v>0</v>
      </c>
      <c r="X1213" s="197"/>
      <c r="Y1213" s="308"/>
      <c r="Z1213" s="197">
        <f t="shared" si="802"/>
        <v>0</v>
      </c>
      <c r="AA1213" s="197">
        <f t="shared" si="802"/>
        <v>0</v>
      </c>
      <c r="AB1213" s="197">
        <f t="shared" si="802"/>
        <v>0</v>
      </c>
      <c r="AC1213" s="197">
        <f t="shared" si="802"/>
        <v>0</v>
      </c>
      <c r="AD1213" s="197">
        <f t="shared" si="802"/>
        <v>0</v>
      </c>
    </row>
    <row r="1214" spans="1:30" s="114" customFormat="1" ht="20.25" hidden="1" customHeight="1" x14ac:dyDescent="0.25">
      <c r="A1214" s="182" t="s">
        <v>344</v>
      </c>
      <c r="B1214" s="182"/>
      <c r="C1214" s="182"/>
      <c r="D1214" s="182"/>
      <c r="E1214" s="182"/>
      <c r="F1214" s="200">
        <f t="shared" si="787"/>
        <v>0</v>
      </c>
      <c r="G1214" s="200">
        <f t="shared" si="788"/>
        <v>0</v>
      </c>
      <c r="H1214" s="201">
        <f t="shared" si="789"/>
        <v>0</v>
      </c>
      <c r="I1214" s="124"/>
      <c r="J1214" s="131"/>
      <c r="K1214" s="131"/>
      <c r="L1214" s="131"/>
      <c r="M1214" s="11"/>
      <c r="N1214" s="171">
        <v>313220</v>
      </c>
      <c r="O1214" s="172" t="s">
        <v>44</v>
      </c>
      <c r="P1214" s="173" t="s">
        <v>259</v>
      </c>
      <c r="Q1214" s="174">
        <v>0</v>
      </c>
      <c r="R1214" s="174">
        <f>S1214-Q1214</f>
        <v>0</v>
      </c>
      <c r="S1214" s="174">
        <v>0</v>
      </c>
      <c r="T1214" s="174"/>
      <c r="U1214" s="174"/>
      <c r="V1214" s="174"/>
      <c r="W1214" s="345">
        <v>0</v>
      </c>
      <c r="X1214" s="174"/>
      <c r="Y1214" s="309"/>
      <c r="Z1214" s="174"/>
      <c r="AA1214" s="174">
        <f>+Q1214</f>
        <v>0</v>
      </c>
      <c r="AB1214" s="174"/>
      <c r="AC1214" s="174"/>
      <c r="AD1214" s="174"/>
    </row>
    <row r="1215" spans="1:30" s="114" customFormat="1" ht="20.25" hidden="1" customHeight="1" x14ac:dyDescent="0.25">
      <c r="A1215" s="182" t="s">
        <v>344</v>
      </c>
      <c r="B1215" s="182"/>
      <c r="C1215" s="182"/>
      <c r="D1215" s="198" t="s">
        <v>387</v>
      </c>
      <c r="E1215" s="198" t="s">
        <v>388</v>
      </c>
      <c r="F1215" s="200">
        <f t="shared" si="787"/>
        <v>0</v>
      </c>
      <c r="G1215" s="200">
        <f t="shared" si="788"/>
        <v>0</v>
      </c>
      <c r="H1215" s="201">
        <f t="shared" si="789"/>
        <v>0</v>
      </c>
      <c r="I1215" s="124"/>
      <c r="J1215" s="131"/>
      <c r="K1215" s="131"/>
      <c r="L1215" s="131">
        <v>3133</v>
      </c>
      <c r="M1215" s="131"/>
      <c r="N1215" s="132"/>
      <c r="O1215" s="12" t="s">
        <v>44</v>
      </c>
      <c r="P1215" s="127" t="s">
        <v>260</v>
      </c>
      <c r="Q1215" s="133">
        <f t="shared" ref="Q1215:AD1216" si="803">Q1216</f>
        <v>0</v>
      </c>
      <c r="R1215" s="133">
        <f t="shared" si="803"/>
        <v>0</v>
      </c>
      <c r="S1215" s="133">
        <f t="shared" si="803"/>
        <v>0</v>
      </c>
      <c r="T1215" s="133">
        <f t="shared" si="803"/>
        <v>0</v>
      </c>
      <c r="U1215" s="133">
        <f t="shared" si="803"/>
        <v>0</v>
      </c>
      <c r="V1215" s="133">
        <f t="shared" si="803"/>
        <v>0</v>
      </c>
      <c r="W1215" s="342">
        <f t="shared" si="803"/>
        <v>0</v>
      </c>
      <c r="X1215" s="133"/>
      <c r="Y1215" s="307"/>
      <c r="Z1215" s="133">
        <f t="shared" si="803"/>
        <v>0</v>
      </c>
      <c r="AA1215" s="133">
        <f t="shared" si="803"/>
        <v>0</v>
      </c>
      <c r="AB1215" s="133">
        <f t="shared" si="803"/>
        <v>0</v>
      </c>
      <c r="AC1215" s="133">
        <f t="shared" si="803"/>
        <v>0</v>
      </c>
      <c r="AD1215" s="133">
        <f t="shared" si="803"/>
        <v>0</v>
      </c>
    </row>
    <row r="1216" spans="1:30" s="114" customFormat="1" ht="20.25" hidden="1" customHeight="1" x14ac:dyDescent="0.25">
      <c r="A1216" s="183" t="s">
        <v>344</v>
      </c>
      <c r="B1216" s="183"/>
      <c r="C1216" s="183"/>
      <c r="D1216" s="183"/>
      <c r="E1216" s="198" t="s">
        <v>388</v>
      </c>
      <c r="F1216" s="200">
        <f t="shared" si="787"/>
        <v>0</v>
      </c>
      <c r="G1216" s="200">
        <f t="shared" si="788"/>
        <v>0</v>
      </c>
      <c r="H1216" s="201">
        <f t="shared" si="789"/>
        <v>0</v>
      </c>
      <c r="I1216" s="124"/>
      <c r="J1216" s="131"/>
      <c r="K1216" s="131"/>
      <c r="L1216" s="131"/>
      <c r="M1216" s="194">
        <v>31332</v>
      </c>
      <c r="N1216" s="195"/>
      <c r="O1216" s="196" t="s">
        <v>44</v>
      </c>
      <c r="P1216" s="195" t="s">
        <v>260</v>
      </c>
      <c r="Q1216" s="197">
        <f t="shared" si="803"/>
        <v>0</v>
      </c>
      <c r="R1216" s="197">
        <f t="shared" si="803"/>
        <v>0</v>
      </c>
      <c r="S1216" s="197">
        <f t="shared" si="803"/>
        <v>0</v>
      </c>
      <c r="T1216" s="197">
        <f t="shared" si="803"/>
        <v>0</v>
      </c>
      <c r="U1216" s="197">
        <f t="shared" si="803"/>
        <v>0</v>
      </c>
      <c r="V1216" s="197">
        <f t="shared" si="803"/>
        <v>0</v>
      </c>
      <c r="W1216" s="343">
        <f t="shared" si="803"/>
        <v>0</v>
      </c>
      <c r="X1216" s="197"/>
      <c r="Y1216" s="308"/>
      <c r="Z1216" s="197">
        <f t="shared" si="803"/>
        <v>0</v>
      </c>
      <c r="AA1216" s="197">
        <f t="shared" si="803"/>
        <v>0</v>
      </c>
      <c r="AB1216" s="197">
        <f t="shared" si="803"/>
        <v>0</v>
      </c>
      <c r="AC1216" s="197">
        <f t="shared" si="803"/>
        <v>0</v>
      </c>
      <c r="AD1216" s="197">
        <f t="shared" si="803"/>
        <v>0</v>
      </c>
    </row>
    <row r="1217" spans="1:30" s="114" customFormat="1" ht="20.25" hidden="1" customHeight="1" x14ac:dyDescent="0.25">
      <c r="A1217" s="182" t="s">
        <v>344</v>
      </c>
      <c r="B1217" s="182"/>
      <c r="C1217" s="182"/>
      <c r="D1217" s="182"/>
      <c r="E1217" s="182"/>
      <c r="F1217" s="200">
        <f t="shared" si="787"/>
        <v>0</v>
      </c>
      <c r="G1217" s="200">
        <f t="shared" si="788"/>
        <v>0</v>
      </c>
      <c r="H1217" s="201">
        <f t="shared" si="789"/>
        <v>0</v>
      </c>
      <c r="I1217" s="124"/>
      <c r="J1217" s="131"/>
      <c r="K1217" s="131"/>
      <c r="L1217" s="131"/>
      <c r="M1217" s="11"/>
      <c r="N1217" s="171">
        <v>313320</v>
      </c>
      <c r="O1217" s="172" t="s">
        <v>44</v>
      </c>
      <c r="P1217" s="173" t="s">
        <v>260</v>
      </c>
      <c r="Q1217" s="174">
        <v>0</v>
      </c>
      <c r="R1217" s="174">
        <f>S1217-Q1217</f>
        <v>0</v>
      </c>
      <c r="S1217" s="174">
        <v>0</v>
      </c>
      <c r="T1217" s="174"/>
      <c r="U1217" s="174"/>
      <c r="V1217" s="174"/>
      <c r="W1217" s="345">
        <v>0</v>
      </c>
      <c r="X1217" s="174"/>
      <c r="Y1217" s="309"/>
      <c r="Z1217" s="174"/>
      <c r="AA1217" s="174">
        <f>+Q1217</f>
        <v>0</v>
      </c>
      <c r="AB1217" s="174"/>
      <c r="AC1217" s="174"/>
      <c r="AD1217" s="174"/>
    </row>
    <row r="1218" spans="1:30" s="187" customFormat="1" ht="20.25" customHeight="1" x14ac:dyDescent="0.25">
      <c r="A1218" s="183" t="s">
        <v>344</v>
      </c>
      <c r="B1218" s="198" t="s">
        <v>352</v>
      </c>
      <c r="C1218" s="198" t="s">
        <v>384</v>
      </c>
      <c r="D1218" s="198" t="s">
        <v>387</v>
      </c>
      <c r="E1218" s="198" t="s">
        <v>388</v>
      </c>
      <c r="F1218" s="200">
        <f t="shared" si="787"/>
        <v>42000</v>
      </c>
      <c r="G1218" s="200">
        <f t="shared" si="788"/>
        <v>84730</v>
      </c>
      <c r="H1218" s="201">
        <f t="shared" si="789"/>
        <v>106941</v>
      </c>
      <c r="I1218" s="263"/>
      <c r="J1218" s="263">
        <v>32</v>
      </c>
      <c r="K1218" s="263"/>
      <c r="L1218" s="263"/>
      <c r="M1218" s="263"/>
      <c r="N1218" s="263"/>
      <c r="O1218" s="303" t="s">
        <v>44</v>
      </c>
      <c r="P1218" s="264" t="s">
        <v>7</v>
      </c>
      <c r="Q1218" s="265">
        <f t="shared" ref="Q1218:AD1218" si="804">Q1219+Q1235+Q1259+Q1288</f>
        <v>21000</v>
      </c>
      <c r="R1218" s="265">
        <f t="shared" si="804"/>
        <v>0</v>
      </c>
      <c r="S1218" s="265">
        <f t="shared" si="804"/>
        <v>21000</v>
      </c>
      <c r="T1218" s="265">
        <f t="shared" si="804"/>
        <v>21630</v>
      </c>
      <c r="U1218" s="265">
        <f t="shared" si="804"/>
        <v>21000</v>
      </c>
      <c r="V1218" s="265">
        <f t="shared" si="804"/>
        <v>21000</v>
      </c>
      <c r="W1218" s="265">
        <f t="shared" si="804"/>
        <v>21000</v>
      </c>
      <c r="X1218" s="265"/>
      <c r="Y1218" s="260">
        <f>W1218/V1218*100</f>
        <v>100</v>
      </c>
      <c r="Z1218" s="186">
        <f>Z1219+Z1235+Z1259+Z1288</f>
        <v>21630</v>
      </c>
      <c r="AA1218" s="186">
        <f t="shared" si="804"/>
        <v>21000</v>
      </c>
      <c r="AB1218" s="186">
        <f t="shared" si="804"/>
        <v>21000</v>
      </c>
      <c r="AC1218" s="186">
        <f t="shared" si="804"/>
        <v>21441</v>
      </c>
      <c r="AD1218" s="186">
        <f t="shared" si="804"/>
        <v>21870</v>
      </c>
    </row>
    <row r="1219" spans="1:30" s="214" customFormat="1" ht="20.25" customHeight="1" x14ac:dyDescent="0.25">
      <c r="A1219" s="188" t="s">
        <v>344</v>
      </c>
      <c r="B1219" s="188"/>
      <c r="C1219" s="215" t="s">
        <v>384</v>
      </c>
      <c r="D1219" s="215" t="s">
        <v>387</v>
      </c>
      <c r="E1219" s="215" t="s">
        <v>388</v>
      </c>
      <c r="F1219" s="207">
        <f t="shared" si="787"/>
        <v>660</v>
      </c>
      <c r="G1219" s="207">
        <f t="shared" si="788"/>
        <v>2005</v>
      </c>
      <c r="H1219" s="208">
        <f t="shared" si="789"/>
        <v>2335</v>
      </c>
      <c r="I1219" s="124"/>
      <c r="J1219" s="131"/>
      <c r="K1219" s="131">
        <v>321</v>
      </c>
      <c r="L1219" s="131"/>
      <c r="M1219" s="131"/>
      <c r="N1219" s="132"/>
      <c r="O1219" s="12" t="s">
        <v>44</v>
      </c>
      <c r="P1219" s="127" t="s">
        <v>140</v>
      </c>
      <c r="Q1219" s="133">
        <f>Q1220+Q1229</f>
        <v>330</v>
      </c>
      <c r="R1219" s="133">
        <f t="shared" ref="R1219:AD1219" si="805">R1220+R1229</f>
        <v>0</v>
      </c>
      <c r="S1219" s="133">
        <f t="shared" si="805"/>
        <v>330</v>
      </c>
      <c r="T1219" s="133">
        <f t="shared" si="805"/>
        <v>1015</v>
      </c>
      <c r="U1219" s="293">
        <f t="shared" si="805"/>
        <v>330</v>
      </c>
      <c r="V1219" s="293">
        <f t="shared" si="805"/>
        <v>330</v>
      </c>
      <c r="W1219" s="342">
        <f t="shared" si="805"/>
        <v>330</v>
      </c>
      <c r="X1219" s="133"/>
      <c r="Y1219" s="307"/>
      <c r="Z1219" s="213">
        <f t="shared" si="805"/>
        <v>1015</v>
      </c>
      <c r="AA1219" s="213">
        <f t="shared" si="805"/>
        <v>330</v>
      </c>
      <c r="AB1219" s="213">
        <f t="shared" si="805"/>
        <v>330</v>
      </c>
      <c r="AC1219" s="213">
        <f t="shared" si="805"/>
        <v>330</v>
      </c>
      <c r="AD1219" s="213">
        <f t="shared" si="805"/>
        <v>330</v>
      </c>
    </row>
    <row r="1220" spans="1:30" s="114" customFormat="1" ht="20.25" customHeight="1" x14ac:dyDescent="0.25">
      <c r="A1220" s="182" t="s">
        <v>344</v>
      </c>
      <c r="B1220" s="182"/>
      <c r="C1220" s="182"/>
      <c r="D1220" s="198" t="s">
        <v>387</v>
      </c>
      <c r="E1220" s="198" t="s">
        <v>388</v>
      </c>
      <c r="F1220" s="200">
        <f t="shared" si="787"/>
        <v>260</v>
      </c>
      <c r="G1220" s="200">
        <f t="shared" si="788"/>
        <v>1025</v>
      </c>
      <c r="H1220" s="201">
        <f t="shared" si="789"/>
        <v>1155</v>
      </c>
      <c r="I1220" s="124"/>
      <c r="J1220" s="131"/>
      <c r="K1220" s="131"/>
      <c r="L1220" s="131">
        <v>3211</v>
      </c>
      <c r="M1220" s="131"/>
      <c r="N1220" s="132"/>
      <c r="O1220" s="12" t="s">
        <v>44</v>
      </c>
      <c r="P1220" s="127" t="s">
        <v>141</v>
      </c>
      <c r="Q1220" s="133">
        <f>Q1221+Q1223+Q1225+Q1227</f>
        <v>130</v>
      </c>
      <c r="R1220" s="133">
        <f t="shared" ref="R1220:AD1220" si="806">R1221+R1223</f>
        <v>0</v>
      </c>
      <c r="S1220" s="133">
        <f t="shared" si="806"/>
        <v>130</v>
      </c>
      <c r="T1220" s="133">
        <v>635</v>
      </c>
      <c r="U1220" s="293">
        <f t="shared" si="806"/>
        <v>130</v>
      </c>
      <c r="V1220" s="293">
        <f t="shared" si="806"/>
        <v>130</v>
      </c>
      <c r="W1220" s="342">
        <f t="shared" si="806"/>
        <v>130</v>
      </c>
      <c r="X1220" s="133"/>
      <c r="Y1220" s="307"/>
      <c r="Z1220" s="133">
        <f t="shared" si="806"/>
        <v>635</v>
      </c>
      <c r="AA1220" s="133">
        <f t="shared" si="806"/>
        <v>130</v>
      </c>
      <c r="AB1220" s="133">
        <f t="shared" si="806"/>
        <v>130</v>
      </c>
      <c r="AC1220" s="133">
        <f t="shared" si="806"/>
        <v>130</v>
      </c>
      <c r="AD1220" s="133">
        <f t="shared" si="806"/>
        <v>130</v>
      </c>
    </row>
    <row r="1221" spans="1:30" s="114" customFormat="1" ht="20.25" hidden="1" customHeight="1" x14ac:dyDescent="0.25">
      <c r="A1221" s="183" t="s">
        <v>344</v>
      </c>
      <c r="B1221" s="183"/>
      <c r="C1221" s="183"/>
      <c r="D1221" s="183"/>
      <c r="E1221" s="198" t="s">
        <v>388</v>
      </c>
      <c r="F1221" s="200">
        <f t="shared" si="787"/>
        <v>100</v>
      </c>
      <c r="G1221" s="200">
        <f t="shared" si="788"/>
        <v>150</v>
      </c>
      <c r="H1221" s="201">
        <f t="shared" si="789"/>
        <v>250</v>
      </c>
      <c r="I1221" s="124"/>
      <c r="J1221" s="131"/>
      <c r="K1221" s="131"/>
      <c r="L1221" s="131"/>
      <c r="M1221" s="194">
        <v>32111</v>
      </c>
      <c r="N1221" s="195"/>
      <c r="O1221" s="196" t="s">
        <v>44</v>
      </c>
      <c r="P1221" s="195" t="s">
        <v>142</v>
      </c>
      <c r="Q1221" s="197">
        <f t="shared" ref="Q1221:AD1221" si="807">Q1222</f>
        <v>50</v>
      </c>
      <c r="R1221" s="197">
        <f t="shared" si="807"/>
        <v>0</v>
      </c>
      <c r="S1221" s="197">
        <f t="shared" si="807"/>
        <v>50</v>
      </c>
      <c r="T1221" s="197">
        <f t="shared" si="807"/>
        <v>0</v>
      </c>
      <c r="U1221" s="294">
        <f t="shared" si="807"/>
        <v>50</v>
      </c>
      <c r="V1221" s="294">
        <f t="shared" si="807"/>
        <v>50</v>
      </c>
      <c r="W1221" s="343">
        <f t="shared" si="807"/>
        <v>50</v>
      </c>
      <c r="X1221" s="197"/>
      <c r="Y1221" s="308"/>
      <c r="Z1221" s="197">
        <f t="shared" si="807"/>
        <v>50</v>
      </c>
      <c r="AA1221" s="197">
        <f t="shared" si="807"/>
        <v>50</v>
      </c>
      <c r="AB1221" s="197">
        <f t="shared" si="807"/>
        <v>50</v>
      </c>
      <c r="AC1221" s="197">
        <f t="shared" si="807"/>
        <v>50</v>
      </c>
      <c r="AD1221" s="197">
        <f t="shared" si="807"/>
        <v>50</v>
      </c>
    </row>
    <row r="1222" spans="1:30" s="114" customFormat="1" ht="20.25" hidden="1" customHeight="1" x14ac:dyDescent="0.25">
      <c r="A1222" s="182" t="s">
        <v>344</v>
      </c>
      <c r="B1222" s="182"/>
      <c r="C1222" s="182"/>
      <c r="D1222" s="182"/>
      <c r="E1222" s="182"/>
      <c r="F1222" s="200">
        <f t="shared" si="787"/>
        <v>100</v>
      </c>
      <c r="G1222" s="200">
        <f t="shared" si="788"/>
        <v>150</v>
      </c>
      <c r="H1222" s="201">
        <f t="shared" si="789"/>
        <v>250</v>
      </c>
      <c r="I1222" s="124"/>
      <c r="J1222" s="131"/>
      <c r="K1222" s="131"/>
      <c r="L1222" s="131"/>
      <c r="M1222" s="11"/>
      <c r="N1222" s="171">
        <v>321110</v>
      </c>
      <c r="O1222" s="172" t="s">
        <v>44</v>
      </c>
      <c r="P1222" s="173" t="s">
        <v>142</v>
      </c>
      <c r="Q1222" s="174">
        <v>50</v>
      </c>
      <c r="R1222" s="174">
        <f>S1222-Q1222</f>
        <v>0</v>
      </c>
      <c r="S1222" s="174">
        <v>50</v>
      </c>
      <c r="T1222" s="174"/>
      <c r="U1222" s="295">
        <v>50</v>
      </c>
      <c r="V1222" s="295">
        <v>50</v>
      </c>
      <c r="W1222" s="345">
        <v>50</v>
      </c>
      <c r="X1222" s="174"/>
      <c r="Y1222" s="309"/>
      <c r="Z1222" s="174">
        <v>50</v>
      </c>
      <c r="AA1222" s="174">
        <f>+Q1222</f>
        <v>50</v>
      </c>
      <c r="AB1222" s="174">
        <v>50</v>
      </c>
      <c r="AC1222" s="174">
        <v>50</v>
      </c>
      <c r="AD1222" s="174">
        <v>50</v>
      </c>
    </row>
    <row r="1223" spans="1:30" s="114" customFormat="1" ht="20.25" hidden="1" customHeight="1" x14ac:dyDescent="0.25">
      <c r="A1223" s="183" t="s">
        <v>344</v>
      </c>
      <c r="B1223" s="183"/>
      <c r="C1223" s="183"/>
      <c r="D1223" s="183"/>
      <c r="E1223" s="198" t="s">
        <v>388</v>
      </c>
      <c r="F1223" s="200">
        <f t="shared" si="787"/>
        <v>160</v>
      </c>
      <c r="G1223" s="200">
        <f t="shared" si="788"/>
        <v>240</v>
      </c>
      <c r="H1223" s="201">
        <f t="shared" si="789"/>
        <v>905</v>
      </c>
      <c r="I1223" s="124"/>
      <c r="J1223" s="131"/>
      <c r="K1223" s="131"/>
      <c r="L1223" s="131"/>
      <c r="M1223" s="194">
        <v>32113</v>
      </c>
      <c r="N1223" s="195"/>
      <c r="O1223" s="196" t="s">
        <v>44</v>
      </c>
      <c r="P1223" s="195" t="s">
        <v>143</v>
      </c>
      <c r="Q1223" s="197">
        <f t="shared" ref="Q1223:AD1223" si="808">Q1224</f>
        <v>80</v>
      </c>
      <c r="R1223" s="197">
        <f t="shared" si="808"/>
        <v>0</v>
      </c>
      <c r="S1223" s="197">
        <f t="shared" si="808"/>
        <v>80</v>
      </c>
      <c r="T1223" s="197">
        <f t="shared" si="808"/>
        <v>0</v>
      </c>
      <c r="U1223" s="294">
        <f t="shared" si="808"/>
        <v>80</v>
      </c>
      <c r="V1223" s="294">
        <f t="shared" si="808"/>
        <v>80</v>
      </c>
      <c r="W1223" s="343">
        <f t="shared" si="808"/>
        <v>80</v>
      </c>
      <c r="X1223" s="197"/>
      <c r="Y1223" s="308"/>
      <c r="Z1223" s="197">
        <f t="shared" si="808"/>
        <v>585</v>
      </c>
      <c r="AA1223" s="197">
        <f t="shared" si="808"/>
        <v>80</v>
      </c>
      <c r="AB1223" s="197">
        <f t="shared" si="808"/>
        <v>80</v>
      </c>
      <c r="AC1223" s="197">
        <f t="shared" si="808"/>
        <v>80</v>
      </c>
      <c r="AD1223" s="197">
        <f t="shared" si="808"/>
        <v>80</v>
      </c>
    </row>
    <row r="1224" spans="1:30" s="114" customFormat="1" ht="20.25" hidden="1" customHeight="1" x14ac:dyDescent="0.25">
      <c r="A1224" s="182" t="s">
        <v>344</v>
      </c>
      <c r="B1224" s="182"/>
      <c r="C1224" s="182"/>
      <c r="D1224" s="182"/>
      <c r="E1224" s="182"/>
      <c r="F1224" s="200">
        <f t="shared" si="787"/>
        <v>160</v>
      </c>
      <c r="G1224" s="200">
        <f t="shared" si="788"/>
        <v>240</v>
      </c>
      <c r="H1224" s="201">
        <f t="shared" si="789"/>
        <v>905</v>
      </c>
      <c r="I1224" s="124"/>
      <c r="J1224" s="131"/>
      <c r="K1224" s="131"/>
      <c r="L1224" s="131"/>
      <c r="M1224" s="11"/>
      <c r="N1224" s="171">
        <v>321130</v>
      </c>
      <c r="O1224" s="172" t="s">
        <v>44</v>
      </c>
      <c r="P1224" s="173" t="s">
        <v>143</v>
      </c>
      <c r="Q1224" s="174">
        <v>80</v>
      </c>
      <c r="R1224" s="174">
        <f>S1224-Q1224</f>
        <v>0</v>
      </c>
      <c r="S1224" s="174">
        <v>80</v>
      </c>
      <c r="T1224" s="174"/>
      <c r="U1224" s="295">
        <v>80</v>
      </c>
      <c r="V1224" s="295">
        <v>80</v>
      </c>
      <c r="W1224" s="345">
        <v>80</v>
      </c>
      <c r="X1224" s="174"/>
      <c r="Y1224" s="309"/>
      <c r="Z1224" s="174">
        <v>585</v>
      </c>
      <c r="AA1224" s="174">
        <f>+Q1224</f>
        <v>80</v>
      </c>
      <c r="AB1224" s="174">
        <v>80</v>
      </c>
      <c r="AC1224" s="174">
        <v>80</v>
      </c>
      <c r="AD1224" s="174">
        <v>80</v>
      </c>
    </row>
    <row r="1225" spans="1:30" s="114" customFormat="1" ht="20.25" hidden="1" customHeight="1" x14ac:dyDescent="0.25">
      <c r="A1225" s="183" t="s">
        <v>344</v>
      </c>
      <c r="B1225" s="183"/>
      <c r="C1225" s="183"/>
      <c r="D1225" s="183"/>
      <c r="E1225" s="198" t="s">
        <v>388</v>
      </c>
      <c r="F1225" s="200">
        <f t="shared" si="787"/>
        <v>0</v>
      </c>
      <c r="G1225" s="200">
        <f t="shared" si="788"/>
        <v>0</v>
      </c>
      <c r="H1225" s="201">
        <f t="shared" si="789"/>
        <v>0</v>
      </c>
      <c r="I1225" s="124"/>
      <c r="J1225" s="131"/>
      <c r="K1225" s="131"/>
      <c r="L1225" s="131"/>
      <c r="M1225" s="194">
        <v>32115</v>
      </c>
      <c r="N1225" s="195"/>
      <c r="O1225" s="196" t="s">
        <v>44</v>
      </c>
      <c r="P1225" s="195" t="s">
        <v>295</v>
      </c>
      <c r="Q1225" s="197">
        <f>+Q1226</f>
        <v>0</v>
      </c>
      <c r="R1225" s="197">
        <f t="shared" ref="R1225:AD1225" si="809">+R1226</f>
        <v>0</v>
      </c>
      <c r="S1225" s="197">
        <f t="shared" si="809"/>
        <v>0</v>
      </c>
      <c r="T1225" s="197">
        <f t="shared" si="809"/>
        <v>0</v>
      </c>
      <c r="U1225" s="294">
        <f t="shared" si="809"/>
        <v>0</v>
      </c>
      <c r="V1225" s="294">
        <f t="shared" si="809"/>
        <v>0</v>
      </c>
      <c r="W1225" s="343">
        <f t="shared" si="809"/>
        <v>0</v>
      </c>
      <c r="X1225" s="197"/>
      <c r="Y1225" s="308"/>
      <c r="Z1225" s="197">
        <f t="shared" si="809"/>
        <v>0</v>
      </c>
      <c r="AA1225" s="197">
        <f t="shared" si="809"/>
        <v>0</v>
      </c>
      <c r="AB1225" s="197">
        <f t="shared" si="809"/>
        <v>0</v>
      </c>
      <c r="AC1225" s="197">
        <f t="shared" si="809"/>
        <v>0</v>
      </c>
      <c r="AD1225" s="197">
        <f t="shared" si="809"/>
        <v>0</v>
      </c>
    </row>
    <row r="1226" spans="1:30" s="114" customFormat="1" ht="20.25" hidden="1" customHeight="1" x14ac:dyDescent="0.25">
      <c r="A1226" s="182" t="s">
        <v>344</v>
      </c>
      <c r="B1226" s="182"/>
      <c r="C1226" s="182"/>
      <c r="D1226" s="182"/>
      <c r="E1226" s="182"/>
      <c r="F1226" s="200">
        <f t="shared" si="787"/>
        <v>0</v>
      </c>
      <c r="G1226" s="200">
        <f t="shared" si="788"/>
        <v>0</v>
      </c>
      <c r="H1226" s="201">
        <f t="shared" si="789"/>
        <v>0</v>
      </c>
      <c r="I1226" s="124"/>
      <c r="J1226" s="131"/>
      <c r="K1226" s="131"/>
      <c r="L1226" s="131"/>
      <c r="M1226" s="11"/>
      <c r="N1226" s="171">
        <v>321150</v>
      </c>
      <c r="O1226" s="172" t="s">
        <v>44</v>
      </c>
      <c r="P1226" s="173" t="s">
        <v>295</v>
      </c>
      <c r="Q1226" s="174"/>
      <c r="R1226" s="174"/>
      <c r="S1226" s="174"/>
      <c r="T1226" s="174"/>
      <c r="U1226" s="295">
        <v>0</v>
      </c>
      <c r="V1226" s="295">
        <v>0</v>
      </c>
      <c r="W1226" s="345">
        <v>0</v>
      </c>
      <c r="X1226" s="174"/>
      <c r="Y1226" s="309"/>
      <c r="Z1226" s="174"/>
      <c r="AA1226" s="174">
        <f>+Q1226</f>
        <v>0</v>
      </c>
      <c r="AB1226" s="174"/>
      <c r="AC1226" s="174"/>
      <c r="AD1226" s="174"/>
    </row>
    <row r="1227" spans="1:30" s="114" customFormat="1" ht="20.25" hidden="1" customHeight="1" x14ac:dyDescent="0.25">
      <c r="A1227" s="183" t="s">
        <v>344</v>
      </c>
      <c r="B1227" s="183"/>
      <c r="C1227" s="183"/>
      <c r="D1227" s="183"/>
      <c r="E1227" s="198" t="s">
        <v>388</v>
      </c>
      <c r="F1227" s="200">
        <f t="shared" si="787"/>
        <v>0</v>
      </c>
      <c r="G1227" s="200">
        <f t="shared" si="788"/>
        <v>0</v>
      </c>
      <c r="H1227" s="201">
        <f t="shared" si="789"/>
        <v>0</v>
      </c>
      <c r="I1227" s="124"/>
      <c r="J1227" s="131"/>
      <c r="K1227" s="131"/>
      <c r="L1227" s="131"/>
      <c r="M1227" s="194">
        <v>32119</v>
      </c>
      <c r="N1227" s="195"/>
      <c r="O1227" s="196" t="s">
        <v>44</v>
      </c>
      <c r="P1227" s="195" t="s">
        <v>145</v>
      </c>
      <c r="Q1227" s="197">
        <f>+Q1228</f>
        <v>0</v>
      </c>
      <c r="R1227" s="197">
        <f t="shared" ref="R1227:AD1227" si="810">+R1228</f>
        <v>0</v>
      </c>
      <c r="S1227" s="197">
        <f t="shared" si="810"/>
        <v>0</v>
      </c>
      <c r="T1227" s="197">
        <f t="shared" si="810"/>
        <v>0</v>
      </c>
      <c r="U1227" s="294">
        <f t="shared" si="810"/>
        <v>0</v>
      </c>
      <c r="V1227" s="294">
        <f t="shared" si="810"/>
        <v>0</v>
      </c>
      <c r="W1227" s="343">
        <f t="shared" si="810"/>
        <v>0</v>
      </c>
      <c r="X1227" s="197"/>
      <c r="Y1227" s="308"/>
      <c r="Z1227" s="197">
        <f t="shared" si="810"/>
        <v>0</v>
      </c>
      <c r="AA1227" s="197">
        <f t="shared" si="810"/>
        <v>0</v>
      </c>
      <c r="AB1227" s="197">
        <f t="shared" si="810"/>
        <v>0</v>
      </c>
      <c r="AC1227" s="197">
        <f t="shared" si="810"/>
        <v>0</v>
      </c>
      <c r="AD1227" s="197">
        <f t="shared" si="810"/>
        <v>0</v>
      </c>
    </row>
    <row r="1228" spans="1:30" s="114" customFormat="1" ht="20.25" hidden="1" customHeight="1" x14ac:dyDescent="0.25">
      <c r="A1228" s="182" t="s">
        <v>344</v>
      </c>
      <c r="B1228" s="182"/>
      <c r="C1228" s="182"/>
      <c r="D1228" s="182"/>
      <c r="E1228" s="182"/>
      <c r="F1228" s="200">
        <f t="shared" si="787"/>
        <v>0</v>
      </c>
      <c r="G1228" s="200">
        <f t="shared" si="788"/>
        <v>0</v>
      </c>
      <c r="H1228" s="201">
        <f t="shared" si="789"/>
        <v>0</v>
      </c>
      <c r="I1228" s="124"/>
      <c r="J1228" s="131"/>
      <c r="K1228" s="131"/>
      <c r="L1228" s="131"/>
      <c r="M1228" s="11"/>
      <c r="N1228" s="171">
        <v>321190</v>
      </c>
      <c r="O1228" s="172" t="s">
        <v>44</v>
      </c>
      <c r="P1228" s="173" t="s">
        <v>145</v>
      </c>
      <c r="Q1228" s="174"/>
      <c r="R1228" s="174"/>
      <c r="S1228" s="174"/>
      <c r="T1228" s="174"/>
      <c r="U1228" s="295">
        <v>0</v>
      </c>
      <c r="V1228" s="295">
        <v>0</v>
      </c>
      <c r="W1228" s="345">
        <v>0</v>
      </c>
      <c r="X1228" s="174"/>
      <c r="Y1228" s="309"/>
      <c r="Z1228" s="174"/>
      <c r="AA1228" s="174">
        <f>+Q1228</f>
        <v>0</v>
      </c>
      <c r="AB1228" s="174"/>
      <c r="AC1228" s="174"/>
      <c r="AD1228" s="174"/>
    </row>
    <row r="1229" spans="1:30" s="114" customFormat="1" ht="20.25" customHeight="1" x14ac:dyDescent="0.25">
      <c r="A1229" s="182" t="s">
        <v>344</v>
      </c>
      <c r="B1229" s="182"/>
      <c r="C1229" s="182"/>
      <c r="D1229" s="198" t="s">
        <v>387</v>
      </c>
      <c r="E1229" s="198" t="s">
        <v>388</v>
      </c>
      <c r="F1229" s="200">
        <f t="shared" si="787"/>
        <v>400</v>
      </c>
      <c r="G1229" s="200">
        <f t="shared" si="788"/>
        <v>980</v>
      </c>
      <c r="H1229" s="201">
        <f t="shared" si="789"/>
        <v>1180</v>
      </c>
      <c r="I1229" s="124"/>
      <c r="J1229" s="131"/>
      <c r="K1229" s="131"/>
      <c r="L1229" s="131">
        <v>3213</v>
      </c>
      <c r="M1229" s="131"/>
      <c r="N1229" s="132"/>
      <c r="O1229" s="12" t="s">
        <v>44</v>
      </c>
      <c r="P1229" s="127" t="s">
        <v>149</v>
      </c>
      <c r="Q1229" s="133">
        <f>Q1230+Q1233</f>
        <v>200</v>
      </c>
      <c r="R1229" s="133">
        <f t="shared" ref="R1229:AD1229" si="811">R1230+R1233</f>
        <v>0</v>
      </c>
      <c r="S1229" s="133">
        <f t="shared" si="811"/>
        <v>200</v>
      </c>
      <c r="T1229" s="133">
        <v>380</v>
      </c>
      <c r="U1229" s="293">
        <f t="shared" si="811"/>
        <v>200</v>
      </c>
      <c r="V1229" s="293">
        <f t="shared" si="811"/>
        <v>200</v>
      </c>
      <c r="W1229" s="342">
        <f t="shared" si="811"/>
        <v>200</v>
      </c>
      <c r="X1229" s="133"/>
      <c r="Y1229" s="307"/>
      <c r="Z1229" s="133">
        <f t="shared" si="811"/>
        <v>380</v>
      </c>
      <c r="AA1229" s="133">
        <f t="shared" si="811"/>
        <v>200</v>
      </c>
      <c r="AB1229" s="133">
        <f t="shared" si="811"/>
        <v>200</v>
      </c>
      <c r="AC1229" s="133">
        <f t="shared" si="811"/>
        <v>200</v>
      </c>
      <c r="AD1229" s="133">
        <f t="shared" si="811"/>
        <v>200</v>
      </c>
    </row>
    <row r="1230" spans="1:30" s="114" customFormat="1" ht="20.25" hidden="1" customHeight="1" x14ac:dyDescent="0.25">
      <c r="A1230" s="183" t="s">
        <v>344</v>
      </c>
      <c r="B1230" s="183"/>
      <c r="C1230" s="183"/>
      <c r="D1230" s="183"/>
      <c r="E1230" s="198" t="s">
        <v>388</v>
      </c>
      <c r="F1230" s="200">
        <f t="shared" si="787"/>
        <v>400</v>
      </c>
      <c r="G1230" s="200">
        <f t="shared" si="788"/>
        <v>600</v>
      </c>
      <c r="H1230" s="201">
        <f t="shared" si="789"/>
        <v>1180</v>
      </c>
      <c r="I1230" s="124"/>
      <c r="J1230" s="131"/>
      <c r="K1230" s="131"/>
      <c r="L1230" s="131"/>
      <c r="M1230" s="194">
        <v>32131</v>
      </c>
      <c r="N1230" s="195"/>
      <c r="O1230" s="196" t="s">
        <v>44</v>
      </c>
      <c r="P1230" s="195" t="s">
        <v>150</v>
      </c>
      <c r="Q1230" s="197">
        <f t="shared" ref="Q1230:AD1230" si="812">Q1231</f>
        <v>200</v>
      </c>
      <c r="R1230" s="197">
        <f t="shared" si="812"/>
        <v>0</v>
      </c>
      <c r="S1230" s="197">
        <f t="shared" si="812"/>
        <v>200</v>
      </c>
      <c r="T1230" s="197">
        <f t="shared" si="812"/>
        <v>0</v>
      </c>
      <c r="U1230" s="294">
        <f t="shared" si="812"/>
        <v>200</v>
      </c>
      <c r="V1230" s="294">
        <f t="shared" si="812"/>
        <v>200</v>
      </c>
      <c r="W1230" s="343">
        <f t="shared" si="812"/>
        <v>200</v>
      </c>
      <c r="X1230" s="197"/>
      <c r="Y1230" s="308"/>
      <c r="Z1230" s="197">
        <f t="shared" si="812"/>
        <v>380</v>
      </c>
      <c r="AA1230" s="197">
        <f t="shared" si="812"/>
        <v>200</v>
      </c>
      <c r="AB1230" s="197">
        <f t="shared" si="812"/>
        <v>200</v>
      </c>
      <c r="AC1230" s="197">
        <f t="shared" si="812"/>
        <v>200</v>
      </c>
      <c r="AD1230" s="197">
        <f t="shared" si="812"/>
        <v>200</v>
      </c>
    </row>
    <row r="1231" spans="1:30" s="114" customFormat="1" ht="20.25" hidden="1" customHeight="1" x14ac:dyDescent="0.25">
      <c r="A1231" s="182" t="s">
        <v>344</v>
      </c>
      <c r="B1231" s="182"/>
      <c r="C1231" s="182"/>
      <c r="D1231" s="182"/>
      <c r="E1231" s="182"/>
      <c r="F1231" s="200">
        <f t="shared" si="787"/>
        <v>400</v>
      </c>
      <c r="G1231" s="200">
        <f t="shared" si="788"/>
        <v>600</v>
      </c>
      <c r="H1231" s="201">
        <f t="shared" si="789"/>
        <v>1180</v>
      </c>
      <c r="I1231" s="124"/>
      <c r="J1231" s="131"/>
      <c r="K1231" s="131"/>
      <c r="L1231" s="131"/>
      <c r="M1231" s="11"/>
      <c r="N1231" s="171">
        <v>321310</v>
      </c>
      <c r="O1231" s="172" t="s">
        <v>44</v>
      </c>
      <c r="P1231" s="173" t="s">
        <v>151</v>
      </c>
      <c r="Q1231" s="174">
        <v>200</v>
      </c>
      <c r="R1231" s="174">
        <f>S1231-Q1231</f>
        <v>0</v>
      </c>
      <c r="S1231" s="174">
        <v>200</v>
      </c>
      <c r="T1231" s="174"/>
      <c r="U1231" s="295">
        <v>200</v>
      </c>
      <c r="V1231" s="295">
        <v>200</v>
      </c>
      <c r="W1231" s="345">
        <v>200</v>
      </c>
      <c r="X1231" s="174"/>
      <c r="Y1231" s="309"/>
      <c r="Z1231" s="174">
        <v>380</v>
      </c>
      <c r="AA1231" s="174">
        <f t="shared" ref="AA1231:AA1232" si="813">+Q1231</f>
        <v>200</v>
      </c>
      <c r="AB1231" s="174">
        <v>200</v>
      </c>
      <c r="AC1231" s="174">
        <v>200</v>
      </c>
      <c r="AD1231" s="174">
        <v>200</v>
      </c>
    </row>
    <row r="1232" spans="1:30" s="114" customFormat="1" ht="20.25" hidden="1" customHeight="1" x14ac:dyDescent="0.25">
      <c r="A1232" s="182" t="s">
        <v>344</v>
      </c>
      <c r="B1232" s="182"/>
      <c r="C1232" s="182"/>
      <c r="D1232" s="182"/>
      <c r="E1232" s="182"/>
      <c r="F1232" s="200">
        <f t="shared" si="787"/>
        <v>0</v>
      </c>
      <c r="G1232" s="200">
        <f t="shared" si="788"/>
        <v>0</v>
      </c>
      <c r="H1232" s="201">
        <f t="shared" si="789"/>
        <v>0</v>
      </c>
      <c r="I1232" s="124"/>
      <c r="J1232" s="131"/>
      <c r="K1232" s="131"/>
      <c r="L1232" s="131"/>
      <c r="M1232" s="11"/>
      <c r="N1232" s="171">
        <v>321311</v>
      </c>
      <c r="O1232" s="172" t="s">
        <v>44</v>
      </c>
      <c r="P1232" s="173" t="s">
        <v>152</v>
      </c>
      <c r="Q1232" s="174"/>
      <c r="R1232" s="174"/>
      <c r="S1232" s="174"/>
      <c r="T1232" s="174"/>
      <c r="U1232" s="295">
        <v>0</v>
      </c>
      <c r="V1232" s="295">
        <v>0</v>
      </c>
      <c r="W1232" s="345">
        <v>0</v>
      </c>
      <c r="X1232" s="174"/>
      <c r="Y1232" s="309"/>
      <c r="Z1232" s="174"/>
      <c r="AA1232" s="174">
        <f t="shared" si="813"/>
        <v>0</v>
      </c>
      <c r="AB1232" s="174"/>
      <c r="AC1232" s="174"/>
      <c r="AD1232" s="174"/>
    </row>
    <row r="1233" spans="1:30" s="114" customFormat="1" ht="20.25" hidden="1" customHeight="1" x14ac:dyDescent="0.25">
      <c r="A1233" s="183" t="s">
        <v>344</v>
      </c>
      <c r="B1233" s="183"/>
      <c r="C1233" s="183"/>
      <c r="D1233" s="183"/>
      <c r="E1233" s="198" t="s">
        <v>388</v>
      </c>
      <c r="F1233" s="200">
        <f t="shared" si="787"/>
        <v>0</v>
      </c>
      <c r="G1233" s="200">
        <f t="shared" si="788"/>
        <v>0</v>
      </c>
      <c r="H1233" s="201">
        <f t="shared" si="789"/>
        <v>0</v>
      </c>
      <c r="I1233" s="124"/>
      <c r="J1233" s="131"/>
      <c r="K1233" s="131"/>
      <c r="L1233" s="131"/>
      <c r="M1233" s="194">
        <v>32132</v>
      </c>
      <c r="N1233" s="195"/>
      <c r="O1233" s="196" t="s">
        <v>44</v>
      </c>
      <c r="P1233" s="195" t="s">
        <v>153</v>
      </c>
      <c r="Q1233" s="197">
        <f>+Q1234</f>
        <v>0</v>
      </c>
      <c r="R1233" s="197">
        <f t="shared" ref="R1233:AD1233" si="814">+R1234</f>
        <v>0</v>
      </c>
      <c r="S1233" s="197">
        <f t="shared" si="814"/>
        <v>0</v>
      </c>
      <c r="T1233" s="197">
        <f t="shared" si="814"/>
        <v>0</v>
      </c>
      <c r="U1233" s="294">
        <f t="shared" si="814"/>
        <v>0</v>
      </c>
      <c r="V1233" s="294">
        <f t="shared" si="814"/>
        <v>0</v>
      </c>
      <c r="W1233" s="343">
        <f t="shared" si="814"/>
        <v>0</v>
      </c>
      <c r="X1233" s="197"/>
      <c r="Y1233" s="308"/>
      <c r="Z1233" s="197">
        <f t="shared" si="814"/>
        <v>0</v>
      </c>
      <c r="AA1233" s="197">
        <f t="shared" si="814"/>
        <v>0</v>
      </c>
      <c r="AB1233" s="197">
        <f t="shared" si="814"/>
        <v>0</v>
      </c>
      <c r="AC1233" s="197">
        <f t="shared" si="814"/>
        <v>0</v>
      </c>
      <c r="AD1233" s="197">
        <f t="shared" si="814"/>
        <v>0</v>
      </c>
    </row>
    <row r="1234" spans="1:30" s="114" customFormat="1" ht="20.25" hidden="1" customHeight="1" x14ac:dyDescent="0.25">
      <c r="A1234" s="182" t="s">
        <v>344</v>
      </c>
      <c r="B1234" s="182"/>
      <c r="C1234" s="182"/>
      <c r="D1234" s="182"/>
      <c r="E1234" s="182"/>
      <c r="F1234" s="200">
        <f t="shared" si="787"/>
        <v>0</v>
      </c>
      <c r="G1234" s="200">
        <f t="shared" si="788"/>
        <v>0</v>
      </c>
      <c r="H1234" s="201">
        <f t="shared" si="789"/>
        <v>0</v>
      </c>
      <c r="I1234" s="124"/>
      <c r="J1234" s="131"/>
      <c r="K1234" s="131"/>
      <c r="L1234" s="131"/>
      <c r="M1234" s="11"/>
      <c r="N1234" s="171">
        <v>321320</v>
      </c>
      <c r="O1234" s="172" t="s">
        <v>44</v>
      </c>
      <c r="P1234" s="173" t="s">
        <v>153</v>
      </c>
      <c r="Q1234" s="174"/>
      <c r="R1234" s="174"/>
      <c r="S1234" s="174"/>
      <c r="T1234" s="174"/>
      <c r="U1234" s="295">
        <v>0</v>
      </c>
      <c r="V1234" s="295">
        <v>0</v>
      </c>
      <c r="W1234" s="345"/>
      <c r="X1234" s="174"/>
      <c r="Y1234" s="309"/>
      <c r="Z1234" s="174"/>
      <c r="AA1234" s="174">
        <f>+Q1234</f>
        <v>0</v>
      </c>
      <c r="AB1234" s="174"/>
      <c r="AC1234" s="174"/>
      <c r="AD1234" s="174"/>
    </row>
    <row r="1235" spans="1:30" s="214" customFormat="1" ht="20.25" customHeight="1" x14ac:dyDescent="0.25">
      <c r="A1235" s="188" t="s">
        <v>344</v>
      </c>
      <c r="B1235" s="188"/>
      <c r="C1235" s="215" t="s">
        <v>384</v>
      </c>
      <c r="D1235" s="215" t="s">
        <v>387</v>
      </c>
      <c r="E1235" s="215" t="s">
        <v>388</v>
      </c>
      <c r="F1235" s="207">
        <f t="shared" si="787"/>
        <v>15320</v>
      </c>
      <c r="G1235" s="207">
        <f t="shared" si="788"/>
        <v>30540</v>
      </c>
      <c r="H1235" s="208">
        <f t="shared" si="789"/>
        <v>39511</v>
      </c>
      <c r="I1235" s="124"/>
      <c r="J1235" s="131"/>
      <c r="K1235" s="131">
        <v>322</v>
      </c>
      <c r="L1235" s="131"/>
      <c r="M1235" s="131"/>
      <c r="N1235" s="132"/>
      <c r="O1235" s="12" t="s">
        <v>44</v>
      </c>
      <c r="P1235" s="127" t="s">
        <v>154</v>
      </c>
      <c r="Q1235" s="133">
        <f>Q1236+Q1246+Q1251</f>
        <v>7660</v>
      </c>
      <c r="R1235" s="133">
        <f t="shared" ref="R1235:AD1235" si="815">R1236+R1246+R1251</f>
        <v>0</v>
      </c>
      <c r="S1235" s="133">
        <f t="shared" si="815"/>
        <v>7660</v>
      </c>
      <c r="T1235" s="133">
        <f t="shared" si="815"/>
        <v>7560</v>
      </c>
      <c r="U1235" s="293">
        <f t="shared" si="815"/>
        <v>7660</v>
      </c>
      <c r="V1235" s="293">
        <f t="shared" si="815"/>
        <v>7660</v>
      </c>
      <c r="W1235" s="342">
        <f t="shared" si="815"/>
        <v>7660</v>
      </c>
      <c r="X1235" s="133"/>
      <c r="Y1235" s="307"/>
      <c r="Z1235" s="213">
        <f t="shared" si="815"/>
        <v>7560</v>
      </c>
      <c r="AA1235" s="213">
        <f t="shared" si="815"/>
        <v>7660</v>
      </c>
      <c r="AB1235" s="213">
        <f t="shared" si="815"/>
        <v>7660</v>
      </c>
      <c r="AC1235" s="213">
        <f t="shared" si="815"/>
        <v>8101</v>
      </c>
      <c r="AD1235" s="213">
        <f t="shared" si="815"/>
        <v>8530</v>
      </c>
    </row>
    <row r="1236" spans="1:30" s="114" customFormat="1" ht="20.25" customHeight="1" x14ac:dyDescent="0.25">
      <c r="A1236" s="182" t="s">
        <v>344</v>
      </c>
      <c r="B1236" s="182"/>
      <c r="C1236" s="182"/>
      <c r="D1236" s="198" t="s">
        <v>387</v>
      </c>
      <c r="E1236" s="198" t="s">
        <v>388</v>
      </c>
      <c r="F1236" s="200">
        <f t="shared" si="787"/>
        <v>1000</v>
      </c>
      <c r="G1236" s="200">
        <f t="shared" si="788"/>
        <v>2020</v>
      </c>
      <c r="H1236" s="201">
        <f t="shared" si="789"/>
        <v>2520</v>
      </c>
      <c r="I1236" s="124"/>
      <c r="J1236" s="131"/>
      <c r="K1236" s="131"/>
      <c r="L1236" s="131">
        <v>3221</v>
      </c>
      <c r="M1236" s="131"/>
      <c r="N1236" s="132"/>
      <c r="O1236" s="12" t="s">
        <v>44</v>
      </c>
      <c r="P1236" s="127" t="s">
        <v>155</v>
      </c>
      <c r="Q1236" s="133">
        <f>Q1237+Q1242+Q1244+Q1240</f>
        <v>500</v>
      </c>
      <c r="R1236" s="133">
        <f t="shared" ref="R1236:AD1236" si="816">R1237+R1242+R1244+R1240</f>
        <v>0</v>
      </c>
      <c r="S1236" s="133">
        <f t="shared" si="816"/>
        <v>500</v>
      </c>
      <c r="T1236" s="133">
        <v>520</v>
      </c>
      <c r="U1236" s="293">
        <f t="shared" si="816"/>
        <v>500</v>
      </c>
      <c r="V1236" s="293">
        <f t="shared" si="816"/>
        <v>500</v>
      </c>
      <c r="W1236" s="342">
        <f t="shared" si="816"/>
        <v>500</v>
      </c>
      <c r="X1236" s="133"/>
      <c r="Y1236" s="307"/>
      <c r="Z1236" s="133">
        <f t="shared" si="816"/>
        <v>520</v>
      </c>
      <c r="AA1236" s="133">
        <f t="shared" si="816"/>
        <v>500</v>
      </c>
      <c r="AB1236" s="133">
        <f t="shared" si="816"/>
        <v>500</v>
      </c>
      <c r="AC1236" s="133">
        <f t="shared" si="816"/>
        <v>500</v>
      </c>
      <c r="AD1236" s="133">
        <f t="shared" si="816"/>
        <v>500</v>
      </c>
    </row>
    <row r="1237" spans="1:30" s="114" customFormat="1" ht="20.25" hidden="1" customHeight="1" x14ac:dyDescent="0.25">
      <c r="A1237" s="183" t="s">
        <v>344</v>
      </c>
      <c r="B1237" s="183"/>
      <c r="C1237" s="183"/>
      <c r="D1237" s="183"/>
      <c r="E1237" s="198" t="s">
        <v>388</v>
      </c>
      <c r="F1237" s="200">
        <f t="shared" si="787"/>
        <v>380</v>
      </c>
      <c r="G1237" s="200">
        <f t="shared" si="788"/>
        <v>570</v>
      </c>
      <c r="H1237" s="201">
        <f t="shared" si="789"/>
        <v>970</v>
      </c>
      <c r="I1237" s="124"/>
      <c r="J1237" s="131"/>
      <c r="K1237" s="131"/>
      <c r="L1237" s="131"/>
      <c r="M1237" s="194">
        <v>32211</v>
      </c>
      <c r="N1237" s="195"/>
      <c r="O1237" s="196" t="s">
        <v>44</v>
      </c>
      <c r="P1237" s="195" t="s">
        <v>156</v>
      </c>
      <c r="Q1237" s="197">
        <f>Q1238+Q1239</f>
        <v>190</v>
      </c>
      <c r="R1237" s="197">
        <f t="shared" ref="R1237:AD1237" si="817">R1238+R1239</f>
        <v>0</v>
      </c>
      <c r="S1237" s="197">
        <f t="shared" si="817"/>
        <v>190</v>
      </c>
      <c r="T1237" s="197">
        <f t="shared" si="817"/>
        <v>0</v>
      </c>
      <c r="U1237" s="294">
        <f t="shared" si="817"/>
        <v>190</v>
      </c>
      <c r="V1237" s="294">
        <f t="shared" si="817"/>
        <v>190</v>
      </c>
      <c r="W1237" s="343">
        <f t="shared" si="817"/>
        <v>190</v>
      </c>
      <c r="X1237" s="197"/>
      <c r="Y1237" s="308"/>
      <c r="Z1237" s="197">
        <f t="shared" si="817"/>
        <v>210</v>
      </c>
      <c r="AA1237" s="197">
        <f t="shared" si="817"/>
        <v>190</v>
      </c>
      <c r="AB1237" s="197">
        <f t="shared" si="817"/>
        <v>190</v>
      </c>
      <c r="AC1237" s="197">
        <f t="shared" si="817"/>
        <v>190</v>
      </c>
      <c r="AD1237" s="197">
        <f t="shared" si="817"/>
        <v>190</v>
      </c>
    </row>
    <row r="1238" spans="1:30" s="114" customFormat="1" ht="20.25" hidden="1" customHeight="1" x14ac:dyDescent="0.25">
      <c r="A1238" s="182" t="s">
        <v>344</v>
      </c>
      <c r="B1238" s="182"/>
      <c r="C1238" s="182"/>
      <c r="D1238" s="182"/>
      <c r="E1238" s="182"/>
      <c r="F1238" s="200">
        <f t="shared" si="787"/>
        <v>160</v>
      </c>
      <c r="G1238" s="200">
        <f t="shared" si="788"/>
        <v>240</v>
      </c>
      <c r="H1238" s="201">
        <f t="shared" si="789"/>
        <v>500</v>
      </c>
      <c r="I1238" s="124"/>
      <c r="J1238" s="131"/>
      <c r="K1238" s="131"/>
      <c r="L1238" s="131"/>
      <c r="M1238" s="11"/>
      <c r="N1238" s="171">
        <v>322110</v>
      </c>
      <c r="O1238" s="172" t="s">
        <v>44</v>
      </c>
      <c r="P1238" s="173" t="s">
        <v>156</v>
      </c>
      <c r="Q1238" s="174">
        <v>80</v>
      </c>
      <c r="R1238" s="174">
        <f>S1238-Q1238</f>
        <v>0</v>
      </c>
      <c r="S1238" s="174">
        <v>80</v>
      </c>
      <c r="T1238" s="174"/>
      <c r="U1238" s="295">
        <v>80</v>
      </c>
      <c r="V1238" s="295">
        <v>80</v>
      </c>
      <c r="W1238" s="345">
        <v>80</v>
      </c>
      <c r="X1238" s="174"/>
      <c r="Y1238" s="309"/>
      <c r="Z1238" s="174">
        <v>180</v>
      </c>
      <c r="AA1238" s="174">
        <f t="shared" ref="AA1238:AA1239" si="818">+Q1238</f>
        <v>80</v>
      </c>
      <c r="AB1238" s="174">
        <v>80</v>
      </c>
      <c r="AC1238" s="174">
        <v>80</v>
      </c>
      <c r="AD1238" s="174">
        <v>80</v>
      </c>
    </row>
    <row r="1239" spans="1:30" s="114" customFormat="1" ht="20.25" hidden="1" customHeight="1" x14ac:dyDescent="0.25">
      <c r="A1239" s="182" t="s">
        <v>344</v>
      </c>
      <c r="B1239" s="182"/>
      <c r="C1239" s="182"/>
      <c r="D1239" s="182"/>
      <c r="E1239" s="182"/>
      <c r="F1239" s="200">
        <f t="shared" si="787"/>
        <v>220</v>
      </c>
      <c r="G1239" s="200">
        <f t="shared" si="788"/>
        <v>330</v>
      </c>
      <c r="H1239" s="201">
        <f t="shared" si="789"/>
        <v>470</v>
      </c>
      <c r="I1239" s="124"/>
      <c r="J1239" s="131"/>
      <c r="K1239" s="131"/>
      <c r="L1239" s="131"/>
      <c r="M1239" s="11"/>
      <c r="N1239" s="171">
        <v>322111</v>
      </c>
      <c r="O1239" s="172" t="s">
        <v>44</v>
      </c>
      <c r="P1239" s="173" t="s">
        <v>158</v>
      </c>
      <c r="Q1239" s="174">
        <v>110</v>
      </c>
      <c r="R1239" s="174">
        <f>S1239-Q1239</f>
        <v>0</v>
      </c>
      <c r="S1239" s="174">
        <v>110</v>
      </c>
      <c r="T1239" s="174"/>
      <c r="U1239" s="295">
        <v>110</v>
      </c>
      <c r="V1239" s="295">
        <v>110</v>
      </c>
      <c r="W1239" s="345">
        <v>110</v>
      </c>
      <c r="X1239" s="174"/>
      <c r="Y1239" s="309"/>
      <c r="Z1239" s="174">
        <v>30</v>
      </c>
      <c r="AA1239" s="174">
        <f t="shared" si="818"/>
        <v>110</v>
      </c>
      <c r="AB1239" s="174">
        <v>110</v>
      </c>
      <c r="AC1239" s="174">
        <v>110</v>
      </c>
      <c r="AD1239" s="174">
        <v>110</v>
      </c>
    </row>
    <row r="1240" spans="1:30" s="114" customFormat="1" ht="20.25" hidden="1" customHeight="1" x14ac:dyDescent="0.25">
      <c r="A1240" s="183" t="s">
        <v>344</v>
      </c>
      <c r="B1240" s="183"/>
      <c r="C1240" s="183"/>
      <c r="D1240" s="183"/>
      <c r="E1240" s="198" t="s">
        <v>388</v>
      </c>
      <c r="F1240" s="200">
        <f t="shared" si="787"/>
        <v>0</v>
      </c>
      <c r="G1240" s="200">
        <f t="shared" si="788"/>
        <v>0</v>
      </c>
      <c r="H1240" s="201">
        <f t="shared" si="789"/>
        <v>0</v>
      </c>
      <c r="I1240" s="124"/>
      <c r="J1240" s="131"/>
      <c r="K1240" s="131"/>
      <c r="L1240" s="131"/>
      <c r="M1240" s="194">
        <v>32212</v>
      </c>
      <c r="N1240" s="195"/>
      <c r="O1240" s="196" t="s">
        <v>44</v>
      </c>
      <c r="P1240" s="195" t="s">
        <v>163</v>
      </c>
      <c r="Q1240" s="197">
        <f>+Q1241</f>
        <v>0</v>
      </c>
      <c r="R1240" s="197">
        <f t="shared" ref="R1240:AD1240" si="819">+R1241</f>
        <v>0</v>
      </c>
      <c r="S1240" s="197">
        <f t="shared" si="819"/>
        <v>0</v>
      </c>
      <c r="T1240" s="197">
        <f t="shared" si="819"/>
        <v>0</v>
      </c>
      <c r="U1240" s="294">
        <f t="shared" si="819"/>
        <v>0</v>
      </c>
      <c r="V1240" s="294">
        <f t="shared" si="819"/>
        <v>0</v>
      </c>
      <c r="W1240" s="343">
        <f t="shared" si="819"/>
        <v>0</v>
      </c>
      <c r="X1240" s="197"/>
      <c r="Y1240" s="308"/>
      <c r="Z1240" s="197">
        <f t="shared" si="819"/>
        <v>0</v>
      </c>
      <c r="AA1240" s="197">
        <f t="shared" si="819"/>
        <v>0</v>
      </c>
      <c r="AB1240" s="197">
        <f t="shared" si="819"/>
        <v>0</v>
      </c>
      <c r="AC1240" s="197">
        <f t="shared" si="819"/>
        <v>0</v>
      </c>
      <c r="AD1240" s="197">
        <f t="shared" si="819"/>
        <v>0</v>
      </c>
    </row>
    <row r="1241" spans="1:30" s="114" customFormat="1" ht="20.25" hidden="1" customHeight="1" x14ac:dyDescent="0.25">
      <c r="A1241" s="182" t="s">
        <v>344</v>
      </c>
      <c r="B1241" s="182"/>
      <c r="C1241" s="182"/>
      <c r="D1241" s="182"/>
      <c r="E1241" s="182"/>
      <c r="F1241" s="200">
        <f t="shared" si="787"/>
        <v>0</v>
      </c>
      <c r="G1241" s="200">
        <f t="shared" si="788"/>
        <v>0</v>
      </c>
      <c r="H1241" s="201">
        <f t="shared" si="789"/>
        <v>0</v>
      </c>
      <c r="I1241" s="124"/>
      <c r="J1241" s="131"/>
      <c r="K1241" s="131"/>
      <c r="L1241" s="131"/>
      <c r="M1241" s="11"/>
      <c r="N1241" s="171">
        <v>322120</v>
      </c>
      <c r="O1241" s="172" t="s">
        <v>44</v>
      </c>
      <c r="P1241" s="173" t="s">
        <v>163</v>
      </c>
      <c r="Q1241" s="174"/>
      <c r="R1241" s="174"/>
      <c r="S1241" s="174"/>
      <c r="T1241" s="174"/>
      <c r="U1241" s="295">
        <v>0</v>
      </c>
      <c r="V1241" s="295">
        <v>0</v>
      </c>
      <c r="W1241" s="345">
        <v>0</v>
      </c>
      <c r="X1241" s="174"/>
      <c r="Y1241" s="309"/>
      <c r="Z1241" s="174"/>
      <c r="AA1241" s="174">
        <f>+Q1241</f>
        <v>0</v>
      </c>
      <c r="AB1241" s="174"/>
      <c r="AC1241" s="174"/>
      <c r="AD1241" s="174"/>
    </row>
    <row r="1242" spans="1:30" s="114" customFormat="1" ht="20.25" hidden="1" customHeight="1" x14ac:dyDescent="0.25">
      <c r="A1242" s="183" t="s">
        <v>344</v>
      </c>
      <c r="B1242" s="183"/>
      <c r="C1242" s="183"/>
      <c r="D1242" s="183"/>
      <c r="E1242" s="198" t="s">
        <v>388</v>
      </c>
      <c r="F1242" s="200">
        <f t="shared" si="787"/>
        <v>160</v>
      </c>
      <c r="G1242" s="200">
        <f t="shared" si="788"/>
        <v>240</v>
      </c>
      <c r="H1242" s="201">
        <f t="shared" si="789"/>
        <v>400</v>
      </c>
      <c r="I1242" s="124"/>
      <c r="J1242" s="131"/>
      <c r="K1242" s="131"/>
      <c r="L1242" s="131"/>
      <c r="M1242" s="194">
        <v>32214</v>
      </c>
      <c r="N1242" s="195"/>
      <c r="O1242" s="196" t="s">
        <v>44</v>
      </c>
      <c r="P1242" s="195" t="s">
        <v>164</v>
      </c>
      <c r="Q1242" s="197">
        <f>Q1243</f>
        <v>80</v>
      </c>
      <c r="R1242" s="197">
        <f t="shared" ref="R1242:AD1242" si="820">R1243</f>
        <v>0</v>
      </c>
      <c r="S1242" s="197">
        <f t="shared" si="820"/>
        <v>80</v>
      </c>
      <c r="T1242" s="197">
        <f t="shared" si="820"/>
        <v>0</v>
      </c>
      <c r="U1242" s="294">
        <f t="shared" si="820"/>
        <v>80</v>
      </c>
      <c r="V1242" s="294">
        <f t="shared" si="820"/>
        <v>80</v>
      </c>
      <c r="W1242" s="343">
        <f t="shared" si="820"/>
        <v>80</v>
      </c>
      <c r="X1242" s="197"/>
      <c r="Y1242" s="308"/>
      <c r="Z1242" s="197">
        <f t="shared" si="820"/>
        <v>80</v>
      </c>
      <c r="AA1242" s="197">
        <f t="shared" si="820"/>
        <v>80</v>
      </c>
      <c r="AB1242" s="197">
        <f t="shared" si="820"/>
        <v>80</v>
      </c>
      <c r="AC1242" s="197">
        <f t="shared" si="820"/>
        <v>80</v>
      </c>
      <c r="AD1242" s="197">
        <f t="shared" si="820"/>
        <v>80</v>
      </c>
    </row>
    <row r="1243" spans="1:30" s="114" customFormat="1" ht="20.25" hidden="1" customHeight="1" x14ac:dyDescent="0.25">
      <c r="A1243" s="182" t="s">
        <v>344</v>
      </c>
      <c r="B1243" s="182"/>
      <c r="C1243" s="182"/>
      <c r="D1243" s="182"/>
      <c r="E1243" s="182"/>
      <c r="F1243" s="200">
        <f t="shared" si="787"/>
        <v>160</v>
      </c>
      <c r="G1243" s="200">
        <f t="shared" si="788"/>
        <v>240</v>
      </c>
      <c r="H1243" s="201">
        <f t="shared" si="789"/>
        <v>400</v>
      </c>
      <c r="I1243" s="124"/>
      <c r="J1243" s="131"/>
      <c r="K1243" s="131"/>
      <c r="L1243" s="131"/>
      <c r="M1243" s="11"/>
      <c r="N1243" s="171">
        <v>322140</v>
      </c>
      <c r="O1243" s="172" t="s">
        <v>44</v>
      </c>
      <c r="P1243" s="173" t="s">
        <v>164</v>
      </c>
      <c r="Q1243" s="174">
        <v>80</v>
      </c>
      <c r="R1243" s="174">
        <f>S1243-Q1243</f>
        <v>0</v>
      </c>
      <c r="S1243" s="174">
        <v>80</v>
      </c>
      <c r="T1243" s="174"/>
      <c r="U1243" s="295">
        <v>80</v>
      </c>
      <c r="V1243" s="295">
        <v>80</v>
      </c>
      <c r="W1243" s="345">
        <v>80</v>
      </c>
      <c r="X1243" s="174"/>
      <c r="Y1243" s="309"/>
      <c r="Z1243" s="174">
        <v>80</v>
      </c>
      <c r="AA1243" s="174">
        <f>+Q1243</f>
        <v>80</v>
      </c>
      <c r="AB1243" s="174">
        <v>80</v>
      </c>
      <c r="AC1243" s="174">
        <v>80</v>
      </c>
      <c r="AD1243" s="174">
        <v>80</v>
      </c>
    </row>
    <row r="1244" spans="1:30" s="114" customFormat="1" ht="20.25" hidden="1" customHeight="1" x14ac:dyDescent="0.25">
      <c r="A1244" s="183" t="s">
        <v>344</v>
      </c>
      <c r="B1244" s="183"/>
      <c r="C1244" s="183"/>
      <c r="D1244" s="183"/>
      <c r="E1244" s="198" t="s">
        <v>388</v>
      </c>
      <c r="F1244" s="200">
        <f t="shared" si="787"/>
        <v>460</v>
      </c>
      <c r="G1244" s="200">
        <f t="shared" si="788"/>
        <v>690</v>
      </c>
      <c r="H1244" s="201">
        <f t="shared" si="789"/>
        <v>1150</v>
      </c>
      <c r="I1244" s="124"/>
      <c r="J1244" s="131"/>
      <c r="K1244" s="131"/>
      <c r="L1244" s="131"/>
      <c r="M1244" s="194">
        <v>32216</v>
      </c>
      <c r="N1244" s="195"/>
      <c r="O1244" s="196" t="s">
        <v>44</v>
      </c>
      <c r="P1244" s="195" t="s">
        <v>165</v>
      </c>
      <c r="Q1244" s="197">
        <f>Q1245</f>
        <v>230</v>
      </c>
      <c r="R1244" s="197">
        <f t="shared" ref="R1244:AD1244" si="821">R1245</f>
        <v>0</v>
      </c>
      <c r="S1244" s="197">
        <f t="shared" si="821"/>
        <v>230</v>
      </c>
      <c r="T1244" s="197">
        <f t="shared" si="821"/>
        <v>0</v>
      </c>
      <c r="U1244" s="294">
        <f t="shared" si="821"/>
        <v>230</v>
      </c>
      <c r="V1244" s="294">
        <f t="shared" si="821"/>
        <v>230</v>
      </c>
      <c r="W1244" s="343">
        <f t="shared" si="821"/>
        <v>230</v>
      </c>
      <c r="X1244" s="197"/>
      <c r="Y1244" s="308"/>
      <c r="Z1244" s="197">
        <f t="shared" si="821"/>
        <v>230</v>
      </c>
      <c r="AA1244" s="197">
        <f t="shared" si="821"/>
        <v>230</v>
      </c>
      <c r="AB1244" s="197">
        <f t="shared" si="821"/>
        <v>230</v>
      </c>
      <c r="AC1244" s="197">
        <f t="shared" si="821"/>
        <v>230</v>
      </c>
      <c r="AD1244" s="197">
        <f t="shared" si="821"/>
        <v>230</v>
      </c>
    </row>
    <row r="1245" spans="1:30" s="114" customFormat="1" ht="20.25" hidden="1" customHeight="1" x14ac:dyDescent="0.25">
      <c r="A1245" s="182" t="s">
        <v>344</v>
      </c>
      <c r="B1245" s="182"/>
      <c r="C1245" s="182"/>
      <c r="D1245" s="182"/>
      <c r="E1245" s="182"/>
      <c r="F1245" s="200">
        <f t="shared" si="787"/>
        <v>460</v>
      </c>
      <c r="G1245" s="200">
        <f t="shared" si="788"/>
        <v>690</v>
      </c>
      <c r="H1245" s="201">
        <f t="shared" si="789"/>
        <v>1150</v>
      </c>
      <c r="I1245" s="124"/>
      <c r="J1245" s="131"/>
      <c r="K1245" s="131"/>
      <c r="L1245" s="131"/>
      <c r="M1245" s="11"/>
      <c r="N1245" s="171">
        <v>322160</v>
      </c>
      <c r="O1245" s="172" t="s">
        <v>44</v>
      </c>
      <c r="P1245" s="173" t="s">
        <v>165</v>
      </c>
      <c r="Q1245" s="174">
        <v>230</v>
      </c>
      <c r="R1245" s="174">
        <f>S1245-Q1245</f>
        <v>0</v>
      </c>
      <c r="S1245" s="174">
        <v>230</v>
      </c>
      <c r="T1245" s="174"/>
      <c r="U1245" s="295">
        <v>230</v>
      </c>
      <c r="V1245" s="295">
        <v>230</v>
      </c>
      <c r="W1245" s="345">
        <v>230</v>
      </c>
      <c r="X1245" s="174"/>
      <c r="Y1245" s="309"/>
      <c r="Z1245" s="174">
        <v>230</v>
      </c>
      <c r="AA1245" s="174">
        <f>+Q1245</f>
        <v>230</v>
      </c>
      <c r="AB1245" s="174">
        <v>230</v>
      </c>
      <c r="AC1245" s="174">
        <v>230</v>
      </c>
      <c r="AD1245" s="174">
        <v>230</v>
      </c>
    </row>
    <row r="1246" spans="1:30" s="114" customFormat="1" ht="20.25" customHeight="1" x14ac:dyDescent="0.25">
      <c r="A1246" s="182" t="s">
        <v>344</v>
      </c>
      <c r="B1246" s="182"/>
      <c r="C1246" s="182"/>
      <c r="D1246" s="198" t="s">
        <v>387</v>
      </c>
      <c r="E1246" s="198" t="s">
        <v>388</v>
      </c>
      <c r="F1246" s="200">
        <f t="shared" si="787"/>
        <v>8700</v>
      </c>
      <c r="G1246" s="200">
        <f t="shared" si="788"/>
        <v>17400</v>
      </c>
      <c r="H1246" s="201">
        <f t="shared" si="789"/>
        <v>23061</v>
      </c>
      <c r="I1246" s="124"/>
      <c r="J1246" s="131"/>
      <c r="K1246" s="131"/>
      <c r="L1246" s="131">
        <v>3222</v>
      </c>
      <c r="M1246" s="131"/>
      <c r="N1246" s="132"/>
      <c r="O1246" s="12" t="s">
        <v>44</v>
      </c>
      <c r="P1246" s="127" t="s">
        <v>167</v>
      </c>
      <c r="Q1246" s="133">
        <f>Q1247+Q1249</f>
        <v>4350</v>
      </c>
      <c r="R1246" s="133">
        <f t="shared" ref="R1246:AD1246" si="822">R1247+R1249</f>
        <v>0</v>
      </c>
      <c r="S1246" s="133">
        <f t="shared" si="822"/>
        <v>4350</v>
      </c>
      <c r="T1246" s="133">
        <v>4350</v>
      </c>
      <c r="U1246" s="293">
        <f t="shared" si="822"/>
        <v>4350</v>
      </c>
      <c r="V1246" s="293">
        <f t="shared" si="822"/>
        <v>4350</v>
      </c>
      <c r="W1246" s="342">
        <f t="shared" si="822"/>
        <v>4350</v>
      </c>
      <c r="X1246" s="133"/>
      <c r="Y1246" s="307"/>
      <c r="Z1246" s="133">
        <f t="shared" si="822"/>
        <v>4350</v>
      </c>
      <c r="AA1246" s="133">
        <f t="shared" si="822"/>
        <v>4350</v>
      </c>
      <c r="AB1246" s="133">
        <f t="shared" si="822"/>
        <v>4350</v>
      </c>
      <c r="AC1246" s="133">
        <f t="shared" si="822"/>
        <v>4791</v>
      </c>
      <c r="AD1246" s="133">
        <f t="shared" si="822"/>
        <v>5220</v>
      </c>
    </row>
    <row r="1247" spans="1:30" s="114" customFormat="1" ht="20.25" hidden="1" customHeight="1" x14ac:dyDescent="0.25">
      <c r="A1247" s="183" t="s">
        <v>344</v>
      </c>
      <c r="B1247" s="183"/>
      <c r="C1247" s="183"/>
      <c r="D1247" s="183"/>
      <c r="E1247" s="198" t="s">
        <v>388</v>
      </c>
      <c r="F1247" s="200">
        <f t="shared" si="787"/>
        <v>2500</v>
      </c>
      <c r="G1247" s="200">
        <f t="shared" si="788"/>
        <v>3750</v>
      </c>
      <c r="H1247" s="201">
        <f t="shared" si="789"/>
        <v>6250</v>
      </c>
      <c r="I1247" s="124"/>
      <c r="J1247" s="131"/>
      <c r="K1247" s="131"/>
      <c r="L1247" s="131"/>
      <c r="M1247" s="194">
        <v>32221</v>
      </c>
      <c r="N1247" s="195"/>
      <c r="O1247" s="196" t="s">
        <v>44</v>
      </c>
      <c r="P1247" s="195" t="s">
        <v>168</v>
      </c>
      <c r="Q1247" s="197">
        <f>Q1248</f>
        <v>1250</v>
      </c>
      <c r="R1247" s="197">
        <f t="shared" ref="R1247:AD1247" si="823">R1248</f>
        <v>0</v>
      </c>
      <c r="S1247" s="197">
        <f t="shared" si="823"/>
        <v>1250</v>
      </c>
      <c r="T1247" s="197">
        <f t="shared" si="823"/>
        <v>0</v>
      </c>
      <c r="U1247" s="294">
        <f t="shared" si="823"/>
        <v>1250</v>
      </c>
      <c r="V1247" s="294">
        <f t="shared" si="823"/>
        <v>1250</v>
      </c>
      <c r="W1247" s="343">
        <f t="shared" si="823"/>
        <v>1250</v>
      </c>
      <c r="X1247" s="197"/>
      <c r="Y1247" s="308"/>
      <c r="Z1247" s="197">
        <f t="shared" si="823"/>
        <v>1250</v>
      </c>
      <c r="AA1247" s="197">
        <f t="shared" si="823"/>
        <v>1250</v>
      </c>
      <c r="AB1247" s="197">
        <f t="shared" si="823"/>
        <v>1250</v>
      </c>
      <c r="AC1247" s="197">
        <f t="shared" si="823"/>
        <v>1250</v>
      </c>
      <c r="AD1247" s="197">
        <f t="shared" si="823"/>
        <v>1250</v>
      </c>
    </row>
    <row r="1248" spans="1:30" s="114" customFormat="1" ht="20.25" hidden="1" customHeight="1" x14ac:dyDescent="0.25">
      <c r="A1248" s="182" t="s">
        <v>344</v>
      </c>
      <c r="B1248" s="182"/>
      <c r="C1248" s="182"/>
      <c r="D1248" s="182"/>
      <c r="E1248" s="182"/>
      <c r="F1248" s="200">
        <f t="shared" si="787"/>
        <v>2500</v>
      </c>
      <c r="G1248" s="200">
        <f t="shared" si="788"/>
        <v>3750</v>
      </c>
      <c r="H1248" s="201">
        <f t="shared" si="789"/>
        <v>6250</v>
      </c>
      <c r="I1248" s="124"/>
      <c r="J1248" s="131"/>
      <c r="K1248" s="131"/>
      <c r="L1248" s="131"/>
      <c r="M1248" s="11"/>
      <c r="N1248" s="171">
        <v>322210</v>
      </c>
      <c r="O1248" s="172" t="s">
        <v>44</v>
      </c>
      <c r="P1248" s="173" t="s">
        <v>168</v>
      </c>
      <c r="Q1248" s="174">
        <v>1250</v>
      </c>
      <c r="R1248" s="174">
        <f>S1248-Q1248</f>
        <v>0</v>
      </c>
      <c r="S1248" s="174">
        <v>1250</v>
      </c>
      <c r="T1248" s="174"/>
      <c r="U1248" s="295">
        <v>1250</v>
      </c>
      <c r="V1248" s="295">
        <v>1250</v>
      </c>
      <c r="W1248" s="345">
        <v>1250</v>
      </c>
      <c r="X1248" s="174"/>
      <c r="Y1248" s="309"/>
      <c r="Z1248" s="174">
        <v>1250</v>
      </c>
      <c r="AA1248" s="174">
        <f>+Q1248</f>
        <v>1250</v>
      </c>
      <c r="AB1248" s="174">
        <v>1250</v>
      </c>
      <c r="AC1248" s="174">
        <v>1250</v>
      </c>
      <c r="AD1248" s="174">
        <v>1250</v>
      </c>
    </row>
    <row r="1249" spans="1:30" s="114" customFormat="1" ht="20.25" hidden="1" customHeight="1" x14ac:dyDescent="0.25">
      <c r="A1249" s="183" t="s">
        <v>344</v>
      </c>
      <c r="B1249" s="183"/>
      <c r="C1249" s="183"/>
      <c r="D1249" s="183"/>
      <c r="E1249" s="198" t="s">
        <v>388</v>
      </c>
      <c r="F1249" s="200">
        <f t="shared" ref="F1249:F1312" si="824">+Q1249+R1249+S1249</f>
        <v>6200</v>
      </c>
      <c r="G1249" s="200">
        <f t="shared" ref="G1249:G1312" si="825">+T1249+U1249+V1249+W1249+X1249+Y1249</f>
        <v>9300</v>
      </c>
      <c r="H1249" s="201">
        <f t="shared" ref="H1249:H1312" si="826">+Z1249+AA1249+AB1249+AC1249+AD1249</f>
        <v>16811</v>
      </c>
      <c r="I1249" s="124"/>
      <c r="J1249" s="131"/>
      <c r="K1249" s="131"/>
      <c r="L1249" s="131"/>
      <c r="M1249" s="194">
        <v>32222</v>
      </c>
      <c r="N1249" s="195"/>
      <c r="O1249" s="196" t="s">
        <v>44</v>
      </c>
      <c r="P1249" s="195" t="s">
        <v>170</v>
      </c>
      <c r="Q1249" s="197">
        <f>Q1250</f>
        <v>3100</v>
      </c>
      <c r="R1249" s="197">
        <f t="shared" ref="R1249:AD1249" si="827">R1250</f>
        <v>0</v>
      </c>
      <c r="S1249" s="197">
        <f t="shared" si="827"/>
        <v>3100</v>
      </c>
      <c r="T1249" s="197">
        <f t="shared" si="827"/>
        <v>0</v>
      </c>
      <c r="U1249" s="294">
        <f t="shared" si="827"/>
        <v>3100</v>
      </c>
      <c r="V1249" s="294">
        <f t="shared" si="827"/>
        <v>3100</v>
      </c>
      <c r="W1249" s="343">
        <f t="shared" si="827"/>
        <v>3100</v>
      </c>
      <c r="X1249" s="197"/>
      <c r="Y1249" s="308"/>
      <c r="Z1249" s="197">
        <f t="shared" si="827"/>
        <v>3100</v>
      </c>
      <c r="AA1249" s="197">
        <f t="shared" si="827"/>
        <v>3100</v>
      </c>
      <c r="AB1249" s="197">
        <f t="shared" si="827"/>
        <v>3100</v>
      </c>
      <c r="AC1249" s="197">
        <f t="shared" si="827"/>
        <v>3541</v>
      </c>
      <c r="AD1249" s="197">
        <f t="shared" si="827"/>
        <v>3970</v>
      </c>
    </row>
    <row r="1250" spans="1:30" s="114" customFormat="1" ht="20.25" hidden="1" customHeight="1" x14ac:dyDescent="0.25">
      <c r="A1250" s="182" t="s">
        <v>344</v>
      </c>
      <c r="B1250" s="182"/>
      <c r="C1250" s="182"/>
      <c r="D1250" s="182"/>
      <c r="E1250" s="182"/>
      <c r="F1250" s="200">
        <f t="shared" si="824"/>
        <v>6200</v>
      </c>
      <c r="G1250" s="200">
        <f t="shared" si="825"/>
        <v>9300</v>
      </c>
      <c r="H1250" s="201">
        <f t="shared" si="826"/>
        <v>16811</v>
      </c>
      <c r="I1250" s="124"/>
      <c r="J1250" s="131"/>
      <c r="K1250" s="131"/>
      <c r="L1250" s="131"/>
      <c r="M1250" s="11"/>
      <c r="N1250" s="171">
        <v>322220</v>
      </c>
      <c r="O1250" s="172" t="s">
        <v>44</v>
      </c>
      <c r="P1250" s="173" t="s">
        <v>170</v>
      </c>
      <c r="Q1250" s="174">
        <v>3100</v>
      </c>
      <c r="R1250" s="174">
        <f>S1250-Q1250</f>
        <v>0</v>
      </c>
      <c r="S1250" s="174">
        <v>3100</v>
      </c>
      <c r="T1250" s="174"/>
      <c r="U1250" s="295">
        <v>3100</v>
      </c>
      <c r="V1250" s="295">
        <v>3100</v>
      </c>
      <c r="W1250" s="345">
        <v>3100</v>
      </c>
      <c r="X1250" s="174"/>
      <c r="Y1250" s="309"/>
      <c r="Z1250" s="174">
        <v>3100</v>
      </c>
      <c r="AA1250" s="174">
        <f>+Q1250</f>
        <v>3100</v>
      </c>
      <c r="AB1250" s="174">
        <v>3100</v>
      </c>
      <c r="AC1250" s="174">
        <f>3100+441</f>
        <v>3541</v>
      </c>
      <c r="AD1250" s="174">
        <f>3100+870</f>
        <v>3970</v>
      </c>
    </row>
    <row r="1251" spans="1:30" s="114" customFormat="1" ht="20.25" customHeight="1" x14ac:dyDescent="0.25">
      <c r="A1251" s="182" t="s">
        <v>344</v>
      </c>
      <c r="B1251" s="182"/>
      <c r="C1251" s="182"/>
      <c r="D1251" s="198" t="s">
        <v>387</v>
      </c>
      <c r="E1251" s="198" t="s">
        <v>388</v>
      </c>
      <c r="F1251" s="200">
        <f t="shared" si="824"/>
        <v>5620</v>
      </c>
      <c r="G1251" s="200">
        <f t="shared" si="825"/>
        <v>11120</v>
      </c>
      <c r="H1251" s="201">
        <f t="shared" si="826"/>
        <v>13930</v>
      </c>
      <c r="I1251" s="124"/>
      <c r="J1251" s="131"/>
      <c r="K1251" s="131"/>
      <c r="L1251" s="131">
        <v>3223</v>
      </c>
      <c r="M1251" s="131"/>
      <c r="N1251" s="132"/>
      <c r="O1251" s="12" t="s">
        <v>44</v>
      </c>
      <c r="P1251" s="127" t="s">
        <v>173</v>
      </c>
      <c r="Q1251" s="133">
        <f>Q1252+Q1255+Q1257</f>
        <v>2810</v>
      </c>
      <c r="R1251" s="133">
        <f t="shared" ref="R1251:AD1251" si="828">R1252+R1255+R1257</f>
        <v>0</v>
      </c>
      <c r="S1251" s="133">
        <f t="shared" si="828"/>
        <v>2810</v>
      </c>
      <c r="T1251" s="133">
        <v>2690</v>
      </c>
      <c r="U1251" s="293">
        <f t="shared" si="828"/>
        <v>2810</v>
      </c>
      <c r="V1251" s="293">
        <f t="shared" si="828"/>
        <v>2810</v>
      </c>
      <c r="W1251" s="342">
        <f t="shared" si="828"/>
        <v>2810</v>
      </c>
      <c r="X1251" s="133"/>
      <c r="Y1251" s="307"/>
      <c r="Z1251" s="133">
        <f t="shared" si="828"/>
        <v>2690</v>
      </c>
      <c r="AA1251" s="133">
        <f t="shared" si="828"/>
        <v>2810</v>
      </c>
      <c r="AB1251" s="133">
        <f t="shared" si="828"/>
        <v>2810</v>
      </c>
      <c r="AC1251" s="133">
        <f t="shared" si="828"/>
        <v>2810</v>
      </c>
      <c r="AD1251" s="133">
        <f t="shared" si="828"/>
        <v>2810</v>
      </c>
    </row>
    <row r="1252" spans="1:30" s="114" customFormat="1" ht="20.25" hidden="1" customHeight="1" x14ac:dyDescent="0.25">
      <c r="A1252" s="183" t="s">
        <v>344</v>
      </c>
      <c r="B1252" s="183"/>
      <c r="C1252" s="183"/>
      <c r="D1252" s="183"/>
      <c r="E1252" s="198" t="s">
        <v>388</v>
      </c>
      <c r="F1252" s="200">
        <f t="shared" si="824"/>
        <v>3040</v>
      </c>
      <c r="G1252" s="200">
        <f t="shared" si="825"/>
        <v>4560</v>
      </c>
      <c r="H1252" s="201">
        <f t="shared" si="826"/>
        <v>7480</v>
      </c>
      <c r="I1252" s="124"/>
      <c r="J1252" s="131"/>
      <c r="K1252" s="131"/>
      <c r="L1252" s="131"/>
      <c r="M1252" s="194">
        <v>32231</v>
      </c>
      <c r="N1252" s="195"/>
      <c r="O1252" s="196" t="s">
        <v>44</v>
      </c>
      <c r="P1252" s="195" t="s">
        <v>174</v>
      </c>
      <c r="Q1252" s="197">
        <f>Q1253+Q1254</f>
        <v>1520</v>
      </c>
      <c r="R1252" s="197">
        <f t="shared" ref="R1252:AD1252" si="829">R1253+R1254</f>
        <v>0</v>
      </c>
      <c r="S1252" s="197">
        <f t="shared" si="829"/>
        <v>1520</v>
      </c>
      <c r="T1252" s="197">
        <f t="shared" si="829"/>
        <v>0</v>
      </c>
      <c r="U1252" s="294">
        <f t="shared" si="829"/>
        <v>1520</v>
      </c>
      <c r="V1252" s="294">
        <f t="shared" si="829"/>
        <v>1520</v>
      </c>
      <c r="W1252" s="343">
        <f t="shared" si="829"/>
        <v>1520</v>
      </c>
      <c r="X1252" s="197"/>
      <c r="Y1252" s="308"/>
      <c r="Z1252" s="197">
        <f t="shared" si="829"/>
        <v>1400</v>
      </c>
      <c r="AA1252" s="197">
        <f t="shared" si="829"/>
        <v>1520</v>
      </c>
      <c r="AB1252" s="197">
        <f t="shared" si="829"/>
        <v>1520</v>
      </c>
      <c r="AC1252" s="197">
        <f t="shared" si="829"/>
        <v>1520</v>
      </c>
      <c r="AD1252" s="197">
        <f t="shared" si="829"/>
        <v>1520</v>
      </c>
    </row>
    <row r="1253" spans="1:30" s="114" customFormat="1" ht="20.25" hidden="1" customHeight="1" x14ac:dyDescent="0.25">
      <c r="A1253" s="182" t="s">
        <v>344</v>
      </c>
      <c r="B1253" s="182"/>
      <c r="C1253" s="182"/>
      <c r="D1253" s="182"/>
      <c r="E1253" s="182"/>
      <c r="F1253" s="200">
        <f t="shared" si="824"/>
        <v>1440</v>
      </c>
      <c r="G1253" s="200">
        <f t="shared" si="825"/>
        <v>2160</v>
      </c>
      <c r="H1253" s="201">
        <f t="shared" si="826"/>
        <v>3540</v>
      </c>
      <c r="I1253" s="124"/>
      <c r="J1253" s="131"/>
      <c r="K1253" s="131"/>
      <c r="L1253" s="131"/>
      <c r="M1253" s="11"/>
      <c r="N1253" s="171">
        <v>322310</v>
      </c>
      <c r="O1253" s="172" t="s">
        <v>44</v>
      </c>
      <c r="P1253" s="173" t="s">
        <v>174</v>
      </c>
      <c r="Q1253" s="174">
        <v>720</v>
      </c>
      <c r="R1253" s="174">
        <f>S1253-Q1253</f>
        <v>0</v>
      </c>
      <c r="S1253" s="174">
        <v>720</v>
      </c>
      <c r="T1253" s="174"/>
      <c r="U1253" s="295">
        <v>720</v>
      </c>
      <c r="V1253" s="295">
        <v>720</v>
      </c>
      <c r="W1253" s="345">
        <v>720</v>
      </c>
      <c r="X1253" s="174"/>
      <c r="Y1253" s="309"/>
      <c r="Z1253" s="174">
        <v>660</v>
      </c>
      <c r="AA1253" s="174">
        <f t="shared" ref="AA1253:AA1254" si="830">+Q1253</f>
        <v>720</v>
      </c>
      <c r="AB1253" s="174">
        <v>720</v>
      </c>
      <c r="AC1253" s="174">
        <v>720</v>
      </c>
      <c r="AD1253" s="174">
        <v>720</v>
      </c>
    </row>
    <row r="1254" spans="1:30" s="114" customFormat="1" ht="20.25" hidden="1" customHeight="1" x14ac:dyDescent="0.25">
      <c r="A1254" s="182" t="s">
        <v>344</v>
      </c>
      <c r="B1254" s="182"/>
      <c r="C1254" s="182"/>
      <c r="D1254" s="182"/>
      <c r="E1254" s="182"/>
      <c r="F1254" s="200">
        <f t="shared" si="824"/>
        <v>1600</v>
      </c>
      <c r="G1254" s="200">
        <f t="shared" si="825"/>
        <v>2400</v>
      </c>
      <c r="H1254" s="201">
        <f t="shared" si="826"/>
        <v>3940</v>
      </c>
      <c r="I1254" s="124"/>
      <c r="J1254" s="131"/>
      <c r="K1254" s="131"/>
      <c r="L1254" s="131"/>
      <c r="M1254" s="11"/>
      <c r="N1254" s="171">
        <v>322311</v>
      </c>
      <c r="O1254" s="172" t="s">
        <v>44</v>
      </c>
      <c r="P1254" s="173" t="s">
        <v>265</v>
      </c>
      <c r="Q1254" s="174">
        <v>800</v>
      </c>
      <c r="R1254" s="174">
        <f>S1254-Q1254</f>
        <v>0</v>
      </c>
      <c r="S1254" s="174">
        <v>800</v>
      </c>
      <c r="T1254" s="174"/>
      <c r="U1254" s="295">
        <v>800</v>
      </c>
      <c r="V1254" s="295">
        <v>800</v>
      </c>
      <c r="W1254" s="345">
        <v>800</v>
      </c>
      <c r="X1254" s="174"/>
      <c r="Y1254" s="309"/>
      <c r="Z1254" s="174">
        <v>740</v>
      </c>
      <c r="AA1254" s="174">
        <f t="shared" si="830"/>
        <v>800</v>
      </c>
      <c r="AB1254" s="174">
        <v>800</v>
      </c>
      <c r="AC1254" s="174">
        <v>800</v>
      </c>
      <c r="AD1254" s="174">
        <v>800</v>
      </c>
    </row>
    <row r="1255" spans="1:30" s="114" customFormat="1" ht="20.25" hidden="1" customHeight="1" x14ac:dyDescent="0.25">
      <c r="A1255" s="183" t="s">
        <v>344</v>
      </c>
      <c r="B1255" s="183"/>
      <c r="C1255" s="183"/>
      <c r="D1255" s="183"/>
      <c r="E1255" s="198" t="s">
        <v>388</v>
      </c>
      <c r="F1255" s="200">
        <f t="shared" si="824"/>
        <v>1240</v>
      </c>
      <c r="G1255" s="200">
        <f t="shared" si="825"/>
        <v>1860</v>
      </c>
      <c r="H1255" s="201">
        <f t="shared" si="826"/>
        <v>3100</v>
      </c>
      <c r="I1255" s="124"/>
      <c r="J1255" s="131"/>
      <c r="K1255" s="131"/>
      <c r="L1255" s="131"/>
      <c r="M1255" s="194">
        <v>32233</v>
      </c>
      <c r="N1255" s="195"/>
      <c r="O1255" s="196" t="s">
        <v>44</v>
      </c>
      <c r="P1255" s="195" t="s">
        <v>176</v>
      </c>
      <c r="Q1255" s="197">
        <f>Q1256</f>
        <v>620</v>
      </c>
      <c r="R1255" s="197">
        <f t="shared" ref="R1255:AD1255" si="831">R1256</f>
        <v>0</v>
      </c>
      <c r="S1255" s="197">
        <f t="shared" si="831"/>
        <v>620</v>
      </c>
      <c r="T1255" s="197">
        <f t="shared" si="831"/>
        <v>0</v>
      </c>
      <c r="U1255" s="294">
        <f t="shared" si="831"/>
        <v>620</v>
      </c>
      <c r="V1255" s="294">
        <f t="shared" si="831"/>
        <v>620</v>
      </c>
      <c r="W1255" s="343">
        <f t="shared" si="831"/>
        <v>620</v>
      </c>
      <c r="X1255" s="197"/>
      <c r="Y1255" s="308"/>
      <c r="Z1255" s="197">
        <f t="shared" si="831"/>
        <v>620</v>
      </c>
      <c r="AA1255" s="197">
        <f t="shared" si="831"/>
        <v>620</v>
      </c>
      <c r="AB1255" s="197">
        <f t="shared" si="831"/>
        <v>620</v>
      </c>
      <c r="AC1255" s="197">
        <f t="shared" si="831"/>
        <v>620</v>
      </c>
      <c r="AD1255" s="197">
        <f t="shared" si="831"/>
        <v>620</v>
      </c>
    </row>
    <row r="1256" spans="1:30" s="114" customFormat="1" ht="20.25" hidden="1" customHeight="1" x14ac:dyDescent="0.25">
      <c r="A1256" s="182" t="s">
        <v>344</v>
      </c>
      <c r="B1256" s="182"/>
      <c r="C1256" s="182"/>
      <c r="D1256" s="182"/>
      <c r="E1256" s="182"/>
      <c r="F1256" s="200">
        <f t="shared" si="824"/>
        <v>1240</v>
      </c>
      <c r="G1256" s="200">
        <f t="shared" si="825"/>
        <v>1860</v>
      </c>
      <c r="H1256" s="201">
        <f t="shared" si="826"/>
        <v>3100</v>
      </c>
      <c r="I1256" s="124"/>
      <c r="J1256" s="131"/>
      <c r="K1256" s="131"/>
      <c r="L1256" s="131"/>
      <c r="M1256" s="11"/>
      <c r="N1256" s="171">
        <v>322330</v>
      </c>
      <c r="O1256" s="172" t="s">
        <v>44</v>
      </c>
      <c r="P1256" s="173" t="s">
        <v>176</v>
      </c>
      <c r="Q1256" s="174">
        <v>620</v>
      </c>
      <c r="R1256" s="174">
        <f>S1256-Q1256</f>
        <v>0</v>
      </c>
      <c r="S1256" s="174">
        <v>620</v>
      </c>
      <c r="T1256" s="174"/>
      <c r="U1256" s="295">
        <v>620</v>
      </c>
      <c r="V1256" s="295">
        <v>620</v>
      </c>
      <c r="W1256" s="345">
        <v>620</v>
      </c>
      <c r="X1256" s="174"/>
      <c r="Y1256" s="309"/>
      <c r="Z1256" s="174">
        <v>620</v>
      </c>
      <c r="AA1256" s="174">
        <f>+Q1256</f>
        <v>620</v>
      </c>
      <c r="AB1256" s="174">
        <v>620</v>
      </c>
      <c r="AC1256" s="174">
        <v>620</v>
      </c>
      <c r="AD1256" s="174">
        <v>620</v>
      </c>
    </row>
    <row r="1257" spans="1:30" s="114" customFormat="1" ht="20.25" hidden="1" customHeight="1" x14ac:dyDescent="0.25">
      <c r="A1257" s="183" t="s">
        <v>344</v>
      </c>
      <c r="B1257" s="183"/>
      <c r="C1257" s="183"/>
      <c r="D1257" s="183"/>
      <c r="E1257" s="198" t="s">
        <v>388</v>
      </c>
      <c r="F1257" s="200">
        <f t="shared" si="824"/>
        <v>1340</v>
      </c>
      <c r="G1257" s="200">
        <f t="shared" si="825"/>
        <v>2010</v>
      </c>
      <c r="H1257" s="201">
        <f t="shared" si="826"/>
        <v>3350</v>
      </c>
      <c r="I1257" s="124"/>
      <c r="J1257" s="131"/>
      <c r="K1257" s="131"/>
      <c r="L1257" s="131"/>
      <c r="M1257" s="194">
        <v>32234</v>
      </c>
      <c r="N1257" s="195"/>
      <c r="O1257" s="196" t="s">
        <v>44</v>
      </c>
      <c r="P1257" s="195" t="s">
        <v>177</v>
      </c>
      <c r="Q1257" s="197">
        <f>Q1258</f>
        <v>670</v>
      </c>
      <c r="R1257" s="197">
        <f t="shared" ref="R1257:AD1257" si="832">R1258</f>
        <v>0</v>
      </c>
      <c r="S1257" s="197">
        <f t="shared" si="832"/>
        <v>670</v>
      </c>
      <c r="T1257" s="197">
        <f t="shared" si="832"/>
        <v>0</v>
      </c>
      <c r="U1257" s="294">
        <f t="shared" si="832"/>
        <v>670</v>
      </c>
      <c r="V1257" s="294">
        <f t="shared" si="832"/>
        <v>670</v>
      </c>
      <c r="W1257" s="343">
        <f t="shared" si="832"/>
        <v>670</v>
      </c>
      <c r="X1257" s="197"/>
      <c r="Y1257" s="308"/>
      <c r="Z1257" s="197">
        <f t="shared" si="832"/>
        <v>670</v>
      </c>
      <c r="AA1257" s="197">
        <f t="shared" si="832"/>
        <v>670</v>
      </c>
      <c r="AB1257" s="197">
        <f t="shared" si="832"/>
        <v>670</v>
      </c>
      <c r="AC1257" s="197">
        <f t="shared" si="832"/>
        <v>670</v>
      </c>
      <c r="AD1257" s="197">
        <f t="shared" si="832"/>
        <v>670</v>
      </c>
    </row>
    <row r="1258" spans="1:30" s="114" customFormat="1" ht="20.25" hidden="1" customHeight="1" x14ac:dyDescent="0.25">
      <c r="A1258" s="182" t="s">
        <v>344</v>
      </c>
      <c r="B1258" s="182"/>
      <c r="C1258" s="182"/>
      <c r="D1258" s="182"/>
      <c r="E1258" s="182"/>
      <c r="F1258" s="200">
        <f t="shared" si="824"/>
        <v>1340</v>
      </c>
      <c r="G1258" s="200">
        <f t="shared" si="825"/>
        <v>2010</v>
      </c>
      <c r="H1258" s="201">
        <f t="shared" si="826"/>
        <v>3350</v>
      </c>
      <c r="I1258" s="124"/>
      <c r="J1258" s="131"/>
      <c r="K1258" s="131"/>
      <c r="L1258" s="131"/>
      <c r="M1258" s="11"/>
      <c r="N1258" s="171">
        <v>322340</v>
      </c>
      <c r="O1258" s="172" t="s">
        <v>44</v>
      </c>
      <c r="P1258" s="173" t="s">
        <v>177</v>
      </c>
      <c r="Q1258" s="174">
        <v>670</v>
      </c>
      <c r="R1258" s="174">
        <f>S1258-Q1258</f>
        <v>0</v>
      </c>
      <c r="S1258" s="174">
        <v>670</v>
      </c>
      <c r="T1258" s="174"/>
      <c r="U1258" s="295">
        <v>670</v>
      </c>
      <c r="V1258" s="295">
        <v>670</v>
      </c>
      <c r="W1258" s="345">
        <v>670</v>
      </c>
      <c r="X1258" s="174"/>
      <c r="Y1258" s="309"/>
      <c r="Z1258" s="174">
        <v>670</v>
      </c>
      <c r="AA1258" s="174">
        <f>+Q1258</f>
        <v>670</v>
      </c>
      <c r="AB1258" s="174">
        <v>670</v>
      </c>
      <c r="AC1258" s="174">
        <v>670</v>
      </c>
      <c r="AD1258" s="174">
        <v>670</v>
      </c>
    </row>
    <row r="1259" spans="1:30" s="214" customFormat="1" ht="20.25" customHeight="1" x14ac:dyDescent="0.25">
      <c r="A1259" s="188" t="s">
        <v>344</v>
      </c>
      <c r="B1259" s="188"/>
      <c r="C1259" s="215" t="s">
        <v>384</v>
      </c>
      <c r="D1259" s="215" t="s">
        <v>387</v>
      </c>
      <c r="E1259" s="215" t="s">
        <v>388</v>
      </c>
      <c r="F1259" s="207">
        <f t="shared" si="824"/>
        <v>25760</v>
      </c>
      <c r="G1259" s="207">
        <f t="shared" si="825"/>
        <v>51565</v>
      </c>
      <c r="H1259" s="208">
        <f t="shared" si="826"/>
        <v>64445</v>
      </c>
      <c r="I1259" s="124"/>
      <c r="J1259" s="131"/>
      <c r="K1259" s="131">
        <v>323</v>
      </c>
      <c r="L1259" s="131"/>
      <c r="M1259" s="131"/>
      <c r="N1259" s="132"/>
      <c r="O1259" s="12" t="s">
        <v>44</v>
      </c>
      <c r="P1259" s="127" t="s">
        <v>185</v>
      </c>
      <c r="Q1259" s="133">
        <f>Q1260+Q1269+Q1277+Q1282+Q1285+Q1274</f>
        <v>12880</v>
      </c>
      <c r="R1259" s="133">
        <f t="shared" ref="R1259:AD1259" si="833">R1260+R1269+R1277+R1282+R1285</f>
        <v>0</v>
      </c>
      <c r="S1259" s="133">
        <f t="shared" si="833"/>
        <v>12880</v>
      </c>
      <c r="T1259" s="133">
        <f t="shared" si="833"/>
        <v>12925</v>
      </c>
      <c r="U1259" s="293">
        <f t="shared" si="833"/>
        <v>12880</v>
      </c>
      <c r="V1259" s="293">
        <f t="shared" si="833"/>
        <v>12880</v>
      </c>
      <c r="W1259" s="342">
        <f t="shared" si="833"/>
        <v>12880</v>
      </c>
      <c r="X1259" s="133"/>
      <c r="Y1259" s="307"/>
      <c r="Z1259" s="213">
        <f t="shared" si="833"/>
        <v>12925</v>
      </c>
      <c r="AA1259" s="213">
        <f t="shared" si="833"/>
        <v>12880</v>
      </c>
      <c r="AB1259" s="213">
        <f t="shared" si="833"/>
        <v>12880</v>
      </c>
      <c r="AC1259" s="213">
        <f t="shared" si="833"/>
        <v>12880</v>
      </c>
      <c r="AD1259" s="213">
        <f t="shared" si="833"/>
        <v>12880</v>
      </c>
    </row>
    <row r="1260" spans="1:30" s="114" customFormat="1" ht="20.25" customHeight="1" x14ac:dyDescent="0.25">
      <c r="A1260" s="182" t="s">
        <v>344</v>
      </c>
      <c r="B1260" s="182"/>
      <c r="C1260" s="182"/>
      <c r="D1260" s="198" t="s">
        <v>387</v>
      </c>
      <c r="E1260" s="198" t="s">
        <v>388</v>
      </c>
      <c r="F1260" s="200">
        <f t="shared" si="824"/>
        <v>1920</v>
      </c>
      <c r="G1260" s="200">
        <f t="shared" si="825"/>
        <v>3840</v>
      </c>
      <c r="H1260" s="201">
        <f t="shared" si="826"/>
        <v>4800</v>
      </c>
      <c r="I1260" s="124"/>
      <c r="J1260" s="131"/>
      <c r="K1260" s="131"/>
      <c r="L1260" s="131">
        <v>3231</v>
      </c>
      <c r="M1260" s="131"/>
      <c r="N1260" s="132"/>
      <c r="O1260" s="12" t="s">
        <v>44</v>
      </c>
      <c r="P1260" s="127" t="s">
        <v>186</v>
      </c>
      <c r="Q1260" s="133">
        <f>Q1261+Q1265+Q1263+Q1267</f>
        <v>960</v>
      </c>
      <c r="R1260" s="133">
        <f t="shared" ref="R1260:AD1260" si="834">R1261+R1265+R1263+R1267</f>
        <v>0</v>
      </c>
      <c r="S1260" s="133">
        <f t="shared" si="834"/>
        <v>960</v>
      </c>
      <c r="T1260" s="133">
        <v>960</v>
      </c>
      <c r="U1260" s="293">
        <f t="shared" si="834"/>
        <v>960</v>
      </c>
      <c r="V1260" s="293">
        <f t="shared" si="834"/>
        <v>960</v>
      </c>
      <c r="W1260" s="342">
        <f t="shared" si="834"/>
        <v>960</v>
      </c>
      <c r="X1260" s="133"/>
      <c r="Y1260" s="307"/>
      <c r="Z1260" s="133">
        <f t="shared" si="834"/>
        <v>960</v>
      </c>
      <c r="AA1260" s="133">
        <f t="shared" si="834"/>
        <v>960</v>
      </c>
      <c r="AB1260" s="133">
        <f t="shared" si="834"/>
        <v>960</v>
      </c>
      <c r="AC1260" s="133">
        <f t="shared" si="834"/>
        <v>960</v>
      </c>
      <c r="AD1260" s="133">
        <f t="shared" si="834"/>
        <v>960</v>
      </c>
    </row>
    <row r="1261" spans="1:30" s="114" customFormat="1" ht="20.25" hidden="1" customHeight="1" x14ac:dyDescent="0.25">
      <c r="A1261" s="183" t="s">
        <v>344</v>
      </c>
      <c r="B1261" s="183"/>
      <c r="C1261" s="183"/>
      <c r="D1261" s="183"/>
      <c r="E1261" s="198" t="s">
        <v>388</v>
      </c>
      <c r="F1261" s="200">
        <f t="shared" si="824"/>
        <v>440</v>
      </c>
      <c r="G1261" s="200">
        <f t="shared" si="825"/>
        <v>660</v>
      </c>
      <c r="H1261" s="201">
        <f t="shared" si="826"/>
        <v>1100</v>
      </c>
      <c r="I1261" s="124"/>
      <c r="J1261" s="131"/>
      <c r="K1261" s="131"/>
      <c r="L1261" s="131"/>
      <c r="M1261" s="194">
        <v>32311</v>
      </c>
      <c r="N1261" s="195"/>
      <c r="O1261" s="196" t="s">
        <v>44</v>
      </c>
      <c r="P1261" s="195" t="s">
        <v>187</v>
      </c>
      <c r="Q1261" s="197">
        <f t="shared" ref="Q1261:AD1261" si="835">Q1262</f>
        <v>220</v>
      </c>
      <c r="R1261" s="197">
        <f t="shared" si="835"/>
        <v>0</v>
      </c>
      <c r="S1261" s="197">
        <f t="shared" si="835"/>
        <v>220</v>
      </c>
      <c r="T1261" s="197">
        <f t="shared" si="835"/>
        <v>0</v>
      </c>
      <c r="U1261" s="294">
        <f t="shared" si="835"/>
        <v>220</v>
      </c>
      <c r="V1261" s="294">
        <f t="shared" si="835"/>
        <v>220</v>
      </c>
      <c r="W1261" s="343">
        <f t="shared" si="835"/>
        <v>220</v>
      </c>
      <c r="X1261" s="197"/>
      <c r="Y1261" s="308"/>
      <c r="Z1261" s="197">
        <f t="shared" si="835"/>
        <v>220</v>
      </c>
      <c r="AA1261" s="197">
        <f t="shared" si="835"/>
        <v>220</v>
      </c>
      <c r="AB1261" s="197">
        <f t="shared" si="835"/>
        <v>220</v>
      </c>
      <c r="AC1261" s="197">
        <f t="shared" si="835"/>
        <v>220</v>
      </c>
      <c r="AD1261" s="197">
        <f t="shared" si="835"/>
        <v>220</v>
      </c>
    </row>
    <row r="1262" spans="1:30" s="114" customFormat="1" ht="20.25" hidden="1" customHeight="1" x14ac:dyDescent="0.25">
      <c r="A1262" s="182" t="s">
        <v>344</v>
      </c>
      <c r="B1262" s="182"/>
      <c r="C1262" s="182"/>
      <c r="D1262" s="182"/>
      <c r="E1262" s="182"/>
      <c r="F1262" s="200">
        <f t="shared" si="824"/>
        <v>440</v>
      </c>
      <c r="G1262" s="200">
        <f t="shared" si="825"/>
        <v>660</v>
      </c>
      <c r="H1262" s="201">
        <f t="shared" si="826"/>
        <v>1100</v>
      </c>
      <c r="I1262" s="124"/>
      <c r="J1262" s="131"/>
      <c r="K1262" s="131"/>
      <c r="L1262" s="131"/>
      <c r="M1262" s="11"/>
      <c r="N1262" s="171">
        <v>323110</v>
      </c>
      <c r="O1262" s="172" t="s">
        <v>44</v>
      </c>
      <c r="P1262" s="173" t="s">
        <v>187</v>
      </c>
      <c r="Q1262" s="174">
        <v>220</v>
      </c>
      <c r="R1262" s="174">
        <f>S1262-Q1262</f>
        <v>0</v>
      </c>
      <c r="S1262" s="174">
        <v>220</v>
      </c>
      <c r="T1262" s="174"/>
      <c r="U1262" s="295">
        <v>220</v>
      </c>
      <c r="V1262" s="295">
        <v>220</v>
      </c>
      <c r="W1262" s="345">
        <v>220</v>
      </c>
      <c r="X1262" s="174"/>
      <c r="Y1262" s="309"/>
      <c r="Z1262" s="174">
        <v>220</v>
      </c>
      <c r="AA1262" s="174">
        <f>+Q1262</f>
        <v>220</v>
      </c>
      <c r="AB1262" s="174">
        <v>220</v>
      </c>
      <c r="AC1262" s="174">
        <v>220</v>
      </c>
      <c r="AD1262" s="174">
        <v>220</v>
      </c>
    </row>
    <row r="1263" spans="1:30" s="114" customFormat="1" ht="20.25" hidden="1" customHeight="1" x14ac:dyDescent="0.25">
      <c r="A1263" s="183" t="s">
        <v>344</v>
      </c>
      <c r="B1263" s="183"/>
      <c r="C1263" s="183"/>
      <c r="D1263" s="183"/>
      <c r="E1263" s="198" t="s">
        <v>388</v>
      </c>
      <c r="F1263" s="200">
        <f t="shared" si="824"/>
        <v>0</v>
      </c>
      <c r="G1263" s="200">
        <f t="shared" si="825"/>
        <v>0</v>
      </c>
      <c r="H1263" s="201">
        <f t="shared" si="826"/>
        <v>0</v>
      </c>
      <c r="I1263" s="124"/>
      <c r="J1263" s="131"/>
      <c r="K1263" s="131"/>
      <c r="L1263" s="131"/>
      <c r="M1263" s="194">
        <v>32312</v>
      </c>
      <c r="N1263" s="195"/>
      <c r="O1263" s="196" t="s">
        <v>44</v>
      </c>
      <c r="P1263" s="195" t="s">
        <v>188</v>
      </c>
      <c r="Q1263" s="197">
        <f>+Q1264</f>
        <v>0</v>
      </c>
      <c r="R1263" s="197">
        <f t="shared" ref="R1263:AD1263" si="836">+R1264</f>
        <v>0</v>
      </c>
      <c r="S1263" s="197">
        <f t="shared" si="836"/>
        <v>0</v>
      </c>
      <c r="T1263" s="197">
        <f t="shared" si="836"/>
        <v>0</v>
      </c>
      <c r="U1263" s="294">
        <f t="shared" si="836"/>
        <v>0</v>
      </c>
      <c r="V1263" s="294">
        <f t="shared" si="836"/>
        <v>0</v>
      </c>
      <c r="W1263" s="343">
        <f t="shared" si="836"/>
        <v>0</v>
      </c>
      <c r="X1263" s="197"/>
      <c r="Y1263" s="308"/>
      <c r="Z1263" s="197">
        <f t="shared" si="836"/>
        <v>0</v>
      </c>
      <c r="AA1263" s="197">
        <f t="shared" si="836"/>
        <v>0</v>
      </c>
      <c r="AB1263" s="197">
        <f t="shared" si="836"/>
        <v>0</v>
      </c>
      <c r="AC1263" s="197">
        <f t="shared" si="836"/>
        <v>0</v>
      </c>
      <c r="AD1263" s="197">
        <f t="shared" si="836"/>
        <v>0</v>
      </c>
    </row>
    <row r="1264" spans="1:30" s="114" customFormat="1" ht="20.25" hidden="1" customHeight="1" x14ac:dyDescent="0.25">
      <c r="A1264" s="182" t="s">
        <v>344</v>
      </c>
      <c r="B1264" s="182"/>
      <c r="C1264" s="182"/>
      <c r="D1264" s="182"/>
      <c r="E1264" s="182"/>
      <c r="F1264" s="200">
        <f t="shared" si="824"/>
        <v>0</v>
      </c>
      <c r="G1264" s="200">
        <f t="shared" si="825"/>
        <v>0</v>
      </c>
      <c r="H1264" s="201">
        <f t="shared" si="826"/>
        <v>0</v>
      </c>
      <c r="I1264" s="124"/>
      <c r="J1264" s="131"/>
      <c r="K1264" s="131"/>
      <c r="L1264" s="131"/>
      <c r="M1264" s="11"/>
      <c r="N1264" s="171">
        <v>323120</v>
      </c>
      <c r="O1264" s="172" t="s">
        <v>44</v>
      </c>
      <c r="P1264" s="173" t="s">
        <v>188</v>
      </c>
      <c r="Q1264" s="174"/>
      <c r="R1264" s="174"/>
      <c r="S1264" s="174"/>
      <c r="T1264" s="174"/>
      <c r="U1264" s="295">
        <v>0</v>
      </c>
      <c r="V1264" s="295">
        <v>0</v>
      </c>
      <c r="W1264" s="345">
        <v>0</v>
      </c>
      <c r="X1264" s="174"/>
      <c r="Y1264" s="309"/>
      <c r="Z1264" s="174"/>
      <c r="AA1264" s="174">
        <f>+Q1264</f>
        <v>0</v>
      </c>
      <c r="AB1264" s="174"/>
      <c r="AC1264" s="174"/>
      <c r="AD1264" s="174"/>
    </row>
    <row r="1265" spans="1:30" s="114" customFormat="1" ht="20.25" hidden="1" customHeight="1" x14ac:dyDescent="0.25">
      <c r="A1265" s="183" t="s">
        <v>344</v>
      </c>
      <c r="B1265" s="183"/>
      <c r="C1265" s="183"/>
      <c r="D1265" s="183"/>
      <c r="E1265" s="198" t="s">
        <v>388</v>
      </c>
      <c r="F1265" s="200">
        <f t="shared" si="824"/>
        <v>1480</v>
      </c>
      <c r="G1265" s="200">
        <f t="shared" si="825"/>
        <v>2220</v>
      </c>
      <c r="H1265" s="201">
        <f t="shared" si="826"/>
        <v>3700</v>
      </c>
      <c r="I1265" s="124"/>
      <c r="J1265" s="131"/>
      <c r="K1265" s="131"/>
      <c r="L1265" s="131"/>
      <c r="M1265" s="194">
        <v>32313</v>
      </c>
      <c r="N1265" s="195"/>
      <c r="O1265" s="196" t="s">
        <v>44</v>
      </c>
      <c r="P1265" s="195" t="s">
        <v>189</v>
      </c>
      <c r="Q1265" s="197">
        <f t="shared" ref="Q1265:AD1265" si="837">Q1266</f>
        <v>740</v>
      </c>
      <c r="R1265" s="197">
        <f t="shared" si="837"/>
        <v>0</v>
      </c>
      <c r="S1265" s="197">
        <f t="shared" si="837"/>
        <v>740</v>
      </c>
      <c r="T1265" s="197">
        <f t="shared" si="837"/>
        <v>0</v>
      </c>
      <c r="U1265" s="294">
        <f t="shared" si="837"/>
        <v>740</v>
      </c>
      <c r="V1265" s="294">
        <f t="shared" si="837"/>
        <v>740</v>
      </c>
      <c r="W1265" s="343">
        <f t="shared" si="837"/>
        <v>740</v>
      </c>
      <c r="X1265" s="197"/>
      <c r="Y1265" s="308"/>
      <c r="Z1265" s="197">
        <f t="shared" si="837"/>
        <v>740</v>
      </c>
      <c r="AA1265" s="197">
        <f t="shared" si="837"/>
        <v>740</v>
      </c>
      <c r="AB1265" s="197">
        <f t="shared" si="837"/>
        <v>740</v>
      </c>
      <c r="AC1265" s="197">
        <f t="shared" si="837"/>
        <v>740</v>
      </c>
      <c r="AD1265" s="197">
        <f t="shared" si="837"/>
        <v>740</v>
      </c>
    </row>
    <row r="1266" spans="1:30" s="114" customFormat="1" ht="20.25" hidden="1" customHeight="1" x14ac:dyDescent="0.25">
      <c r="A1266" s="182" t="s">
        <v>344</v>
      </c>
      <c r="B1266" s="182"/>
      <c r="C1266" s="182"/>
      <c r="D1266" s="182"/>
      <c r="E1266" s="182"/>
      <c r="F1266" s="200">
        <f t="shared" si="824"/>
        <v>1480</v>
      </c>
      <c r="G1266" s="200">
        <f t="shared" si="825"/>
        <v>2220</v>
      </c>
      <c r="H1266" s="201">
        <f t="shared" si="826"/>
        <v>3700</v>
      </c>
      <c r="I1266" s="124"/>
      <c r="J1266" s="131"/>
      <c r="K1266" s="131"/>
      <c r="L1266" s="131"/>
      <c r="M1266" s="11"/>
      <c r="N1266" s="171">
        <v>323130</v>
      </c>
      <c r="O1266" s="172" t="s">
        <v>44</v>
      </c>
      <c r="P1266" s="173" t="s">
        <v>189</v>
      </c>
      <c r="Q1266" s="174">
        <v>740</v>
      </c>
      <c r="R1266" s="174">
        <f>S1266-Q1266</f>
        <v>0</v>
      </c>
      <c r="S1266" s="174">
        <v>740</v>
      </c>
      <c r="T1266" s="174"/>
      <c r="U1266" s="295">
        <v>740</v>
      </c>
      <c r="V1266" s="295">
        <v>740</v>
      </c>
      <c r="W1266" s="345">
        <v>740</v>
      </c>
      <c r="X1266" s="174"/>
      <c r="Y1266" s="309"/>
      <c r="Z1266" s="174">
        <v>740</v>
      </c>
      <c r="AA1266" s="174">
        <f>+Q1266</f>
        <v>740</v>
      </c>
      <c r="AB1266" s="174">
        <v>740</v>
      </c>
      <c r="AC1266" s="174">
        <v>740</v>
      </c>
      <c r="AD1266" s="174">
        <v>740</v>
      </c>
    </row>
    <row r="1267" spans="1:30" s="114" customFormat="1" ht="20.25" hidden="1" customHeight="1" x14ac:dyDescent="0.25">
      <c r="A1267" s="183" t="s">
        <v>344</v>
      </c>
      <c r="B1267" s="183"/>
      <c r="C1267" s="183"/>
      <c r="D1267" s="183"/>
      <c r="E1267" s="198" t="s">
        <v>388</v>
      </c>
      <c r="F1267" s="200">
        <f t="shared" si="824"/>
        <v>0</v>
      </c>
      <c r="G1267" s="200">
        <f t="shared" si="825"/>
        <v>0</v>
      </c>
      <c r="H1267" s="201">
        <f t="shared" si="826"/>
        <v>0</v>
      </c>
      <c r="I1267" s="124"/>
      <c r="J1267" s="131"/>
      <c r="K1267" s="131"/>
      <c r="L1267" s="131"/>
      <c r="M1267" s="194">
        <v>32319</v>
      </c>
      <c r="N1267" s="195"/>
      <c r="O1267" s="196" t="s">
        <v>44</v>
      </c>
      <c r="P1267" s="195" t="s">
        <v>190</v>
      </c>
      <c r="Q1267" s="197">
        <f>+Q1268</f>
        <v>0</v>
      </c>
      <c r="R1267" s="197">
        <f t="shared" ref="R1267:AD1267" si="838">+R1268</f>
        <v>0</v>
      </c>
      <c r="S1267" s="197">
        <f t="shared" si="838"/>
        <v>0</v>
      </c>
      <c r="T1267" s="197">
        <f t="shared" si="838"/>
        <v>0</v>
      </c>
      <c r="U1267" s="294">
        <f t="shared" si="838"/>
        <v>0</v>
      </c>
      <c r="V1267" s="294">
        <f t="shared" si="838"/>
        <v>0</v>
      </c>
      <c r="W1267" s="343">
        <f t="shared" si="838"/>
        <v>0</v>
      </c>
      <c r="X1267" s="197"/>
      <c r="Y1267" s="308"/>
      <c r="Z1267" s="197">
        <f t="shared" si="838"/>
        <v>0</v>
      </c>
      <c r="AA1267" s="197">
        <f t="shared" si="838"/>
        <v>0</v>
      </c>
      <c r="AB1267" s="197">
        <f t="shared" si="838"/>
        <v>0</v>
      </c>
      <c r="AC1267" s="197">
        <f t="shared" si="838"/>
        <v>0</v>
      </c>
      <c r="AD1267" s="197">
        <f t="shared" si="838"/>
        <v>0</v>
      </c>
    </row>
    <row r="1268" spans="1:30" s="114" customFormat="1" ht="20.25" hidden="1" customHeight="1" x14ac:dyDescent="0.25">
      <c r="A1268" s="182" t="s">
        <v>344</v>
      </c>
      <c r="B1268" s="182"/>
      <c r="C1268" s="182"/>
      <c r="D1268" s="182"/>
      <c r="E1268" s="182"/>
      <c r="F1268" s="200">
        <f t="shared" si="824"/>
        <v>0</v>
      </c>
      <c r="G1268" s="200">
        <f t="shared" si="825"/>
        <v>0</v>
      </c>
      <c r="H1268" s="201">
        <f t="shared" si="826"/>
        <v>0</v>
      </c>
      <c r="I1268" s="124"/>
      <c r="J1268" s="131"/>
      <c r="K1268" s="131"/>
      <c r="L1268" s="131"/>
      <c r="M1268" s="11"/>
      <c r="N1268" s="171">
        <v>323190</v>
      </c>
      <c r="O1268" s="172" t="s">
        <v>44</v>
      </c>
      <c r="P1268" s="173" t="s">
        <v>190</v>
      </c>
      <c r="Q1268" s="174"/>
      <c r="R1268" s="174"/>
      <c r="S1268" s="174"/>
      <c r="T1268" s="174"/>
      <c r="U1268" s="295">
        <v>0</v>
      </c>
      <c r="V1268" s="295">
        <v>0</v>
      </c>
      <c r="W1268" s="345">
        <v>0</v>
      </c>
      <c r="X1268" s="174"/>
      <c r="Y1268" s="309"/>
      <c r="Z1268" s="174"/>
      <c r="AA1268" s="174">
        <f>+Q1268</f>
        <v>0</v>
      </c>
      <c r="AB1268" s="174"/>
      <c r="AC1268" s="174"/>
      <c r="AD1268" s="174"/>
    </row>
    <row r="1269" spans="1:30" s="114" customFormat="1" ht="20.25" customHeight="1" x14ac:dyDescent="0.25">
      <c r="A1269" s="182" t="s">
        <v>344</v>
      </c>
      <c r="B1269" s="182"/>
      <c r="C1269" s="182"/>
      <c r="D1269" s="198" t="s">
        <v>387</v>
      </c>
      <c r="E1269" s="198" t="s">
        <v>388</v>
      </c>
      <c r="F1269" s="200">
        <f t="shared" si="824"/>
        <v>4860</v>
      </c>
      <c r="G1269" s="200">
        <f t="shared" si="825"/>
        <v>9720</v>
      </c>
      <c r="H1269" s="201">
        <f t="shared" si="826"/>
        <v>12150</v>
      </c>
      <c r="I1269" s="124"/>
      <c r="J1269" s="131"/>
      <c r="K1269" s="131"/>
      <c r="L1269" s="131">
        <v>3232</v>
      </c>
      <c r="M1269" s="131"/>
      <c r="N1269" s="132"/>
      <c r="O1269" s="12" t="s">
        <v>44</v>
      </c>
      <c r="P1269" s="127" t="s">
        <v>192</v>
      </c>
      <c r="Q1269" s="133">
        <f t="shared" ref="Q1269:AD1269" si="839">Q1270+Q1272</f>
        <v>2430</v>
      </c>
      <c r="R1269" s="133">
        <f t="shared" si="839"/>
        <v>0</v>
      </c>
      <c r="S1269" s="133">
        <f t="shared" si="839"/>
        <v>2430</v>
      </c>
      <c r="T1269" s="133">
        <v>2430</v>
      </c>
      <c r="U1269" s="293">
        <f t="shared" si="839"/>
        <v>2430</v>
      </c>
      <c r="V1269" s="293">
        <f t="shared" si="839"/>
        <v>2430</v>
      </c>
      <c r="W1269" s="342">
        <f t="shared" si="839"/>
        <v>2430</v>
      </c>
      <c r="X1269" s="133"/>
      <c r="Y1269" s="307"/>
      <c r="Z1269" s="133">
        <f t="shared" si="839"/>
        <v>2430</v>
      </c>
      <c r="AA1269" s="133">
        <f t="shared" si="839"/>
        <v>2430</v>
      </c>
      <c r="AB1269" s="133">
        <f t="shared" si="839"/>
        <v>2430</v>
      </c>
      <c r="AC1269" s="133">
        <f t="shared" si="839"/>
        <v>2430</v>
      </c>
      <c r="AD1269" s="133">
        <f t="shared" si="839"/>
        <v>2430</v>
      </c>
    </row>
    <row r="1270" spans="1:30" s="114" customFormat="1" ht="20.25" hidden="1" customHeight="1" x14ac:dyDescent="0.25">
      <c r="A1270" s="183" t="s">
        <v>344</v>
      </c>
      <c r="B1270" s="183"/>
      <c r="C1270" s="183"/>
      <c r="D1270" s="183"/>
      <c r="E1270" s="198" t="s">
        <v>388</v>
      </c>
      <c r="F1270" s="200">
        <f t="shared" si="824"/>
        <v>4500</v>
      </c>
      <c r="G1270" s="200">
        <f t="shared" si="825"/>
        <v>6750</v>
      </c>
      <c r="H1270" s="201">
        <f t="shared" si="826"/>
        <v>11250</v>
      </c>
      <c r="I1270" s="124"/>
      <c r="J1270" s="131"/>
      <c r="K1270" s="131"/>
      <c r="L1270" s="131"/>
      <c r="M1270" s="194">
        <v>32322</v>
      </c>
      <c r="N1270" s="195"/>
      <c r="O1270" s="196" t="s">
        <v>44</v>
      </c>
      <c r="P1270" s="195" t="s">
        <v>193</v>
      </c>
      <c r="Q1270" s="197">
        <f t="shared" ref="Q1270:AD1270" si="840">Q1271</f>
        <v>2250</v>
      </c>
      <c r="R1270" s="197">
        <f t="shared" si="840"/>
        <v>0</v>
      </c>
      <c r="S1270" s="197">
        <f t="shared" si="840"/>
        <v>2250</v>
      </c>
      <c r="T1270" s="197">
        <f t="shared" si="840"/>
        <v>0</v>
      </c>
      <c r="U1270" s="294">
        <f t="shared" si="840"/>
        <v>2250</v>
      </c>
      <c r="V1270" s="294">
        <f t="shared" si="840"/>
        <v>2250</v>
      </c>
      <c r="W1270" s="343">
        <f t="shared" si="840"/>
        <v>2250</v>
      </c>
      <c r="X1270" s="197"/>
      <c r="Y1270" s="308"/>
      <c r="Z1270" s="197">
        <f t="shared" si="840"/>
        <v>2250</v>
      </c>
      <c r="AA1270" s="197">
        <f t="shared" si="840"/>
        <v>2250</v>
      </c>
      <c r="AB1270" s="197">
        <f t="shared" si="840"/>
        <v>2250</v>
      </c>
      <c r="AC1270" s="197">
        <f t="shared" si="840"/>
        <v>2250</v>
      </c>
      <c r="AD1270" s="197">
        <f t="shared" si="840"/>
        <v>2250</v>
      </c>
    </row>
    <row r="1271" spans="1:30" s="114" customFormat="1" ht="20.25" hidden="1" customHeight="1" x14ac:dyDescent="0.25">
      <c r="A1271" s="182" t="s">
        <v>344</v>
      </c>
      <c r="B1271" s="182"/>
      <c r="C1271" s="182"/>
      <c r="D1271" s="182"/>
      <c r="E1271" s="182"/>
      <c r="F1271" s="200">
        <f t="shared" si="824"/>
        <v>4500</v>
      </c>
      <c r="G1271" s="200">
        <f t="shared" si="825"/>
        <v>6750</v>
      </c>
      <c r="H1271" s="201">
        <f t="shared" si="826"/>
        <v>11250</v>
      </c>
      <c r="I1271" s="124"/>
      <c r="J1271" s="131"/>
      <c r="K1271" s="131"/>
      <c r="L1271" s="131"/>
      <c r="M1271" s="11"/>
      <c r="N1271" s="171">
        <v>323220</v>
      </c>
      <c r="O1271" s="172" t="s">
        <v>44</v>
      </c>
      <c r="P1271" s="173" t="s">
        <v>193</v>
      </c>
      <c r="Q1271" s="174">
        <v>2250</v>
      </c>
      <c r="R1271" s="174">
        <f>S1271-Q1271</f>
        <v>0</v>
      </c>
      <c r="S1271" s="174">
        <v>2250</v>
      </c>
      <c r="T1271" s="174"/>
      <c r="U1271" s="295">
        <v>2250</v>
      </c>
      <c r="V1271" s="295">
        <v>2250</v>
      </c>
      <c r="W1271" s="345">
        <v>2250</v>
      </c>
      <c r="X1271" s="174"/>
      <c r="Y1271" s="309"/>
      <c r="Z1271" s="174">
        <v>2250</v>
      </c>
      <c r="AA1271" s="174">
        <f>+Q1271</f>
        <v>2250</v>
      </c>
      <c r="AB1271" s="174">
        <v>2250</v>
      </c>
      <c r="AC1271" s="174">
        <v>2250</v>
      </c>
      <c r="AD1271" s="174">
        <v>2250</v>
      </c>
    </row>
    <row r="1272" spans="1:30" s="114" customFormat="1" ht="20.25" hidden="1" customHeight="1" x14ac:dyDescent="0.25">
      <c r="A1272" s="183" t="s">
        <v>344</v>
      </c>
      <c r="B1272" s="183"/>
      <c r="C1272" s="183"/>
      <c r="D1272" s="183"/>
      <c r="E1272" s="198" t="s">
        <v>388</v>
      </c>
      <c r="F1272" s="200">
        <f t="shared" si="824"/>
        <v>360</v>
      </c>
      <c r="G1272" s="200">
        <f t="shared" si="825"/>
        <v>540</v>
      </c>
      <c r="H1272" s="201">
        <f t="shared" si="826"/>
        <v>900</v>
      </c>
      <c r="I1272" s="124"/>
      <c r="J1272" s="131"/>
      <c r="K1272" s="131"/>
      <c r="L1272" s="131"/>
      <c r="M1272" s="194">
        <v>32323</v>
      </c>
      <c r="N1272" s="195"/>
      <c r="O1272" s="196" t="s">
        <v>44</v>
      </c>
      <c r="P1272" s="195" t="s">
        <v>194</v>
      </c>
      <c r="Q1272" s="197">
        <f t="shared" ref="Q1272:AD1272" si="841">Q1273</f>
        <v>180</v>
      </c>
      <c r="R1272" s="197">
        <f t="shared" si="841"/>
        <v>0</v>
      </c>
      <c r="S1272" s="197">
        <f t="shared" si="841"/>
        <v>180</v>
      </c>
      <c r="T1272" s="197">
        <f t="shared" si="841"/>
        <v>0</v>
      </c>
      <c r="U1272" s="294">
        <f t="shared" si="841"/>
        <v>180</v>
      </c>
      <c r="V1272" s="294">
        <f t="shared" si="841"/>
        <v>180</v>
      </c>
      <c r="W1272" s="343">
        <f t="shared" si="841"/>
        <v>180</v>
      </c>
      <c r="X1272" s="197"/>
      <c r="Y1272" s="308"/>
      <c r="Z1272" s="197">
        <f t="shared" si="841"/>
        <v>180</v>
      </c>
      <c r="AA1272" s="197">
        <f t="shared" si="841"/>
        <v>180</v>
      </c>
      <c r="AB1272" s="197">
        <f t="shared" si="841"/>
        <v>180</v>
      </c>
      <c r="AC1272" s="197">
        <f t="shared" si="841"/>
        <v>180</v>
      </c>
      <c r="AD1272" s="197">
        <f t="shared" si="841"/>
        <v>180</v>
      </c>
    </row>
    <row r="1273" spans="1:30" s="114" customFormat="1" ht="20.25" hidden="1" customHeight="1" x14ac:dyDescent="0.25">
      <c r="A1273" s="182" t="s">
        <v>344</v>
      </c>
      <c r="B1273" s="182"/>
      <c r="C1273" s="182"/>
      <c r="D1273" s="182"/>
      <c r="E1273" s="182"/>
      <c r="F1273" s="200">
        <f t="shared" si="824"/>
        <v>360</v>
      </c>
      <c r="G1273" s="200">
        <f t="shared" si="825"/>
        <v>540</v>
      </c>
      <c r="H1273" s="201">
        <f t="shared" si="826"/>
        <v>900</v>
      </c>
      <c r="I1273" s="124"/>
      <c r="J1273" s="131"/>
      <c r="K1273" s="131"/>
      <c r="L1273" s="131"/>
      <c r="M1273" s="11"/>
      <c r="N1273" s="171">
        <v>323230</v>
      </c>
      <c r="O1273" s="172" t="s">
        <v>44</v>
      </c>
      <c r="P1273" s="173" t="s">
        <v>194</v>
      </c>
      <c r="Q1273" s="174">
        <v>180</v>
      </c>
      <c r="R1273" s="174">
        <f>S1273-Q1273</f>
        <v>0</v>
      </c>
      <c r="S1273" s="174">
        <v>180</v>
      </c>
      <c r="T1273" s="174"/>
      <c r="U1273" s="295">
        <v>180</v>
      </c>
      <c r="V1273" s="295">
        <v>180</v>
      </c>
      <c r="W1273" s="345">
        <v>180</v>
      </c>
      <c r="X1273" s="174"/>
      <c r="Y1273" s="309"/>
      <c r="Z1273" s="174">
        <v>180</v>
      </c>
      <c r="AA1273" s="174">
        <f>+Q1273</f>
        <v>180</v>
      </c>
      <c r="AB1273" s="174">
        <v>180</v>
      </c>
      <c r="AC1273" s="174">
        <v>180</v>
      </c>
      <c r="AD1273" s="174">
        <v>180</v>
      </c>
    </row>
    <row r="1274" spans="1:30" s="114" customFormat="1" ht="20.25" hidden="1" customHeight="1" x14ac:dyDescent="0.25">
      <c r="A1274" s="182" t="s">
        <v>344</v>
      </c>
      <c r="B1274" s="182"/>
      <c r="C1274" s="182"/>
      <c r="D1274" s="198" t="s">
        <v>387</v>
      </c>
      <c r="E1274" s="198" t="s">
        <v>388</v>
      </c>
      <c r="F1274" s="200">
        <f t="shared" si="824"/>
        <v>0</v>
      </c>
      <c r="G1274" s="200">
        <f t="shared" si="825"/>
        <v>0</v>
      </c>
      <c r="H1274" s="201">
        <f t="shared" si="826"/>
        <v>0</v>
      </c>
      <c r="I1274" s="124"/>
      <c r="J1274" s="131"/>
      <c r="K1274" s="131"/>
      <c r="L1274" s="131">
        <v>3233</v>
      </c>
      <c r="M1274" s="131"/>
      <c r="N1274" s="132"/>
      <c r="O1274" s="12" t="s">
        <v>44</v>
      </c>
      <c r="P1274" s="127" t="s">
        <v>195</v>
      </c>
      <c r="Q1274" s="133">
        <f>+Q1275</f>
        <v>0</v>
      </c>
      <c r="R1274" s="133">
        <f t="shared" ref="R1274:AD1275" si="842">+R1275</f>
        <v>0</v>
      </c>
      <c r="S1274" s="133">
        <f t="shared" si="842"/>
        <v>0</v>
      </c>
      <c r="T1274" s="133">
        <f t="shared" si="842"/>
        <v>0</v>
      </c>
      <c r="U1274" s="293">
        <f t="shared" si="842"/>
        <v>0</v>
      </c>
      <c r="V1274" s="293">
        <f t="shared" si="842"/>
        <v>0</v>
      </c>
      <c r="W1274" s="342">
        <f t="shared" si="842"/>
        <v>0</v>
      </c>
      <c r="X1274" s="133"/>
      <c r="Y1274" s="307"/>
      <c r="Z1274" s="133">
        <f t="shared" si="842"/>
        <v>0</v>
      </c>
      <c r="AA1274" s="133">
        <f t="shared" si="842"/>
        <v>0</v>
      </c>
      <c r="AB1274" s="133">
        <f t="shared" si="842"/>
        <v>0</v>
      </c>
      <c r="AC1274" s="133">
        <f t="shared" si="842"/>
        <v>0</v>
      </c>
      <c r="AD1274" s="133">
        <f t="shared" si="842"/>
        <v>0</v>
      </c>
    </row>
    <row r="1275" spans="1:30" s="114" customFormat="1" ht="20.25" hidden="1" customHeight="1" x14ac:dyDescent="0.25">
      <c r="A1275" s="183" t="s">
        <v>344</v>
      </c>
      <c r="B1275" s="183"/>
      <c r="C1275" s="183"/>
      <c r="D1275" s="183"/>
      <c r="E1275" s="198" t="s">
        <v>388</v>
      </c>
      <c r="F1275" s="200">
        <f t="shared" si="824"/>
        <v>0</v>
      </c>
      <c r="G1275" s="200">
        <f t="shared" si="825"/>
        <v>0</v>
      </c>
      <c r="H1275" s="201">
        <f t="shared" si="826"/>
        <v>0</v>
      </c>
      <c r="I1275" s="124"/>
      <c r="J1275" s="131"/>
      <c r="K1275" s="131"/>
      <c r="L1275" s="131"/>
      <c r="M1275" s="194">
        <v>32339</v>
      </c>
      <c r="N1275" s="195"/>
      <c r="O1275" s="196" t="s">
        <v>44</v>
      </c>
      <c r="P1275" s="195" t="s">
        <v>196</v>
      </c>
      <c r="Q1275" s="197">
        <f>+Q1276</f>
        <v>0</v>
      </c>
      <c r="R1275" s="197">
        <f t="shared" si="842"/>
        <v>0</v>
      </c>
      <c r="S1275" s="197">
        <f t="shared" si="842"/>
        <v>0</v>
      </c>
      <c r="T1275" s="197">
        <f t="shared" si="842"/>
        <v>0</v>
      </c>
      <c r="U1275" s="294">
        <f t="shared" si="842"/>
        <v>0</v>
      </c>
      <c r="V1275" s="294">
        <f t="shared" si="842"/>
        <v>0</v>
      </c>
      <c r="W1275" s="343">
        <f t="shared" si="842"/>
        <v>0</v>
      </c>
      <c r="X1275" s="197"/>
      <c r="Y1275" s="308"/>
      <c r="Z1275" s="197">
        <f t="shared" si="842"/>
        <v>0</v>
      </c>
      <c r="AA1275" s="197">
        <f t="shared" si="842"/>
        <v>0</v>
      </c>
      <c r="AB1275" s="197">
        <f t="shared" si="842"/>
        <v>0</v>
      </c>
      <c r="AC1275" s="197">
        <f t="shared" si="842"/>
        <v>0</v>
      </c>
      <c r="AD1275" s="197">
        <f t="shared" si="842"/>
        <v>0</v>
      </c>
    </row>
    <row r="1276" spans="1:30" s="114" customFormat="1" ht="20.25" hidden="1" customHeight="1" x14ac:dyDescent="0.25">
      <c r="A1276" s="182" t="s">
        <v>344</v>
      </c>
      <c r="B1276" s="182"/>
      <c r="C1276" s="182"/>
      <c r="D1276" s="182"/>
      <c r="E1276" s="182"/>
      <c r="F1276" s="200">
        <f t="shared" si="824"/>
        <v>0</v>
      </c>
      <c r="G1276" s="200">
        <f t="shared" si="825"/>
        <v>0</v>
      </c>
      <c r="H1276" s="201">
        <f t="shared" si="826"/>
        <v>0</v>
      </c>
      <c r="I1276" s="124"/>
      <c r="J1276" s="131"/>
      <c r="K1276" s="131"/>
      <c r="L1276" s="131"/>
      <c r="M1276" s="11"/>
      <c r="N1276" s="171">
        <v>323390</v>
      </c>
      <c r="O1276" s="172" t="s">
        <v>44</v>
      </c>
      <c r="P1276" s="173" t="s">
        <v>196</v>
      </c>
      <c r="Q1276" s="174"/>
      <c r="R1276" s="174"/>
      <c r="S1276" s="174"/>
      <c r="T1276" s="174"/>
      <c r="U1276" s="295">
        <v>0</v>
      </c>
      <c r="V1276" s="295">
        <v>0</v>
      </c>
      <c r="W1276" s="345">
        <v>0</v>
      </c>
      <c r="X1276" s="174"/>
      <c r="Y1276" s="309"/>
      <c r="Z1276" s="174"/>
      <c r="AA1276" s="174">
        <f>+Q1276</f>
        <v>0</v>
      </c>
      <c r="AB1276" s="174"/>
      <c r="AC1276" s="174"/>
      <c r="AD1276" s="174"/>
    </row>
    <row r="1277" spans="1:30" s="114" customFormat="1" ht="20.25" customHeight="1" x14ac:dyDescent="0.25">
      <c r="A1277" s="182" t="s">
        <v>344</v>
      </c>
      <c r="B1277" s="182"/>
      <c r="C1277" s="182"/>
      <c r="D1277" s="198" t="s">
        <v>387</v>
      </c>
      <c r="E1277" s="198" t="s">
        <v>388</v>
      </c>
      <c r="F1277" s="200">
        <f t="shared" si="824"/>
        <v>18000</v>
      </c>
      <c r="G1277" s="200">
        <f t="shared" si="825"/>
        <v>36050</v>
      </c>
      <c r="H1277" s="201">
        <f t="shared" si="826"/>
        <v>45050</v>
      </c>
      <c r="I1277" s="124"/>
      <c r="J1277" s="131"/>
      <c r="K1277" s="131"/>
      <c r="L1277" s="131">
        <v>3236</v>
      </c>
      <c r="M1277" s="131"/>
      <c r="N1277" s="132"/>
      <c r="O1277" s="12" t="s">
        <v>44</v>
      </c>
      <c r="P1277" s="127" t="s">
        <v>206</v>
      </c>
      <c r="Q1277" s="133">
        <f>Q1278+Q1280</f>
        <v>9000</v>
      </c>
      <c r="R1277" s="133">
        <f t="shared" ref="R1277:AD1277" si="843">R1278+R1280</f>
        <v>0</v>
      </c>
      <c r="S1277" s="133">
        <f t="shared" si="843"/>
        <v>9000</v>
      </c>
      <c r="T1277" s="133">
        <v>9050</v>
      </c>
      <c r="U1277" s="293">
        <f t="shared" si="843"/>
        <v>9000</v>
      </c>
      <c r="V1277" s="293">
        <f t="shared" si="843"/>
        <v>9000</v>
      </c>
      <c r="W1277" s="342">
        <f t="shared" si="843"/>
        <v>9000</v>
      </c>
      <c r="X1277" s="133"/>
      <c r="Y1277" s="307"/>
      <c r="Z1277" s="133">
        <f t="shared" si="843"/>
        <v>9050</v>
      </c>
      <c r="AA1277" s="133">
        <f t="shared" si="843"/>
        <v>9000</v>
      </c>
      <c r="AB1277" s="133">
        <f t="shared" si="843"/>
        <v>9000</v>
      </c>
      <c r="AC1277" s="133">
        <f t="shared" si="843"/>
        <v>9000</v>
      </c>
      <c r="AD1277" s="133">
        <f t="shared" si="843"/>
        <v>9000</v>
      </c>
    </row>
    <row r="1278" spans="1:30" s="114" customFormat="1" ht="20.25" hidden="1" customHeight="1" x14ac:dyDescent="0.25">
      <c r="A1278" s="183" t="s">
        <v>344</v>
      </c>
      <c r="B1278" s="183"/>
      <c r="C1278" s="183"/>
      <c r="D1278" s="183"/>
      <c r="E1278" s="198" t="s">
        <v>388</v>
      </c>
      <c r="F1278" s="200">
        <f t="shared" si="824"/>
        <v>18000</v>
      </c>
      <c r="G1278" s="200">
        <f t="shared" si="825"/>
        <v>27000</v>
      </c>
      <c r="H1278" s="201">
        <f t="shared" si="826"/>
        <v>45050</v>
      </c>
      <c r="I1278" s="124"/>
      <c r="J1278" s="131"/>
      <c r="K1278" s="131"/>
      <c r="L1278" s="131"/>
      <c r="M1278" s="194">
        <v>32363</v>
      </c>
      <c r="N1278" s="195"/>
      <c r="O1278" s="196" t="s">
        <v>44</v>
      </c>
      <c r="P1278" s="195" t="s">
        <v>207</v>
      </c>
      <c r="Q1278" s="197">
        <f t="shared" ref="Q1278:AD1278" si="844">Q1279</f>
        <v>9000</v>
      </c>
      <c r="R1278" s="197">
        <f t="shared" si="844"/>
        <v>0</v>
      </c>
      <c r="S1278" s="197">
        <f t="shared" si="844"/>
        <v>9000</v>
      </c>
      <c r="T1278" s="197">
        <f t="shared" si="844"/>
        <v>0</v>
      </c>
      <c r="U1278" s="294">
        <f t="shared" si="844"/>
        <v>9000</v>
      </c>
      <c r="V1278" s="294">
        <f t="shared" si="844"/>
        <v>9000</v>
      </c>
      <c r="W1278" s="343">
        <f t="shared" si="844"/>
        <v>9000</v>
      </c>
      <c r="X1278" s="197"/>
      <c r="Y1278" s="308"/>
      <c r="Z1278" s="197">
        <f t="shared" si="844"/>
        <v>9050</v>
      </c>
      <c r="AA1278" s="197">
        <f t="shared" si="844"/>
        <v>9000</v>
      </c>
      <c r="AB1278" s="197">
        <f t="shared" si="844"/>
        <v>9000</v>
      </c>
      <c r="AC1278" s="197">
        <f t="shared" si="844"/>
        <v>9000</v>
      </c>
      <c r="AD1278" s="197">
        <f t="shared" si="844"/>
        <v>9000</v>
      </c>
    </row>
    <row r="1279" spans="1:30" s="114" customFormat="1" ht="20.25" hidden="1" customHeight="1" x14ac:dyDescent="0.25">
      <c r="A1279" s="182" t="s">
        <v>344</v>
      </c>
      <c r="B1279" s="182"/>
      <c r="C1279" s="182"/>
      <c r="D1279" s="182"/>
      <c r="E1279" s="182"/>
      <c r="F1279" s="200">
        <f t="shared" si="824"/>
        <v>18000</v>
      </c>
      <c r="G1279" s="200">
        <f t="shared" si="825"/>
        <v>27000</v>
      </c>
      <c r="H1279" s="201">
        <f t="shared" si="826"/>
        <v>45050</v>
      </c>
      <c r="I1279" s="124"/>
      <c r="J1279" s="131"/>
      <c r="K1279" s="131"/>
      <c r="L1279" s="131"/>
      <c r="M1279" s="11"/>
      <c r="N1279" s="171">
        <v>323630</v>
      </c>
      <c r="O1279" s="172" t="s">
        <v>44</v>
      </c>
      <c r="P1279" s="173" t="s">
        <v>207</v>
      </c>
      <c r="Q1279" s="174">
        <v>9000</v>
      </c>
      <c r="R1279" s="174">
        <f>S1279-Q1279</f>
        <v>0</v>
      </c>
      <c r="S1279" s="174">
        <v>9000</v>
      </c>
      <c r="T1279" s="174"/>
      <c r="U1279" s="295">
        <v>9000</v>
      </c>
      <c r="V1279" s="295">
        <v>9000</v>
      </c>
      <c r="W1279" s="345">
        <v>9000</v>
      </c>
      <c r="X1279" s="174"/>
      <c r="Y1279" s="309"/>
      <c r="Z1279" s="174">
        <v>9050</v>
      </c>
      <c r="AA1279" s="174">
        <f>+Q1279</f>
        <v>9000</v>
      </c>
      <c r="AB1279" s="174">
        <v>9000</v>
      </c>
      <c r="AC1279" s="174">
        <v>9000</v>
      </c>
      <c r="AD1279" s="174">
        <v>9000</v>
      </c>
    </row>
    <row r="1280" spans="1:30" s="114" customFormat="1" ht="20.25" hidden="1" customHeight="1" x14ac:dyDescent="0.25">
      <c r="A1280" s="183" t="s">
        <v>344</v>
      </c>
      <c r="B1280" s="183"/>
      <c r="C1280" s="183"/>
      <c r="D1280" s="183"/>
      <c r="E1280" s="198" t="s">
        <v>388</v>
      </c>
      <c r="F1280" s="200">
        <f t="shared" si="824"/>
        <v>0</v>
      </c>
      <c r="G1280" s="200">
        <f t="shared" si="825"/>
        <v>0</v>
      </c>
      <c r="H1280" s="201">
        <f t="shared" si="826"/>
        <v>0</v>
      </c>
      <c r="I1280" s="124"/>
      <c r="J1280" s="131"/>
      <c r="K1280" s="131"/>
      <c r="L1280" s="131"/>
      <c r="M1280" s="194">
        <v>32369</v>
      </c>
      <c r="N1280" s="195"/>
      <c r="O1280" s="196" t="s">
        <v>44</v>
      </c>
      <c r="P1280" s="195" t="s">
        <v>208</v>
      </c>
      <c r="Q1280" s="197">
        <f>+Q1281</f>
        <v>0</v>
      </c>
      <c r="R1280" s="197">
        <f t="shared" ref="R1280:AD1280" si="845">+R1281</f>
        <v>0</v>
      </c>
      <c r="S1280" s="197">
        <f t="shared" si="845"/>
        <v>0</v>
      </c>
      <c r="T1280" s="197">
        <f t="shared" si="845"/>
        <v>0</v>
      </c>
      <c r="U1280" s="294">
        <f t="shared" si="845"/>
        <v>0</v>
      </c>
      <c r="V1280" s="294">
        <f t="shared" si="845"/>
        <v>0</v>
      </c>
      <c r="W1280" s="343">
        <f t="shared" si="845"/>
        <v>0</v>
      </c>
      <c r="X1280" s="197"/>
      <c r="Y1280" s="308"/>
      <c r="Z1280" s="197">
        <f t="shared" si="845"/>
        <v>0</v>
      </c>
      <c r="AA1280" s="197">
        <f t="shared" si="845"/>
        <v>0</v>
      </c>
      <c r="AB1280" s="197">
        <f t="shared" si="845"/>
        <v>0</v>
      </c>
      <c r="AC1280" s="197">
        <f t="shared" si="845"/>
        <v>0</v>
      </c>
      <c r="AD1280" s="197">
        <f t="shared" si="845"/>
        <v>0</v>
      </c>
    </row>
    <row r="1281" spans="1:35" s="114" customFormat="1" ht="20.25" hidden="1" customHeight="1" x14ac:dyDescent="0.25">
      <c r="A1281" s="182" t="s">
        <v>344</v>
      </c>
      <c r="B1281" s="182"/>
      <c r="C1281" s="182"/>
      <c r="D1281" s="182"/>
      <c r="E1281" s="182"/>
      <c r="F1281" s="200">
        <f t="shared" si="824"/>
        <v>0</v>
      </c>
      <c r="G1281" s="200">
        <f t="shared" si="825"/>
        <v>0</v>
      </c>
      <c r="H1281" s="201">
        <f t="shared" si="826"/>
        <v>0</v>
      </c>
      <c r="I1281" s="124"/>
      <c r="J1281" s="131"/>
      <c r="K1281" s="131"/>
      <c r="L1281" s="131"/>
      <c r="M1281" s="11"/>
      <c r="N1281" s="171">
        <v>323690</v>
      </c>
      <c r="O1281" s="172" t="s">
        <v>44</v>
      </c>
      <c r="P1281" s="173" t="s">
        <v>208</v>
      </c>
      <c r="Q1281" s="174"/>
      <c r="R1281" s="174"/>
      <c r="S1281" s="174"/>
      <c r="T1281" s="174"/>
      <c r="U1281" s="295">
        <v>0</v>
      </c>
      <c r="V1281" s="295">
        <v>0</v>
      </c>
      <c r="W1281" s="345">
        <v>0</v>
      </c>
      <c r="X1281" s="174"/>
      <c r="Y1281" s="309"/>
      <c r="Z1281" s="174"/>
      <c r="AA1281" s="174">
        <f>+Q1281</f>
        <v>0</v>
      </c>
      <c r="AB1281" s="174"/>
      <c r="AC1281" s="174"/>
      <c r="AD1281" s="174"/>
    </row>
    <row r="1282" spans="1:35" s="114" customFormat="1" ht="20.25" customHeight="1" x14ac:dyDescent="0.25">
      <c r="A1282" s="182" t="s">
        <v>344</v>
      </c>
      <c r="B1282" s="182"/>
      <c r="C1282" s="182"/>
      <c r="D1282" s="198" t="s">
        <v>387</v>
      </c>
      <c r="E1282" s="198" t="s">
        <v>388</v>
      </c>
      <c r="F1282" s="200">
        <f t="shared" si="824"/>
        <v>720</v>
      </c>
      <c r="G1282" s="200">
        <f t="shared" si="825"/>
        <v>1440</v>
      </c>
      <c r="H1282" s="201">
        <f t="shared" si="826"/>
        <v>1800</v>
      </c>
      <c r="I1282" s="124"/>
      <c r="J1282" s="131"/>
      <c r="K1282" s="131"/>
      <c r="L1282" s="131">
        <v>3238</v>
      </c>
      <c r="M1282" s="131"/>
      <c r="N1282" s="132"/>
      <c r="O1282" s="12" t="s">
        <v>44</v>
      </c>
      <c r="P1282" s="127" t="s">
        <v>213</v>
      </c>
      <c r="Q1282" s="133">
        <f t="shared" ref="Q1282:AD1283" si="846">Q1283</f>
        <v>360</v>
      </c>
      <c r="R1282" s="133">
        <f t="shared" si="846"/>
        <v>0</v>
      </c>
      <c r="S1282" s="133">
        <f t="shared" si="846"/>
        <v>360</v>
      </c>
      <c r="T1282" s="133">
        <v>360</v>
      </c>
      <c r="U1282" s="293">
        <f t="shared" si="846"/>
        <v>360</v>
      </c>
      <c r="V1282" s="293">
        <f t="shared" si="846"/>
        <v>360</v>
      </c>
      <c r="W1282" s="342">
        <f t="shared" si="846"/>
        <v>360</v>
      </c>
      <c r="X1282" s="133"/>
      <c r="Y1282" s="307"/>
      <c r="Z1282" s="133">
        <f t="shared" si="846"/>
        <v>360</v>
      </c>
      <c r="AA1282" s="133">
        <f t="shared" si="846"/>
        <v>360</v>
      </c>
      <c r="AB1282" s="133">
        <f t="shared" si="846"/>
        <v>360</v>
      </c>
      <c r="AC1282" s="133">
        <f t="shared" si="846"/>
        <v>360</v>
      </c>
      <c r="AD1282" s="133">
        <f t="shared" si="846"/>
        <v>360</v>
      </c>
    </row>
    <row r="1283" spans="1:35" s="114" customFormat="1" ht="20.25" hidden="1" customHeight="1" x14ac:dyDescent="0.25">
      <c r="A1283" s="183" t="s">
        <v>344</v>
      </c>
      <c r="B1283" s="183"/>
      <c r="C1283" s="183"/>
      <c r="D1283" s="183"/>
      <c r="E1283" s="198" t="s">
        <v>388</v>
      </c>
      <c r="F1283" s="200">
        <f t="shared" si="824"/>
        <v>720</v>
      </c>
      <c r="G1283" s="200">
        <f t="shared" si="825"/>
        <v>1080</v>
      </c>
      <c r="H1283" s="201">
        <f t="shared" si="826"/>
        <v>1800</v>
      </c>
      <c r="I1283" s="124"/>
      <c r="J1283" s="131"/>
      <c r="K1283" s="131"/>
      <c r="L1283" s="131"/>
      <c r="M1283" s="194">
        <v>32389</v>
      </c>
      <c r="N1283" s="195"/>
      <c r="O1283" s="196" t="s">
        <v>44</v>
      </c>
      <c r="P1283" s="195" t="s">
        <v>214</v>
      </c>
      <c r="Q1283" s="197">
        <f t="shared" si="846"/>
        <v>360</v>
      </c>
      <c r="R1283" s="197">
        <f t="shared" si="846"/>
        <v>0</v>
      </c>
      <c r="S1283" s="197">
        <f t="shared" si="846"/>
        <v>360</v>
      </c>
      <c r="T1283" s="197">
        <f t="shared" si="846"/>
        <v>0</v>
      </c>
      <c r="U1283" s="294">
        <f t="shared" si="846"/>
        <v>360</v>
      </c>
      <c r="V1283" s="294">
        <f t="shared" si="846"/>
        <v>360</v>
      </c>
      <c r="W1283" s="343">
        <f t="shared" si="846"/>
        <v>360</v>
      </c>
      <c r="X1283" s="197"/>
      <c r="Y1283" s="308"/>
      <c r="Z1283" s="197">
        <f t="shared" si="846"/>
        <v>360</v>
      </c>
      <c r="AA1283" s="197">
        <f t="shared" si="846"/>
        <v>360</v>
      </c>
      <c r="AB1283" s="197">
        <f t="shared" si="846"/>
        <v>360</v>
      </c>
      <c r="AC1283" s="197">
        <f t="shared" si="846"/>
        <v>360</v>
      </c>
      <c r="AD1283" s="197">
        <f t="shared" si="846"/>
        <v>360</v>
      </c>
    </row>
    <row r="1284" spans="1:35" s="114" customFormat="1" ht="20.25" hidden="1" customHeight="1" x14ac:dyDescent="0.25">
      <c r="A1284" s="182" t="s">
        <v>344</v>
      </c>
      <c r="B1284" s="182"/>
      <c r="C1284" s="182"/>
      <c r="D1284" s="182"/>
      <c r="E1284" s="182"/>
      <c r="F1284" s="200">
        <f t="shared" si="824"/>
        <v>720</v>
      </c>
      <c r="G1284" s="200">
        <f t="shared" si="825"/>
        <v>1080</v>
      </c>
      <c r="H1284" s="201">
        <f t="shared" si="826"/>
        <v>1800</v>
      </c>
      <c r="I1284" s="124"/>
      <c r="J1284" s="131"/>
      <c r="K1284" s="131"/>
      <c r="L1284" s="131"/>
      <c r="M1284" s="11"/>
      <c r="N1284" s="171">
        <v>323890</v>
      </c>
      <c r="O1284" s="172" t="s">
        <v>44</v>
      </c>
      <c r="P1284" s="173" t="s">
        <v>214</v>
      </c>
      <c r="Q1284" s="174">
        <v>360</v>
      </c>
      <c r="R1284" s="174">
        <f>S1284-Q1284</f>
        <v>0</v>
      </c>
      <c r="S1284" s="174">
        <v>360</v>
      </c>
      <c r="T1284" s="174"/>
      <c r="U1284" s="295">
        <v>360</v>
      </c>
      <c r="V1284" s="295">
        <v>360</v>
      </c>
      <c r="W1284" s="345">
        <v>360</v>
      </c>
      <c r="X1284" s="174"/>
      <c r="Y1284" s="309"/>
      <c r="Z1284" s="174">
        <v>360</v>
      </c>
      <c r="AA1284" s="174">
        <f>+Q1284</f>
        <v>360</v>
      </c>
      <c r="AB1284" s="174">
        <v>360</v>
      </c>
      <c r="AC1284" s="174">
        <v>360</v>
      </c>
      <c r="AD1284" s="174">
        <v>360</v>
      </c>
    </row>
    <row r="1285" spans="1:35" s="114" customFormat="1" ht="20.25" customHeight="1" x14ac:dyDescent="0.2">
      <c r="A1285" s="182" t="s">
        <v>344</v>
      </c>
      <c r="B1285" s="182"/>
      <c r="C1285" s="182"/>
      <c r="D1285" s="198" t="s">
        <v>387</v>
      </c>
      <c r="E1285" s="198" t="s">
        <v>388</v>
      </c>
      <c r="F1285" s="200">
        <f t="shared" si="824"/>
        <v>260</v>
      </c>
      <c r="G1285" s="200">
        <f t="shared" si="825"/>
        <v>515</v>
      </c>
      <c r="H1285" s="201">
        <f t="shared" si="826"/>
        <v>645</v>
      </c>
      <c r="I1285" s="124"/>
      <c r="J1285" s="131"/>
      <c r="K1285" s="131"/>
      <c r="L1285" s="334">
        <v>3239</v>
      </c>
      <c r="M1285" s="334"/>
      <c r="N1285" s="334"/>
      <c r="O1285" s="12" t="s">
        <v>44</v>
      </c>
      <c r="P1285" s="127" t="s">
        <v>215</v>
      </c>
      <c r="Q1285" s="133">
        <f t="shared" ref="Q1285:AD1286" si="847">Q1286</f>
        <v>130</v>
      </c>
      <c r="R1285" s="133">
        <f t="shared" si="847"/>
        <v>0</v>
      </c>
      <c r="S1285" s="133">
        <f t="shared" si="847"/>
        <v>130</v>
      </c>
      <c r="T1285" s="133">
        <v>125</v>
      </c>
      <c r="U1285" s="293">
        <f t="shared" si="847"/>
        <v>130</v>
      </c>
      <c r="V1285" s="293">
        <f t="shared" si="847"/>
        <v>130</v>
      </c>
      <c r="W1285" s="342">
        <f t="shared" si="847"/>
        <v>130</v>
      </c>
      <c r="X1285" s="133"/>
      <c r="Y1285" s="307"/>
      <c r="Z1285" s="133">
        <f t="shared" si="847"/>
        <v>125</v>
      </c>
      <c r="AA1285" s="133">
        <f t="shared" si="847"/>
        <v>130</v>
      </c>
      <c r="AB1285" s="133">
        <f t="shared" si="847"/>
        <v>130</v>
      </c>
      <c r="AC1285" s="133">
        <f t="shared" si="847"/>
        <v>130</v>
      </c>
      <c r="AD1285" s="133">
        <f t="shared" si="847"/>
        <v>130</v>
      </c>
    </row>
    <row r="1286" spans="1:35" s="114" customFormat="1" ht="20.25" hidden="1" customHeight="1" x14ac:dyDescent="0.25">
      <c r="A1286" s="183" t="s">
        <v>344</v>
      </c>
      <c r="B1286" s="183"/>
      <c r="C1286" s="183"/>
      <c r="D1286" s="183"/>
      <c r="E1286" s="198" t="s">
        <v>388</v>
      </c>
      <c r="F1286" s="200">
        <f t="shared" si="824"/>
        <v>260</v>
      </c>
      <c r="G1286" s="200">
        <f t="shared" si="825"/>
        <v>390</v>
      </c>
      <c r="H1286" s="201">
        <f t="shared" si="826"/>
        <v>645</v>
      </c>
      <c r="I1286" s="124"/>
      <c r="J1286" s="131"/>
      <c r="K1286" s="131"/>
      <c r="L1286" s="131"/>
      <c r="M1286" s="194">
        <v>32394</v>
      </c>
      <c r="N1286" s="195"/>
      <c r="O1286" s="196" t="s">
        <v>44</v>
      </c>
      <c r="P1286" s="195" t="s">
        <v>218</v>
      </c>
      <c r="Q1286" s="197">
        <f t="shared" si="847"/>
        <v>130</v>
      </c>
      <c r="R1286" s="197">
        <f t="shared" si="847"/>
        <v>0</v>
      </c>
      <c r="S1286" s="197">
        <f t="shared" si="847"/>
        <v>130</v>
      </c>
      <c r="T1286" s="197">
        <f t="shared" si="847"/>
        <v>0</v>
      </c>
      <c r="U1286" s="294">
        <f t="shared" si="847"/>
        <v>130</v>
      </c>
      <c r="V1286" s="294">
        <f t="shared" si="847"/>
        <v>130</v>
      </c>
      <c r="W1286" s="343">
        <f t="shared" si="847"/>
        <v>130</v>
      </c>
      <c r="X1286" s="197"/>
      <c r="Y1286" s="308"/>
      <c r="Z1286" s="197">
        <f t="shared" si="847"/>
        <v>125</v>
      </c>
      <c r="AA1286" s="197">
        <f t="shared" si="847"/>
        <v>130</v>
      </c>
      <c r="AB1286" s="197">
        <f t="shared" si="847"/>
        <v>130</v>
      </c>
      <c r="AC1286" s="197">
        <f t="shared" si="847"/>
        <v>130</v>
      </c>
      <c r="AD1286" s="197">
        <f t="shared" si="847"/>
        <v>130</v>
      </c>
    </row>
    <row r="1287" spans="1:35" s="114" customFormat="1" ht="20.25" hidden="1" customHeight="1" x14ac:dyDescent="0.25">
      <c r="A1287" s="182" t="s">
        <v>344</v>
      </c>
      <c r="B1287" s="182"/>
      <c r="C1287" s="182"/>
      <c r="D1287" s="182"/>
      <c r="E1287" s="182"/>
      <c r="F1287" s="200">
        <f t="shared" si="824"/>
        <v>260</v>
      </c>
      <c r="G1287" s="200">
        <f t="shared" si="825"/>
        <v>390</v>
      </c>
      <c r="H1287" s="201">
        <f t="shared" si="826"/>
        <v>645</v>
      </c>
      <c r="I1287" s="124"/>
      <c r="J1287" s="131"/>
      <c r="K1287" s="131"/>
      <c r="L1287" s="131"/>
      <c r="M1287" s="11"/>
      <c r="N1287" s="171">
        <v>323940</v>
      </c>
      <c r="O1287" s="172" t="s">
        <v>44</v>
      </c>
      <c r="P1287" s="173" t="s">
        <v>218</v>
      </c>
      <c r="Q1287" s="174">
        <v>130</v>
      </c>
      <c r="R1287" s="174">
        <f>S1287-Q1287</f>
        <v>0</v>
      </c>
      <c r="S1287" s="174">
        <v>130</v>
      </c>
      <c r="T1287" s="174"/>
      <c r="U1287" s="295">
        <v>130</v>
      </c>
      <c r="V1287" s="295">
        <v>130</v>
      </c>
      <c r="W1287" s="345">
        <v>130</v>
      </c>
      <c r="X1287" s="174"/>
      <c r="Y1287" s="309"/>
      <c r="Z1287" s="174">
        <v>125</v>
      </c>
      <c r="AA1287" s="174">
        <f>+Q1287</f>
        <v>130</v>
      </c>
      <c r="AB1287" s="174">
        <v>130</v>
      </c>
      <c r="AC1287" s="174">
        <v>130</v>
      </c>
      <c r="AD1287" s="174">
        <v>130</v>
      </c>
    </row>
    <row r="1288" spans="1:35" s="214" customFormat="1" ht="20.25" customHeight="1" x14ac:dyDescent="0.25">
      <c r="A1288" s="188" t="s">
        <v>344</v>
      </c>
      <c r="B1288" s="188"/>
      <c r="C1288" s="215" t="s">
        <v>384</v>
      </c>
      <c r="D1288" s="215" t="s">
        <v>387</v>
      </c>
      <c r="E1288" s="215" t="s">
        <v>388</v>
      </c>
      <c r="F1288" s="207">
        <f t="shared" si="824"/>
        <v>260</v>
      </c>
      <c r="G1288" s="207">
        <f t="shared" si="825"/>
        <v>520</v>
      </c>
      <c r="H1288" s="208">
        <f t="shared" si="826"/>
        <v>650</v>
      </c>
      <c r="I1288" s="124"/>
      <c r="J1288" s="131"/>
      <c r="K1288" s="131">
        <v>329</v>
      </c>
      <c r="L1288" s="131"/>
      <c r="M1288" s="131"/>
      <c r="N1288" s="132"/>
      <c r="O1288" s="12" t="s">
        <v>44</v>
      </c>
      <c r="P1288" s="127" t="s">
        <v>228</v>
      </c>
      <c r="Q1288" s="133">
        <f t="shared" ref="Q1288:AD1290" si="848">Q1289</f>
        <v>130</v>
      </c>
      <c r="R1288" s="133">
        <f t="shared" si="848"/>
        <v>0</v>
      </c>
      <c r="S1288" s="133">
        <f t="shared" si="848"/>
        <v>130</v>
      </c>
      <c r="T1288" s="133">
        <f t="shared" si="848"/>
        <v>130</v>
      </c>
      <c r="U1288" s="293">
        <f t="shared" si="848"/>
        <v>130</v>
      </c>
      <c r="V1288" s="293">
        <f t="shared" si="848"/>
        <v>130</v>
      </c>
      <c r="W1288" s="342">
        <f t="shared" si="848"/>
        <v>130</v>
      </c>
      <c r="X1288" s="133"/>
      <c r="Y1288" s="307"/>
      <c r="Z1288" s="213">
        <f t="shared" si="848"/>
        <v>130</v>
      </c>
      <c r="AA1288" s="213">
        <f t="shared" si="848"/>
        <v>130</v>
      </c>
      <c r="AB1288" s="213">
        <f t="shared" si="848"/>
        <v>130</v>
      </c>
      <c r="AC1288" s="213">
        <f t="shared" si="848"/>
        <v>130</v>
      </c>
      <c r="AD1288" s="213">
        <f t="shared" si="848"/>
        <v>130</v>
      </c>
    </row>
    <row r="1289" spans="1:35" s="114" customFormat="1" ht="20.25" customHeight="1" x14ac:dyDescent="0.25">
      <c r="A1289" s="182" t="s">
        <v>344</v>
      </c>
      <c r="B1289" s="182"/>
      <c r="C1289" s="182"/>
      <c r="D1289" s="198" t="s">
        <v>387</v>
      </c>
      <c r="E1289" s="198" t="s">
        <v>388</v>
      </c>
      <c r="F1289" s="200">
        <f t="shared" si="824"/>
        <v>260</v>
      </c>
      <c r="G1289" s="200">
        <f t="shared" si="825"/>
        <v>520</v>
      </c>
      <c r="H1289" s="201">
        <f t="shared" si="826"/>
        <v>650</v>
      </c>
      <c r="I1289" s="124"/>
      <c r="J1289" s="131"/>
      <c r="K1289" s="131"/>
      <c r="L1289" s="131">
        <v>3292</v>
      </c>
      <c r="M1289" s="11"/>
      <c r="N1289" s="127"/>
      <c r="O1289" s="12" t="s">
        <v>44</v>
      </c>
      <c r="P1289" s="127" t="s">
        <v>231</v>
      </c>
      <c r="Q1289" s="133">
        <f t="shared" si="848"/>
        <v>130</v>
      </c>
      <c r="R1289" s="133">
        <f t="shared" si="848"/>
        <v>0</v>
      </c>
      <c r="S1289" s="133">
        <f t="shared" si="848"/>
        <v>130</v>
      </c>
      <c r="T1289" s="133">
        <v>130</v>
      </c>
      <c r="U1289" s="293">
        <f t="shared" si="848"/>
        <v>130</v>
      </c>
      <c r="V1289" s="293">
        <f t="shared" si="848"/>
        <v>130</v>
      </c>
      <c r="W1289" s="342">
        <f t="shared" si="848"/>
        <v>130</v>
      </c>
      <c r="X1289" s="133"/>
      <c r="Y1289" s="307"/>
      <c r="Z1289" s="133">
        <f t="shared" si="848"/>
        <v>130</v>
      </c>
      <c r="AA1289" s="133">
        <f t="shared" si="848"/>
        <v>130</v>
      </c>
      <c r="AB1289" s="133">
        <f t="shared" si="848"/>
        <v>130</v>
      </c>
      <c r="AC1289" s="133">
        <f t="shared" si="848"/>
        <v>130</v>
      </c>
      <c r="AD1289" s="133">
        <f t="shared" si="848"/>
        <v>130</v>
      </c>
    </row>
    <row r="1290" spans="1:35" s="114" customFormat="1" ht="20.25" hidden="1" customHeight="1" x14ac:dyDescent="0.25">
      <c r="A1290" s="183" t="s">
        <v>344</v>
      </c>
      <c r="B1290" s="183"/>
      <c r="C1290" s="183"/>
      <c r="D1290" s="183"/>
      <c r="E1290" s="198" t="s">
        <v>388</v>
      </c>
      <c r="F1290" s="200">
        <f t="shared" si="824"/>
        <v>260</v>
      </c>
      <c r="G1290" s="200">
        <f t="shared" si="825"/>
        <v>390</v>
      </c>
      <c r="H1290" s="201">
        <f t="shared" si="826"/>
        <v>650</v>
      </c>
      <c r="I1290" s="124"/>
      <c r="J1290" s="131"/>
      <c r="K1290" s="131"/>
      <c r="L1290" s="131"/>
      <c r="M1290" s="194">
        <v>32921</v>
      </c>
      <c r="N1290" s="195"/>
      <c r="O1290" s="196" t="s">
        <v>44</v>
      </c>
      <c r="P1290" s="195" t="s">
        <v>232</v>
      </c>
      <c r="Q1290" s="197">
        <f t="shared" si="848"/>
        <v>130</v>
      </c>
      <c r="R1290" s="197">
        <f t="shared" si="848"/>
        <v>0</v>
      </c>
      <c r="S1290" s="197">
        <f t="shared" si="848"/>
        <v>130</v>
      </c>
      <c r="T1290" s="197">
        <f t="shared" si="848"/>
        <v>0</v>
      </c>
      <c r="U1290" s="294">
        <f t="shared" si="848"/>
        <v>130</v>
      </c>
      <c r="V1290" s="294">
        <f t="shared" si="848"/>
        <v>130</v>
      </c>
      <c r="W1290" s="343">
        <f t="shared" si="848"/>
        <v>130</v>
      </c>
      <c r="X1290" s="197"/>
      <c r="Y1290" s="308"/>
      <c r="Z1290" s="197">
        <f t="shared" si="848"/>
        <v>130</v>
      </c>
      <c r="AA1290" s="197">
        <f t="shared" si="848"/>
        <v>130</v>
      </c>
      <c r="AB1290" s="197">
        <f t="shared" si="848"/>
        <v>130</v>
      </c>
      <c r="AC1290" s="197">
        <f t="shared" si="848"/>
        <v>130</v>
      </c>
      <c r="AD1290" s="197">
        <f t="shared" si="848"/>
        <v>130</v>
      </c>
    </row>
    <row r="1291" spans="1:35" s="114" customFormat="1" ht="20.25" hidden="1" customHeight="1" x14ac:dyDescent="0.25">
      <c r="A1291" s="182" t="s">
        <v>344</v>
      </c>
      <c r="B1291" s="182"/>
      <c r="C1291" s="182"/>
      <c r="D1291" s="182"/>
      <c r="E1291" s="182"/>
      <c r="F1291" s="200">
        <f t="shared" si="824"/>
        <v>260</v>
      </c>
      <c r="G1291" s="200">
        <f t="shared" si="825"/>
        <v>390</v>
      </c>
      <c r="H1291" s="201">
        <f t="shared" si="826"/>
        <v>650</v>
      </c>
      <c r="I1291" s="124"/>
      <c r="J1291" s="131"/>
      <c r="K1291" s="131"/>
      <c r="L1291" s="131"/>
      <c r="M1291" s="11"/>
      <c r="N1291" s="171">
        <v>329210</v>
      </c>
      <c r="O1291" s="172" t="s">
        <v>44</v>
      </c>
      <c r="P1291" s="173" t="s">
        <v>232</v>
      </c>
      <c r="Q1291" s="174">
        <v>130</v>
      </c>
      <c r="R1291" s="174">
        <f>S1291-Q1291</f>
        <v>0</v>
      </c>
      <c r="S1291" s="174">
        <v>130</v>
      </c>
      <c r="T1291" s="174">
        <v>0</v>
      </c>
      <c r="U1291" s="295">
        <v>130</v>
      </c>
      <c r="V1291" s="295">
        <v>130</v>
      </c>
      <c r="W1291" s="345">
        <v>130</v>
      </c>
      <c r="X1291" s="174"/>
      <c r="Y1291" s="309"/>
      <c r="Z1291" s="174">
        <v>130</v>
      </c>
      <c r="AA1291" s="174">
        <f>+Q1291</f>
        <v>130</v>
      </c>
      <c r="AB1291" s="174">
        <v>130</v>
      </c>
      <c r="AC1291" s="174">
        <v>130</v>
      </c>
      <c r="AD1291" s="174">
        <v>130</v>
      </c>
    </row>
    <row r="1292" spans="1:35" s="114" customFormat="1" ht="30" customHeight="1" x14ac:dyDescent="0.25">
      <c r="A1292" s="182" t="s">
        <v>345</v>
      </c>
      <c r="B1292" s="198" t="s">
        <v>352</v>
      </c>
      <c r="C1292" s="198" t="s">
        <v>384</v>
      </c>
      <c r="D1292" s="198" t="s">
        <v>387</v>
      </c>
      <c r="E1292" s="198" t="s">
        <v>388</v>
      </c>
      <c r="F1292" s="200">
        <f t="shared" si="824"/>
        <v>272000</v>
      </c>
      <c r="G1292" s="200">
        <f t="shared" si="825"/>
        <v>399472.93</v>
      </c>
      <c r="H1292" s="201">
        <f t="shared" si="826"/>
        <v>432477.29</v>
      </c>
      <c r="I1292" s="408" t="s">
        <v>111</v>
      </c>
      <c r="J1292" s="409"/>
      <c r="K1292" s="409"/>
      <c r="L1292" s="409"/>
      <c r="M1292" s="409"/>
      <c r="N1292" s="409"/>
      <c r="O1292" s="410"/>
      <c r="P1292" s="111" t="s">
        <v>112</v>
      </c>
      <c r="Q1292" s="112">
        <f>+Q1293</f>
        <v>136000</v>
      </c>
      <c r="R1292" s="112">
        <f t="shared" ref="R1292:AD1293" si="849">+R1293</f>
        <v>0</v>
      </c>
      <c r="S1292" s="112">
        <f t="shared" si="849"/>
        <v>136000</v>
      </c>
      <c r="T1292" s="112">
        <f>T1293</f>
        <v>53477</v>
      </c>
      <c r="U1292" s="112">
        <f t="shared" ref="U1292:W1292" si="850">U1293</f>
        <v>136000</v>
      </c>
      <c r="V1292" s="112">
        <f t="shared" si="850"/>
        <v>136000</v>
      </c>
      <c r="W1292" s="112">
        <f t="shared" si="850"/>
        <v>73995.929999999993</v>
      </c>
      <c r="X1292" s="112"/>
      <c r="Y1292" s="314"/>
      <c r="Z1292" s="112">
        <f t="shared" ref="Z1292:AA1292" si="851">+Z1294</f>
        <v>53477.289999999994</v>
      </c>
      <c r="AA1292" s="112">
        <f t="shared" si="851"/>
        <v>136000</v>
      </c>
      <c r="AB1292" s="112">
        <f>+AB1294</f>
        <v>81000</v>
      </c>
      <c r="AC1292" s="112">
        <f>+AC1294</f>
        <v>81000</v>
      </c>
      <c r="AD1292" s="112">
        <f>+AD1294</f>
        <v>81000</v>
      </c>
    </row>
    <row r="1293" spans="1:35" s="193" customFormat="1" ht="21.75" customHeight="1" x14ac:dyDescent="0.25">
      <c r="A1293" s="188" t="s">
        <v>345</v>
      </c>
      <c r="B1293" s="188"/>
      <c r="C1293" s="198" t="s">
        <v>384</v>
      </c>
      <c r="D1293" s="198" t="s">
        <v>387</v>
      </c>
      <c r="E1293" s="198" t="s">
        <v>388</v>
      </c>
      <c r="F1293" s="200">
        <f t="shared" si="824"/>
        <v>272000</v>
      </c>
      <c r="G1293" s="200">
        <f t="shared" si="825"/>
        <v>399527.33877205884</v>
      </c>
      <c r="H1293" s="201">
        <f t="shared" si="826"/>
        <v>432477.29</v>
      </c>
      <c r="I1293" s="115"/>
      <c r="J1293" s="115"/>
      <c r="K1293" s="115"/>
      <c r="L1293" s="115"/>
      <c r="M1293" s="115"/>
      <c r="N1293" s="115" t="str">
        <f>+O1293</f>
        <v>5.8.</v>
      </c>
      <c r="O1293" s="116" t="s">
        <v>46</v>
      </c>
      <c r="P1293" s="117" t="s">
        <v>19</v>
      </c>
      <c r="Q1293" s="118">
        <f>+Q1294</f>
        <v>136000</v>
      </c>
      <c r="R1293" s="118">
        <f t="shared" si="849"/>
        <v>0</v>
      </c>
      <c r="S1293" s="118">
        <f t="shared" si="849"/>
        <v>136000</v>
      </c>
      <c r="T1293" s="118">
        <f t="shared" si="849"/>
        <v>53477</v>
      </c>
      <c r="U1293" s="118">
        <f t="shared" si="849"/>
        <v>136000</v>
      </c>
      <c r="V1293" s="118">
        <f t="shared" si="849"/>
        <v>136000</v>
      </c>
      <c r="W1293" s="118">
        <f t="shared" si="849"/>
        <v>73995.929999999993</v>
      </c>
      <c r="X1293" s="118"/>
      <c r="Y1293" s="332">
        <f>W1293/V1293*100</f>
        <v>54.40877205882353</v>
      </c>
      <c r="Z1293" s="192">
        <f t="shared" si="849"/>
        <v>53477.289999999994</v>
      </c>
      <c r="AA1293" s="192">
        <f t="shared" si="849"/>
        <v>136000</v>
      </c>
      <c r="AB1293" s="192">
        <f t="shared" si="849"/>
        <v>81000</v>
      </c>
      <c r="AC1293" s="192">
        <f t="shared" si="849"/>
        <v>81000</v>
      </c>
      <c r="AD1293" s="192">
        <f t="shared" si="849"/>
        <v>81000</v>
      </c>
      <c r="AE1293" s="239"/>
      <c r="AF1293" s="239"/>
      <c r="AG1293" s="239"/>
      <c r="AH1293" s="239"/>
      <c r="AI1293" s="239"/>
    </row>
    <row r="1294" spans="1:35" s="114" customFormat="1" ht="20.25" customHeight="1" x14ac:dyDescent="0.25">
      <c r="A1294" s="182" t="s">
        <v>345</v>
      </c>
      <c r="B1294" s="198" t="s">
        <v>352</v>
      </c>
      <c r="C1294" s="198" t="s">
        <v>384</v>
      </c>
      <c r="D1294" s="198" t="s">
        <v>387</v>
      </c>
      <c r="E1294" s="198" t="s">
        <v>388</v>
      </c>
      <c r="F1294" s="200">
        <f t="shared" si="824"/>
        <v>272000</v>
      </c>
      <c r="G1294" s="200">
        <f t="shared" si="825"/>
        <v>399527.33877205884</v>
      </c>
      <c r="H1294" s="201">
        <f t="shared" si="826"/>
        <v>432477.29</v>
      </c>
      <c r="I1294" s="120">
        <v>3</v>
      </c>
      <c r="J1294" s="120"/>
      <c r="K1294" s="120"/>
      <c r="L1294" s="120"/>
      <c r="M1294" s="120"/>
      <c r="N1294" s="120"/>
      <c r="O1294" s="12" t="s">
        <v>46</v>
      </c>
      <c r="P1294" s="122" t="s">
        <v>18</v>
      </c>
      <c r="Q1294" s="123">
        <f>+Q1295+Q1313</f>
        <v>136000</v>
      </c>
      <c r="R1294" s="123">
        <f t="shared" ref="R1294:AA1294" si="852">+R1295+R1313</f>
        <v>0</v>
      </c>
      <c r="S1294" s="123">
        <f t="shared" si="852"/>
        <v>136000</v>
      </c>
      <c r="T1294" s="123">
        <f t="shared" si="852"/>
        <v>53477</v>
      </c>
      <c r="U1294" s="123">
        <f t="shared" si="852"/>
        <v>136000</v>
      </c>
      <c r="V1294" s="123">
        <f t="shared" si="852"/>
        <v>136000</v>
      </c>
      <c r="W1294" s="123">
        <f t="shared" si="852"/>
        <v>73995.929999999993</v>
      </c>
      <c r="X1294" s="123"/>
      <c r="Y1294" s="333">
        <f>W1294/V1294*100</f>
        <v>54.40877205882353</v>
      </c>
      <c r="Z1294" s="123">
        <f t="shared" si="852"/>
        <v>53477.289999999994</v>
      </c>
      <c r="AA1294" s="123">
        <f t="shared" si="852"/>
        <v>136000</v>
      </c>
      <c r="AB1294" s="123">
        <f>+AB1295+AB1313</f>
        <v>81000</v>
      </c>
      <c r="AC1294" s="123">
        <f>+AC1295+AC1313</f>
        <v>81000</v>
      </c>
      <c r="AD1294" s="123">
        <f>+AD1295+AD1313</f>
        <v>81000</v>
      </c>
    </row>
    <row r="1295" spans="1:35" s="187" customFormat="1" ht="20.25" customHeight="1" x14ac:dyDescent="0.25">
      <c r="A1295" s="183" t="s">
        <v>345</v>
      </c>
      <c r="B1295" s="198" t="s">
        <v>352</v>
      </c>
      <c r="C1295" s="198" t="s">
        <v>384</v>
      </c>
      <c r="D1295" s="198" t="s">
        <v>387</v>
      </c>
      <c r="E1295" s="198" t="s">
        <v>388</v>
      </c>
      <c r="F1295" s="200">
        <f t="shared" si="824"/>
        <v>253600</v>
      </c>
      <c r="G1295" s="200">
        <f t="shared" si="825"/>
        <v>378240.81302839116</v>
      </c>
      <c r="H1295" s="201">
        <f t="shared" si="826"/>
        <v>416939.3</v>
      </c>
      <c r="I1295" s="263"/>
      <c r="J1295" s="263">
        <v>31</v>
      </c>
      <c r="K1295" s="263"/>
      <c r="L1295" s="263"/>
      <c r="M1295" s="263"/>
      <c r="N1295" s="263"/>
      <c r="O1295" s="303" t="s">
        <v>46</v>
      </c>
      <c r="P1295" s="264" t="s">
        <v>6</v>
      </c>
      <c r="Q1295" s="265">
        <f t="shared" ref="Q1295:AA1295" si="853">Q1296+Q1303+Q1309</f>
        <v>126800</v>
      </c>
      <c r="R1295" s="265">
        <f t="shared" si="853"/>
        <v>0</v>
      </c>
      <c r="S1295" s="265">
        <f t="shared" si="853"/>
        <v>126800</v>
      </c>
      <c r="T1295" s="265">
        <f t="shared" si="853"/>
        <v>52139</v>
      </c>
      <c r="U1295" s="265">
        <f t="shared" si="853"/>
        <v>126800</v>
      </c>
      <c r="V1295" s="265">
        <f t="shared" si="853"/>
        <v>126800</v>
      </c>
      <c r="W1295" s="265">
        <f t="shared" si="853"/>
        <v>72444.679999999993</v>
      </c>
      <c r="X1295" s="265"/>
      <c r="Y1295" s="260">
        <f>W1295/V1295*100</f>
        <v>57.133028391167187</v>
      </c>
      <c r="Z1295" s="186">
        <f t="shared" si="853"/>
        <v>52139.299999999996</v>
      </c>
      <c r="AA1295" s="186">
        <f t="shared" si="853"/>
        <v>126800</v>
      </c>
      <c r="AB1295" s="186">
        <f>AB1296+AB1303+AB1309</f>
        <v>78700</v>
      </c>
      <c r="AC1295" s="186">
        <f>AC1296+AC1303+AC1309</f>
        <v>79300</v>
      </c>
      <c r="AD1295" s="186">
        <f>AD1296+AD1303+AD1309</f>
        <v>80000</v>
      </c>
    </row>
    <row r="1296" spans="1:35" s="214" customFormat="1" ht="20.25" customHeight="1" x14ac:dyDescent="0.25">
      <c r="A1296" s="188" t="s">
        <v>345</v>
      </c>
      <c r="B1296" s="188"/>
      <c r="C1296" s="215" t="s">
        <v>384</v>
      </c>
      <c r="D1296" s="215" t="s">
        <v>387</v>
      </c>
      <c r="E1296" s="215" t="s">
        <v>388</v>
      </c>
      <c r="F1296" s="207">
        <f t="shared" si="824"/>
        <v>214200</v>
      </c>
      <c r="G1296" s="207">
        <f t="shared" si="825"/>
        <v>319014.20999999996</v>
      </c>
      <c r="H1296" s="208">
        <f t="shared" si="826"/>
        <v>346159.26</v>
      </c>
      <c r="I1296" s="124"/>
      <c r="J1296" s="131"/>
      <c r="K1296" s="131">
        <v>311</v>
      </c>
      <c r="L1296" s="131"/>
      <c r="M1296" s="131"/>
      <c r="N1296" s="132"/>
      <c r="O1296" s="12" t="s">
        <v>46</v>
      </c>
      <c r="P1296" s="127" t="s">
        <v>117</v>
      </c>
      <c r="Q1296" s="133">
        <f t="shared" ref="Q1296:AD1296" si="854">Q1297+Q1300</f>
        <v>107100</v>
      </c>
      <c r="R1296" s="133">
        <f t="shared" si="854"/>
        <v>0</v>
      </c>
      <c r="S1296" s="133">
        <f t="shared" si="854"/>
        <v>107100</v>
      </c>
      <c r="T1296" s="133">
        <f t="shared" si="854"/>
        <v>43660</v>
      </c>
      <c r="U1296" s="293">
        <f t="shared" si="854"/>
        <v>107100</v>
      </c>
      <c r="V1296" s="293">
        <f t="shared" si="854"/>
        <v>107100</v>
      </c>
      <c r="W1296" s="342">
        <f t="shared" si="854"/>
        <v>61154.209999999992</v>
      </c>
      <c r="X1296" s="133"/>
      <c r="Y1296" s="307"/>
      <c r="Z1296" s="213">
        <f t="shared" si="854"/>
        <v>43659.259999999995</v>
      </c>
      <c r="AA1296" s="213">
        <f t="shared" si="854"/>
        <v>107100</v>
      </c>
      <c r="AB1296" s="213">
        <f t="shared" si="854"/>
        <v>64500</v>
      </c>
      <c r="AC1296" s="213">
        <f t="shared" si="854"/>
        <v>65100</v>
      </c>
      <c r="AD1296" s="213">
        <f t="shared" si="854"/>
        <v>65800</v>
      </c>
    </row>
    <row r="1297" spans="1:30" s="114" customFormat="1" ht="20.25" customHeight="1" x14ac:dyDescent="0.25">
      <c r="A1297" s="182" t="s">
        <v>345</v>
      </c>
      <c r="B1297" s="182"/>
      <c r="C1297" s="182"/>
      <c r="D1297" s="198" t="s">
        <v>387</v>
      </c>
      <c r="E1297" s="198" t="s">
        <v>388</v>
      </c>
      <c r="F1297" s="200">
        <f t="shared" si="824"/>
        <v>212600</v>
      </c>
      <c r="G1297" s="200">
        <f t="shared" si="825"/>
        <v>304832.59999999998</v>
      </c>
      <c r="H1297" s="201">
        <f t="shared" si="826"/>
        <v>341877.6</v>
      </c>
      <c r="I1297" s="124"/>
      <c r="J1297" s="124"/>
      <c r="K1297" s="124"/>
      <c r="L1297" s="132">
        <v>3111</v>
      </c>
      <c r="M1297" s="124"/>
      <c r="N1297" s="124"/>
      <c r="O1297" s="12" t="s">
        <v>46</v>
      </c>
      <c r="P1297" s="125" t="s">
        <v>118</v>
      </c>
      <c r="Q1297" s="143">
        <f t="shared" ref="Q1297:AD1298" si="855">Q1298</f>
        <v>106300</v>
      </c>
      <c r="R1297" s="143">
        <f t="shared" si="855"/>
        <v>0</v>
      </c>
      <c r="S1297" s="143">
        <f t="shared" si="855"/>
        <v>106300</v>
      </c>
      <c r="T1297" s="143">
        <v>40178</v>
      </c>
      <c r="U1297" s="304">
        <f t="shared" si="855"/>
        <v>98000</v>
      </c>
      <c r="V1297" s="304">
        <f t="shared" si="855"/>
        <v>106300</v>
      </c>
      <c r="W1297" s="347">
        <f t="shared" si="855"/>
        <v>60354.599999999991</v>
      </c>
      <c r="X1297" s="143"/>
      <c r="Y1297" s="311"/>
      <c r="Z1297" s="143">
        <f t="shared" si="855"/>
        <v>40177.599999999999</v>
      </c>
      <c r="AA1297" s="143">
        <f t="shared" si="855"/>
        <v>106300</v>
      </c>
      <c r="AB1297" s="143">
        <f t="shared" si="855"/>
        <v>64500</v>
      </c>
      <c r="AC1297" s="143">
        <f t="shared" si="855"/>
        <v>65100</v>
      </c>
      <c r="AD1297" s="143">
        <f t="shared" si="855"/>
        <v>65800</v>
      </c>
    </row>
    <row r="1298" spans="1:30" s="114" customFormat="1" ht="20.25" hidden="1" customHeight="1" x14ac:dyDescent="0.25">
      <c r="A1298" s="183" t="s">
        <v>345</v>
      </c>
      <c r="B1298" s="183"/>
      <c r="C1298" s="183"/>
      <c r="D1298" s="183"/>
      <c r="E1298" s="198" t="s">
        <v>388</v>
      </c>
      <c r="F1298" s="200">
        <f t="shared" si="824"/>
        <v>212600</v>
      </c>
      <c r="G1298" s="200">
        <f t="shared" si="825"/>
        <v>264654.59999999998</v>
      </c>
      <c r="H1298" s="201">
        <f t="shared" si="826"/>
        <v>341877.6</v>
      </c>
      <c r="I1298" s="124"/>
      <c r="J1298" s="131"/>
      <c r="K1298" s="131"/>
      <c r="L1298" s="131"/>
      <c r="M1298" s="194">
        <v>31111</v>
      </c>
      <c r="N1298" s="195"/>
      <c r="O1298" s="196" t="s">
        <v>46</v>
      </c>
      <c r="P1298" s="195" t="s">
        <v>119</v>
      </c>
      <c r="Q1298" s="197">
        <f t="shared" si="855"/>
        <v>106300</v>
      </c>
      <c r="R1298" s="197">
        <f t="shared" si="855"/>
        <v>0</v>
      </c>
      <c r="S1298" s="197">
        <f t="shared" si="855"/>
        <v>106300</v>
      </c>
      <c r="T1298" s="197">
        <f t="shared" si="855"/>
        <v>0</v>
      </c>
      <c r="U1298" s="294">
        <f t="shared" si="855"/>
        <v>98000</v>
      </c>
      <c r="V1298" s="294">
        <f t="shared" si="855"/>
        <v>106300</v>
      </c>
      <c r="W1298" s="343">
        <f t="shared" si="855"/>
        <v>60354.599999999991</v>
      </c>
      <c r="X1298" s="197"/>
      <c r="Y1298" s="308"/>
      <c r="Z1298" s="197">
        <f t="shared" si="855"/>
        <v>40177.599999999999</v>
      </c>
      <c r="AA1298" s="197">
        <f t="shared" si="855"/>
        <v>106300</v>
      </c>
      <c r="AB1298" s="197">
        <f t="shared" si="855"/>
        <v>64500</v>
      </c>
      <c r="AC1298" s="197">
        <f t="shared" si="855"/>
        <v>65100</v>
      </c>
      <c r="AD1298" s="197">
        <f t="shared" si="855"/>
        <v>65800</v>
      </c>
    </row>
    <row r="1299" spans="1:30" s="114" customFormat="1" ht="20.25" hidden="1" customHeight="1" x14ac:dyDescent="0.25">
      <c r="A1299" s="182" t="s">
        <v>345</v>
      </c>
      <c r="B1299" s="182"/>
      <c r="C1299" s="182"/>
      <c r="D1299" s="182"/>
      <c r="E1299" s="182"/>
      <c r="F1299" s="200">
        <f t="shared" si="824"/>
        <v>212600</v>
      </c>
      <c r="G1299" s="200">
        <f t="shared" si="825"/>
        <v>264654.59999999998</v>
      </c>
      <c r="H1299" s="201">
        <f t="shared" si="826"/>
        <v>341877.6</v>
      </c>
      <c r="I1299" s="124"/>
      <c r="J1299" s="124"/>
      <c r="K1299" s="124"/>
      <c r="L1299" s="132"/>
      <c r="M1299" s="127"/>
      <c r="N1299" s="171">
        <v>311110</v>
      </c>
      <c r="O1299" s="172" t="s">
        <v>46</v>
      </c>
      <c r="P1299" s="173" t="s">
        <v>294</v>
      </c>
      <c r="Q1299" s="174">
        <f>98000+8300</f>
        <v>106300</v>
      </c>
      <c r="R1299" s="174">
        <f>S1299-Q1299</f>
        <v>0</v>
      </c>
      <c r="S1299" s="174">
        <f>98000+8300</f>
        <v>106300</v>
      </c>
      <c r="T1299" s="174"/>
      <c r="U1299" s="295">
        <v>98000</v>
      </c>
      <c r="V1299" s="295">
        <v>106300</v>
      </c>
      <c r="W1299" s="345">
        <f>2340.63+2340.64+2340.64+24062.34+2261.49+2265.6+2272.81+23270.06-405.89-393.72</f>
        <v>60354.599999999991</v>
      </c>
      <c r="X1299" s="174"/>
      <c r="Y1299" s="309"/>
      <c r="Z1299" s="174">
        <v>40177.599999999999</v>
      </c>
      <c r="AA1299" s="174">
        <f>+Q1299</f>
        <v>106300</v>
      </c>
      <c r="AB1299" s="174">
        <v>64500</v>
      </c>
      <c r="AC1299" s="174">
        <f>64500+600</f>
        <v>65100</v>
      </c>
      <c r="AD1299" s="174">
        <f>64500+1300</f>
        <v>65800</v>
      </c>
    </row>
    <row r="1300" spans="1:30" s="114" customFormat="1" ht="20.25" customHeight="1" x14ac:dyDescent="0.25">
      <c r="A1300" s="182" t="s">
        <v>345</v>
      </c>
      <c r="B1300" s="182"/>
      <c r="C1300" s="182"/>
      <c r="D1300" s="198" t="s">
        <v>387</v>
      </c>
      <c r="E1300" s="198" t="s">
        <v>388</v>
      </c>
      <c r="F1300" s="200">
        <f t="shared" si="824"/>
        <v>1600</v>
      </c>
      <c r="G1300" s="200">
        <f t="shared" si="825"/>
        <v>14181.61</v>
      </c>
      <c r="H1300" s="201">
        <f t="shared" si="826"/>
        <v>4281.66</v>
      </c>
      <c r="I1300" s="124"/>
      <c r="J1300" s="124"/>
      <c r="K1300" s="124"/>
      <c r="L1300" s="132">
        <v>3114</v>
      </c>
      <c r="M1300" s="124"/>
      <c r="N1300" s="124"/>
      <c r="O1300" s="12" t="s">
        <v>46</v>
      </c>
      <c r="P1300" s="125" t="s">
        <v>127</v>
      </c>
      <c r="Q1300" s="143">
        <f t="shared" ref="Q1300:AD1301" si="856">Q1301</f>
        <v>800</v>
      </c>
      <c r="R1300" s="143">
        <f t="shared" si="856"/>
        <v>0</v>
      </c>
      <c r="S1300" s="143">
        <f t="shared" si="856"/>
        <v>800</v>
      </c>
      <c r="T1300" s="143">
        <v>3482</v>
      </c>
      <c r="U1300" s="304">
        <f t="shared" si="856"/>
        <v>9100</v>
      </c>
      <c r="V1300" s="304">
        <f t="shared" si="856"/>
        <v>800</v>
      </c>
      <c r="W1300" s="347">
        <f t="shared" si="856"/>
        <v>799.61</v>
      </c>
      <c r="X1300" s="143"/>
      <c r="Y1300" s="311"/>
      <c r="Z1300" s="143">
        <f t="shared" si="856"/>
        <v>3481.66</v>
      </c>
      <c r="AA1300" s="143">
        <f t="shared" si="856"/>
        <v>800</v>
      </c>
      <c r="AB1300" s="143">
        <f t="shared" si="856"/>
        <v>0</v>
      </c>
      <c r="AC1300" s="143">
        <f t="shared" si="856"/>
        <v>0</v>
      </c>
      <c r="AD1300" s="143">
        <f t="shared" si="856"/>
        <v>0</v>
      </c>
    </row>
    <row r="1301" spans="1:30" s="114" customFormat="1" ht="20.25" hidden="1" customHeight="1" x14ac:dyDescent="0.25">
      <c r="A1301" s="183" t="s">
        <v>345</v>
      </c>
      <c r="B1301" s="183"/>
      <c r="C1301" s="183"/>
      <c r="D1301" s="183"/>
      <c r="E1301" s="198" t="s">
        <v>388</v>
      </c>
      <c r="F1301" s="200">
        <f t="shared" si="824"/>
        <v>1600</v>
      </c>
      <c r="G1301" s="200">
        <f t="shared" si="825"/>
        <v>10699.61</v>
      </c>
      <c r="H1301" s="201">
        <f t="shared" si="826"/>
        <v>4281.66</v>
      </c>
      <c r="I1301" s="124"/>
      <c r="J1301" s="131"/>
      <c r="K1301" s="131"/>
      <c r="L1301" s="131"/>
      <c r="M1301" s="194">
        <v>31141</v>
      </c>
      <c r="N1301" s="195"/>
      <c r="O1301" s="196" t="s">
        <v>46</v>
      </c>
      <c r="P1301" s="195" t="s">
        <v>127</v>
      </c>
      <c r="Q1301" s="197">
        <f t="shared" si="856"/>
        <v>800</v>
      </c>
      <c r="R1301" s="197">
        <f t="shared" si="856"/>
        <v>0</v>
      </c>
      <c r="S1301" s="197">
        <f t="shared" si="856"/>
        <v>800</v>
      </c>
      <c r="T1301" s="197">
        <f t="shared" si="856"/>
        <v>0</v>
      </c>
      <c r="U1301" s="294">
        <f t="shared" si="856"/>
        <v>9100</v>
      </c>
      <c r="V1301" s="294">
        <f t="shared" si="856"/>
        <v>800</v>
      </c>
      <c r="W1301" s="343">
        <f t="shared" si="856"/>
        <v>799.61</v>
      </c>
      <c r="X1301" s="197"/>
      <c r="Y1301" s="308"/>
      <c r="Z1301" s="197">
        <f t="shared" si="856"/>
        <v>3481.66</v>
      </c>
      <c r="AA1301" s="197">
        <f t="shared" si="856"/>
        <v>800</v>
      </c>
      <c r="AB1301" s="197">
        <f t="shared" si="856"/>
        <v>0</v>
      </c>
      <c r="AC1301" s="197">
        <f t="shared" si="856"/>
        <v>0</v>
      </c>
      <c r="AD1301" s="197">
        <f t="shared" si="856"/>
        <v>0</v>
      </c>
    </row>
    <row r="1302" spans="1:30" s="114" customFormat="1" ht="20.25" hidden="1" customHeight="1" x14ac:dyDescent="0.25">
      <c r="A1302" s="182" t="s">
        <v>345</v>
      </c>
      <c r="B1302" s="182"/>
      <c r="C1302" s="182"/>
      <c r="D1302" s="182"/>
      <c r="E1302" s="182"/>
      <c r="F1302" s="200">
        <f t="shared" si="824"/>
        <v>1600</v>
      </c>
      <c r="G1302" s="200">
        <f t="shared" si="825"/>
        <v>10699.61</v>
      </c>
      <c r="H1302" s="201">
        <f t="shared" si="826"/>
        <v>4281.66</v>
      </c>
      <c r="I1302" s="124"/>
      <c r="J1302" s="124"/>
      <c r="K1302" s="124"/>
      <c r="L1302" s="132"/>
      <c r="M1302" s="127"/>
      <c r="N1302" s="171">
        <v>311410</v>
      </c>
      <c r="O1302" s="172" t="s">
        <v>46</v>
      </c>
      <c r="P1302" s="173" t="s">
        <v>127</v>
      </c>
      <c r="Q1302" s="174">
        <v>800</v>
      </c>
      <c r="R1302" s="174">
        <f>S1302-Q1302</f>
        <v>0</v>
      </c>
      <c r="S1302" s="174">
        <v>800</v>
      </c>
      <c r="T1302" s="174"/>
      <c r="U1302" s="295">
        <v>9100</v>
      </c>
      <c r="V1302" s="295">
        <v>800</v>
      </c>
      <c r="W1302" s="345">
        <f>405.89+393.72</f>
        <v>799.61</v>
      </c>
      <c r="X1302" s="174"/>
      <c r="Y1302" s="309"/>
      <c r="Z1302" s="174">
        <v>3481.66</v>
      </c>
      <c r="AA1302" s="174">
        <f>+Q1302</f>
        <v>800</v>
      </c>
      <c r="AB1302" s="174"/>
      <c r="AC1302" s="174"/>
      <c r="AD1302" s="174"/>
    </row>
    <row r="1303" spans="1:30" s="214" customFormat="1" ht="20.25" customHeight="1" x14ac:dyDescent="0.25">
      <c r="A1303" s="188" t="s">
        <v>345</v>
      </c>
      <c r="B1303" s="188"/>
      <c r="C1303" s="215" t="s">
        <v>384</v>
      </c>
      <c r="D1303" s="215" t="s">
        <v>387</v>
      </c>
      <c r="E1303" s="215" t="s">
        <v>388</v>
      </c>
      <c r="F1303" s="207">
        <f t="shared" si="824"/>
        <v>4400</v>
      </c>
      <c r="G1303" s="207">
        <f t="shared" si="825"/>
        <v>6800</v>
      </c>
      <c r="H1303" s="208">
        <f t="shared" si="826"/>
        <v>7000</v>
      </c>
      <c r="I1303" s="124"/>
      <c r="J1303" s="131"/>
      <c r="K1303" s="131">
        <v>312</v>
      </c>
      <c r="L1303" s="131"/>
      <c r="M1303" s="131"/>
      <c r="N1303" s="132"/>
      <c r="O1303" s="12" t="s">
        <v>46</v>
      </c>
      <c r="P1303" s="127" t="s">
        <v>130</v>
      </c>
      <c r="Q1303" s="133">
        <f t="shared" ref="Q1303:AD1303" si="857">Q1304</f>
        <v>2200</v>
      </c>
      <c r="R1303" s="133">
        <f t="shared" si="857"/>
        <v>0</v>
      </c>
      <c r="S1303" s="133">
        <f t="shared" si="857"/>
        <v>2200</v>
      </c>
      <c r="T1303" s="133">
        <f t="shared" si="857"/>
        <v>1200</v>
      </c>
      <c r="U1303" s="293">
        <f t="shared" si="857"/>
        <v>2200</v>
      </c>
      <c r="V1303" s="293">
        <f t="shared" si="857"/>
        <v>2200</v>
      </c>
      <c r="W1303" s="342">
        <f t="shared" si="857"/>
        <v>1200</v>
      </c>
      <c r="X1303" s="133"/>
      <c r="Y1303" s="307"/>
      <c r="Z1303" s="213">
        <f t="shared" si="857"/>
        <v>1200</v>
      </c>
      <c r="AA1303" s="213">
        <f t="shared" si="857"/>
        <v>2200</v>
      </c>
      <c r="AB1303" s="213">
        <f t="shared" si="857"/>
        <v>1200</v>
      </c>
      <c r="AC1303" s="213">
        <f t="shared" si="857"/>
        <v>1200</v>
      </c>
      <c r="AD1303" s="213">
        <f t="shared" si="857"/>
        <v>1200</v>
      </c>
    </row>
    <row r="1304" spans="1:30" s="114" customFormat="1" ht="20.25" customHeight="1" x14ac:dyDescent="0.25">
      <c r="A1304" s="182" t="s">
        <v>345</v>
      </c>
      <c r="B1304" s="182"/>
      <c r="C1304" s="182"/>
      <c r="D1304" s="198" t="s">
        <v>387</v>
      </c>
      <c r="E1304" s="198" t="s">
        <v>388</v>
      </c>
      <c r="F1304" s="200">
        <f t="shared" si="824"/>
        <v>4400</v>
      </c>
      <c r="G1304" s="200">
        <f t="shared" si="825"/>
        <v>6800</v>
      </c>
      <c r="H1304" s="201">
        <f t="shared" si="826"/>
        <v>7000</v>
      </c>
      <c r="I1304" s="124"/>
      <c r="J1304" s="124"/>
      <c r="K1304" s="124"/>
      <c r="L1304" s="132">
        <v>3121</v>
      </c>
      <c r="M1304" s="124"/>
      <c r="N1304" s="124"/>
      <c r="O1304" s="12" t="s">
        <v>46</v>
      </c>
      <c r="P1304" s="125" t="s">
        <v>130</v>
      </c>
      <c r="Q1304" s="133">
        <f t="shared" ref="Q1304:S1304" si="858">Q1305+Q1307</f>
        <v>2200</v>
      </c>
      <c r="R1304" s="133">
        <f t="shared" si="858"/>
        <v>0</v>
      </c>
      <c r="S1304" s="133">
        <f t="shared" si="858"/>
        <v>2200</v>
      </c>
      <c r="T1304" s="133">
        <v>1200</v>
      </c>
      <c r="U1304" s="293">
        <f t="shared" ref="U1304:AD1304" si="859">U1305+U1307</f>
        <v>2200</v>
      </c>
      <c r="V1304" s="293">
        <f t="shared" si="859"/>
        <v>2200</v>
      </c>
      <c r="W1304" s="342">
        <f t="shared" si="859"/>
        <v>1200</v>
      </c>
      <c r="X1304" s="133"/>
      <c r="Y1304" s="307"/>
      <c r="Z1304" s="133">
        <f t="shared" si="859"/>
        <v>1200</v>
      </c>
      <c r="AA1304" s="133">
        <f t="shared" si="859"/>
        <v>2200</v>
      </c>
      <c r="AB1304" s="133">
        <f t="shared" si="859"/>
        <v>1200</v>
      </c>
      <c r="AC1304" s="133">
        <f t="shared" si="859"/>
        <v>1200</v>
      </c>
      <c r="AD1304" s="133">
        <f t="shared" si="859"/>
        <v>1200</v>
      </c>
    </row>
    <row r="1305" spans="1:30" s="114" customFormat="1" ht="20.25" hidden="1" customHeight="1" x14ac:dyDescent="0.25">
      <c r="A1305" s="183" t="s">
        <v>345</v>
      </c>
      <c r="B1305" s="183"/>
      <c r="C1305" s="183"/>
      <c r="D1305" s="183"/>
      <c r="E1305" s="198" t="s">
        <v>388</v>
      </c>
      <c r="F1305" s="200">
        <f t="shared" si="824"/>
        <v>2400</v>
      </c>
      <c r="G1305" s="200">
        <f t="shared" si="825"/>
        <v>3000</v>
      </c>
      <c r="H1305" s="201">
        <f t="shared" si="826"/>
        <v>3600</v>
      </c>
      <c r="I1305" s="124"/>
      <c r="J1305" s="131"/>
      <c r="K1305" s="131"/>
      <c r="L1305" s="131"/>
      <c r="M1305" s="194">
        <v>31216</v>
      </c>
      <c r="N1305" s="195"/>
      <c r="O1305" s="196" t="s">
        <v>46</v>
      </c>
      <c r="P1305" s="195" t="s">
        <v>135</v>
      </c>
      <c r="Q1305" s="197">
        <f t="shared" ref="Q1305:AD1305" si="860">Q1306</f>
        <v>1200</v>
      </c>
      <c r="R1305" s="197">
        <f t="shared" si="860"/>
        <v>0</v>
      </c>
      <c r="S1305" s="197">
        <f t="shared" si="860"/>
        <v>1200</v>
      </c>
      <c r="T1305" s="197">
        <f t="shared" si="860"/>
        <v>0</v>
      </c>
      <c r="U1305" s="294">
        <f t="shared" si="860"/>
        <v>1200</v>
      </c>
      <c r="V1305" s="294">
        <f t="shared" si="860"/>
        <v>1200</v>
      </c>
      <c r="W1305" s="343">
        <f t="shared" si="860"/>
        <v>600</v>
      </c>
      <c r="X1305" s="197"/>
      <c r="Y1305" s="308"/>
      <c r="Z1305" s="197">
        <f t="shared" si="860"/>
        <v>600</v>
      </c>
      <c r="AA1305" s="197">
        <f t="shared" si="860"/>
        <v>1200</v>
      </c>
      <c r="AB1305" s="197">
        <f t="shared" si="860"/>
        <v>600</v>
      </c>
      <c r="AC1305" s="197">
        <f t="shared" si="860"/>
        <v>600</v>
      </c>
      <c r="AD1305" s="197">
        <f t="shared" si="860"/>
        <v>600</v>
      </c>
    </row>
    <row r="1306" spans="1:30" s="114" customFormat="1" ht="20.25" hidden="1" customHeight="1" x14ac:dyDescent="0.25">
      <c r="A1306" s="182" t="s">
        <v>345</v>
      </c>
      <c r="B1306" s="182"/>
      <c r="C1306" s="182"/>
      <c r="D1306" s="182"/>
      <c r="E1306" s="182"/>
      <c r="F1306" s="200">
        <f t="shared" si="824"/>
        <v>2400</v>
      </c>
      <c r="G1306" s="200">
        <f t="shared" si="825"/>
        <v>3000</v>
      </c>
      <c r="H1306" s="201">
        <f t="shared" si="826"/>
        <v>3600</v>
      </c>
      <c r="I1306" s="124"/>
      <c r="J1306" s="124"/>
      <c r="K1306" s="124"/>
      <c r="L1306" s="132"/>
      <c r="M1306" s="127"/>
      <c r="N1306" s="171">
        <v>312160</v>
      </c>
      <c r="O1306" s="172" t="s">
        <v>46</v>
      </c>
      <c r="P1306" s="173" t="s">
        <v>135</v>
      </c>
      <c r="Q1306" s="174">
        <v>1200</v>
      </c>
      <c r="R1306" s="174">
        <f>S1306-Q1306</f>
        <v>0</v>
      </c>
      <c r="S1306" s="174">
        <v>1200</v>
      </c>
      <c r="T1306" s="174"/>
      <c r="U1306" s="295">
        <v>1200</v>
      </c>
      <c r="V1306" s="295">
        <v>1200</v>
      </c>
      <c r="W1306" s="345">
        <v>600</v>
      </c>
      <c r="X1306" s="174"/>
      <c r="Y1306" s="309"/>
      <c r="Z1306" s="174">
        <v>600</v>
      </c>
      <c r="AA1306" s="174">
        <f>+Q1306</f>
        <v>1200</v>
      </c>
      <c r="AB1306" s="174">
        <v>600</v>
      </c>
      <c r="AC1306" s="174">
        <v>600</v>
      </c>
      <c r="AD1306" s="174">
        <v>600</v>
      </c>
    </row>
    <row r="1307" spans="1:30" s="114" customFormat="1" ht="20.25" hidden="1" customHeight="1" x14ac:dyDescent="0.25">
      <c r="A1307" s="183" t="s">
        <v>345</v>
      </c>
      <c r="B1307" s="183"/>
      <c r="C1307" s="183"/>
      <c r="D1307" s="183"/>
      <c r="E1307" s="198" t="s">
        <v>388</v>
      </c>
      <c r="F1307" s="200">
        <f t="shared" si="824"/>
        <v>2000</v>
      </c>
      <c r="G1307" s="200">
        <f t="shared" si="825"/>
        <v>2600</v>
      </c>
      <c r="H1307" s="201">
        <f t="shared" si="826"/>
        <v>3400</v>
      </c>
      <c r="I1307" s="124"/>
      <c r="J1307" s="131"/>
      <c r="K1307" s="131"/>
      <c r="L1307" s="131"/>
      <c r="M1307" s="194">
        <v>31219</v>
      </c>
      <c r="N1307" s="195"/>
      <c r="O1307" s="196" t="s">
        <v>46</v>
      </c>
      <c r="P1307" s="195" t="s">
        <v>136</v>
      </c>
      <c r="Q1307" s="197">
        <f t="shared" ref="Q1307:AD1307" si="861">Q1308</f>
        <v>1000</v>
      </c>
      <c r="R1307" s="197">
        <f t="shared" si="861"/>
        <v>0</v>
      </c>
      <c r="S1307" s="197">
        <f t="shared" si="861"/>
        <v>1000</v>
      </c>
      <c r="T1307" s="197">
        <f t="shared" si="861"/>
        <v>0</v>
      </c>
      <c r="U1307" s="294">
        <f t="shared" si="861"/>
        <v>1000</v>
      </c>
      <c r="V1307" s="294">
        <f t="shared" si="861"/>
        <v>1000</v>
      </c>
      <c r="W1307" s="343">
        <f t="shared" si="861"/>
        <v>600</v>
      </c>
      <c r="X1307" s="197"/>
      <c r="Y1307" s="308"/>
      <c r="Z1307" s="197">
        <f t="shared" si="861"/>
        <v>600</v>
      </c>
      <c r="AA1307" s="197">
        <f t="shared" si="861"/>
        <v>1000</v>
      </c>
      <c r="AB1307" s="197">
        <f t="shared" si="861"/>
        <v>600</v>
      </c>
      <c r="AC1307" s="197">
        <f t="shared" si="861"/>
        <v>600</v>
      </c>
      <c r="AD1307" s="197">
        <f t="shared" si="861"/>
        <v>600</v>
      </c>
    </row>
    <row r="1308" spans="1:30" s="114" customFormat="1" ht="20.25" hidden="1" customHeight="1" x14ac:dyDescent="0.25">
      <c r="A1308" s="182" t="s">
        <v>345</v>
      </c>
      <c r="B1308" s="182"/>
      <c r="C1308" s="182"/>
      <c r="D1308" s="182"/>
      <c r="E1308" s="182"/>
      <c r="F1308" s="200">
        <f t="shared" si="824"/>
        <v>2000</v>
      </c>
      <c r="G1308" s="200">
        <f t="shared" si="825"/>
        <v>2600</v>
      </c>
      <c r="H1308" s="201">
        <f t="shared" si="826"/>
        <v>3400</v>
      </c>
      <c r="I1308" s="124"/>
      <c r="J1308" s="124"/>
      <c r="K1308" s="124"/>
      <c r="L1308" s="132"/>
      <c r="M1308" s="127"/>
      <c r="N1308" s="171">
        <v>312190</v>
      </c>
      <c r="O1308" s="172" t="s">
        <v>46</v>
      </c>
      <c r="P1308" s="173" t="s">
        <v>137</v>
      </c>
      <c r="Q1308" s="174">
        <v>1000</v>
      </c>
      <c r="R1308" s="174">
        <f>S1308-Q1308</f>
        <v>0</v>
      </c>
      <c r="S1308" s="174">
        <v>1000</v>
      </c>
      <c r="T1308" s="174"/>
      <c r="U1308" s="295">
        <v>1000</v>
      </c>
      <c r="V1308" s="295">
        <v>1000</v>
      </c>
      <c r="W1308" s="345">
        <v>600</v>
      </c>
      <c r="X1308" s="174"/>
      <c r="Y1308" s="309"/>
      <c r="Z1308" s="174">
        <v>600</v>
      </c>
      <c r="AA1308" s="174">
        <f>+Q1308</f>
        <v>1000</v>
      </c>
      <c r="AB1308" s="174">
        <v>600</v>
      </c>
      <c r="AC1308" s="174">
        <v>600</v>
      </c>
      <c r="AD1308" s="174">
        <v>600</v>
      </c>
    </row>
    <row r="1309" spans="1:30" s="214" customFormat="1" ht="20.25" customHeight="1" x14ac:dyDescent="0.25">
      <c r="A1309" s="188" t="s">
        <v>345</v>
      </c>
      <c r="B1309" s="188"/>
      <c r="C1309" s="215" t="s">
        <v>384</v>
      </c>
      <c r="D1309" s="215" t="s">
        <v>387</v>
      </c>
      <c r="E1309" s="215" t="s">
        <v>388</v>
      </c>
      <c r="F1309" s="207">
        <f t="shared" si="824"/>
        <v>35000</v>
      </c>
      <c r="G1309" s="207">
        <f t="shared" si="825"/>
        <v>52369.47</v>
      </c>
      <c r="H1309" s="208">
        <f t="shared" si="826"/>
        <v>63780.04</v>
      </c>
      <c r="I1309" s="124"/>
      <c r="J1309" s="131"/>
      <c r="K1309" s="131">
        <v>313</v>
      </c>
      <c r="L1309" s="131"/>
      <c r="M1309" s="131"/>
      <c r="N1309" s="132"/>
      <c r="O1309" s="12" t="s">
        <v>46</v>
      </c>
      <c r="P1309" s="127" t="s">
        <v>138</v>
      </c>
      <c r="Q1309" s="133">
        <f t="shared" ref="Q1309:AD1311" si="862">Q1310</f>
        <v>17500</v>
      </c>
      <c r="R1309" s="133">
        <f t="shared" si="862"/>
        <v>0</v>
      </c>
      <c r="S1309" s="133">
        <f t="shared" si="862"/>
        <v>17500</v>
      </c>
      <c r="T1309" s="133">
        <f t="shared" si="862"/>
        <v>7279</v>
      </c>
      <c r="U1309" s="293">
        <f t="shared" si="862"/>
        <v>17500</v>
      </c>
      <c r="V1309" s="293">
        <f t="shared" si="862"/>
        <v>17500</v>
      </c>
      <c r="W1309" s="342">
        <f t="shared" si="862"/>
        <v>10090.469999999998</v>
      </c>
      <c r="X1309" s="133"/>
      <c r="Y1309" s="307"/>
      <c r="Z1309" s="213">
        <f t="shared" si="862"/>
        <v>7280.04</v>
      </c>
      <c r="AA1309" s="213">
        <f t="shared" si="862"/>
        <v>17500</v>
      </c>
      <c r="AB1309" s="213">
        <f t="shared" si="862"/>
        <v>13000</v>
      </c>
      <c r="AC1309" s="213">
        <f t="shared" si="862"/>
        <v>13000</v>
      </c>
      <c r="AD1309" s="213">
        <f t="shared" si="862"/>
        <v>13000</v>
      </c>
    </row>
    <row r="1310" spans="1:30" s="114" customFormat="1" ht="20.25" customHeight="1" x14ac:dyDescent="0.25">
      <c r="A1310" s="182" t="s">
        <v>345</v>
      </c>
      <c r="B1310" s="182"/>
      <c r="C1310" s="182"/>
      <c r="D1310" s="198" t="s">
        <v>387</v>
      </c>
      <c r="E1310" s="198" t="s">
        <v>388</v>
      </c>
      <c r="F1310" s="200">
        <f t="shared" si="824"/>
        <v>35000</v>
      </c>
      <c r="G1310" s="200">
        <f t="shared" si="825"/>
        <v>52369.47</v>
      </c>
      <c r="H1310" s="201">
        <f t="shared" si="826"/>
        <v>63780.04</v>
      </c>
      <c r="I1310" s="124"/>
      <c r="J1310" s="124"/>
      <c r="K1310" s="124"/>
      <c r="L1310" s="132">
        <v>3132</v>
      </c>
      <c r="M1310" s="124"/>
      <c r="N1310" s="124"/>
      <c r="O1310" s="12" t="s">
        <v>46</v>
      </c>
      <c r="P1310" s="125" t="s">
        <v>139</v>
      </c>
      <c r="Q1310" s="143">
        <f t="shared" si="862"/>
        <v>17500</v>
      </c>
      <c r="R1310" s="143">
        <f t="shared" si="862"/>
        <v>0</v>
      </c>
      <c r="S1310" s="143">
        <f t="shared" si="862"/>
        <v>17500</v>
      </c>
      <c r="T1310" s="143">
        <v>7279</v>
      </c>
      <c r="U1310" s="304">
        <f t="shared" si="862"/>
        <v>17500</v>
      </c>
      <c r="V1310" s="304">
        <f t="shared" si="862"/>
        <v>17500</v>
      </c>
      <c r="W1310" s="347">
        <f t="shared" si="862"/>
        <v>10090.469999999998</v>
      </c>
      <c r="X1310" s="143"/>
      <c r="Y1310" s="311"/>
      <c r="Z1310" s="143">
        <f t="shared" si="862"/>
        <v>7280.04</v>
      </c>
      <c r="AA1310" s="143">
        <f t="shared" si="862"/>
        <v>17500</v>
      </c>
      <c r="AB1310" s="143">
        <f t="shared" si="862"/>
        <v>13000</v>
      </c>
      <c r="AC1310" s="143">
        <f t="shared" si="862"/>
        <v>13000</v>
      </c>
      <c r="AD1310" s="143">
        <f t="shared" si="862"/>
        <v>13000</v>
      </c>
    </row>
    <row r="1311" spans="1:30" s="114" customFormat="1" ht="20.25" hidden="1" customHeight="1" x14ac:dyDescent="0.25">
      <c r="A1311" s="183" t="s">
        <v>345</v>
      </c>
      <c r="B1311" s="183"/>
      <c r="C1311" s="183"/>
      <c r="D1311" s="183"/>
      <c r="E1311" s="198" t="s">
        <v>388</v>
      </c>
      <c r="F1311" s="200">
        <f t="shared" si="824"/>
        <v>35000</v>
      </c>
      <c r="G1311" s="200">
        <f t="shared" si="825"/>
        <v>45090.47</v>
      </c>
      <c r="H1311" s="201">
        <f t="shared" si="826"/>
        <v>63780.04</v>
      </c>
      <c r="I1311" s="124"/>
      <c r="J1311" s="131"/>
      <c r="K1311" s="131"/>
      <c r="L1311" s="131"/>
      <c r="M1311" s="194">
        <v>31321</v>
      </c>
      <c r="N1311" s="195"/>
      <c r="O1311" s="196" t="s">
        <v>46</v>
      </c>
      <c r="P1311" s="195" t="s">
        <v>139</v>
      </c>
      <c r="Q1311" s="197">
        <f t="shared" si="862"/>
        <v>17500</v>
      </c>
      <c r="R1311" s="197">
        <f t="shared" si="862"/>
        <v>0</v>
      </c>
      <c r="S1311" s="197">
        <f t="shared" si="862"/>
        <v>17500</v>
      </c>
      <c r="T1311" s="197">
        <f t="shared" si="862"/>
        <v>0</v>
      </c>
      <c r="U1311" s="294">
        <f t="shared" si="862"/>
        <v>17500</v>
      </c>
      <c r="V1311" s="294">
        <f t="shared" si="862"/>
        <v>17500</v>
      </c>
      <c r="W1311" s="343">
        <f t="shared" si="862"/>
        <v>10090.469999999998</v>
      </c>
      <c r="X1311" s="197"/>
      <c r="Y1311" s="308"/>
      <c r="Z1311" s="197">
        <f t="shared" si="862"/>
        <v>7280.04</v>
      </c>
      <c r="AA1311" s="197">
        <f t="shared" si="862"/>
        <v>17500</v>
      </c>
      <c r="AB1311" s="197">
        <f t="shared" si="862"/>
        <v>13000</v>
      </c>
      <c r="AC1311" s="197">
        <f t="shared" si="862"/>
        <v>13000</v>
      </c>
      <c r="AD1311" s="197">
        <f t="shared" si="862"/>
        <v>13000</v>
      </c>
    </row>
    <row r="1312" spans="1:30" s="114" customFormat="1" ht="20.25" hidden="1" customHeight="1" x14ac:dyDescent="0.25">
      <c r="A1312" s="182" t="s">
        <v>345</v>
      </c>
      <c r="B1312" s="182"/>
      <c r="C1312" s="182"/>
      <c r="D1312" s="182"/>
      <c r="E1312" s="182"/>
      <c r="F1312" s="200">
        <f t="shared" si="824"/>
        <v>35000</v>
      </c>
      <c r="G1312" s="200">
        <f t="shared" si="825"/>
        <v>45090.47</v>
      </c>
      <c r="H1312" s="201">
        <f t="shared" si="826"/>
        <v>63780.04</v>
      </c>
      <c r="I1312" s="124"/>
      <c r="J1312" s="124"/>
      <c r="K1312" s="124"/>
      <c r="L1312" s="132"/>
      <c r="M1312" s="127"/>
      <c r="N1312" s="171">
        <v>313210</v>
      </c>
      <c r="O1312" s="172" t="s">
        <v>46</v>
      </c>
      <c r="P1312" s="173" t="s">
        <v>139</v>
      </c>
      <c r="Q1312" s="174">
        <v>17500</v>
      </c>
      <c r="R1312" s="174">
        <f>S1312-Q1312</f>
        <v>0</v>
      </c>
      <c r="S1312" s="174">
        <v>17500</v>
      </c>
      <c r="T1312" s="174"/>
      <c r="U1312" s="295">
        <v>17500</v>
      </c>
      <c r="V1312" s="295">
        <v>17500</v>
      </c>
      <c r="W1312" s="345">
        <f>3970.29+3839.58+386.2+386.21+386.21+373.15+373.82+375.01</f>
        <v>10090.469999999998</v>
      </c>
      <c r="X1312" s="174"/>
      <c r="Y1312" s="309"/>
      <c r="Z1312" s="174">
        <v>7280.04</v>
      </c>
      <c r="AA1312" s="174">
        <f>+Q1312</f>
        <v>17500</v>
      </c>
      <c r="AB1312" s="174">
        <v>13000</v>
      </c>
      <c r="AC1312" s="174">
        <v>13000</v>
      </c>
      <c r="AD1312" s="174">
        <v>13000</v>
      </c>
    </row>
    <row r="1313" spans="1:30" s="187" customFormat="1" ht="20.25" customHeight="1" x14ac:dyDescent="0.25">
      <c r="A1313" s="183" t="s">
        <v>345</v>
      </c>
      <c r="B1313" s="198" t="s">
        <v>352</v>
      </c>
      <c r="C1313" s="198" t="s">
        <v>384</v>
      </c>
      <c r="D1313" s="198" t="s">
        <v>387</v>
      </c>
      <c r="E1313" s="198" t="s">
        <v>388</v>
      </c>
      <c r="F1313" s="200">
        <f t="shared" ref="F1313:F1347" si="863">+Q1313+R1313+S1313</f>
        <v>18400</v>
      </c>
      <c r="G1313" s="200">
        <f t="shared" ref="G1313:G1347" si="864">+T1313+U1313+V1313+W1313+X1313+Y1313</f>
        <v>21306.11141304348</v>
      </c>
      <c r="H1313" s="201">
        <f t="shared" ref="H1313:H1347" si="865">+Z1313+AA1313+AB1313+AC1313+AD1313</f>
        <v>15537.99</v>
      </c>
      <c r="I1313" s="263"/>
      <c r="J1313" s="263">
        <v>32</v>
      </c>
      <c r="K1313" s="263"/>
      <c r="L1313" s="263"/>
      <c r="M1313" s="263"/>
      <c r="N1313" s="263"/>
      <c r="O1313" s="303" t="s">
        <v>46</v>
      </c>
      <c r="P1313" s="264" t="s">
        <v>6</v>
      </c>
      <c r="Q1313" s="265">
        <f>+Q1340+Q1314+Q1344</f>
        <v>9200</v>
      </c>
      <c r="R1313" s="265">
        <f t="shared" ref="R1313:AD1313" si="866">+R1340+R1314+R1344</f>
        <v>0</v>
      </c>
      <c r="S1313" s="265">
        <f t="shared" si="866"/>
        <v>9200</v>
      </c>
      <c r="T1313" s="265">
        <f t="shared" si="866"/>
        <v>1338</v>
      </c>
      <c r="U1313" s="265">
        <f t="shared" si="866"/>
        <v>9200</v>
      </c>
      <c r="V1313" s="265">
        <f t="shared" si="866"/>
        <v>9200</v>
      </c>
      <c r="W1313" s="265">
        <f t="shared" si="866"/>
        <v>1551.25</v>
      </c>
      <c r="X1313" s="265"/>
      <c r="Y1313" s="260">
        <f>W1313/V1313*100</f>
        <v>16.861413043478262</v>
      </c>
      <c r="Z1313" s="186">
        <f t="shared" si="866"/>
        <v>1337.99</v>
      </c>
      <c r="AA1313" s="186">
        <f t="shared" si="866"/>
        <v>9200</v>
      </c>
      <c r="AB1313" s="186">
        <f t="shared" si="866"/>
        <v>2300</v>
      </c>
      <c r="AC1313" s="186">
        <f t="shared" si="866"/>
        <v>1700</v>
      </c>
      <c r="AD1313" s="186">
        <f t="shared" si="866"/>
        <v>1000</v>
      </c>
    </row>
    <row r="1314" spans="1:30" s="214" customFormat="1" ht="20.25" customHeight="1" x14ac:dyDescent="0.25">
      <c r="A1314" s="188" t="s">
        <v>345</v>
      </c>
      <c r="B1314" s="188"/>
      <c r="C1314" s="215" t="s">
        <v>384</v>
      </c>
      <c r="D1314" s="215" t="s">
        <v>387</v>
      </c>
      <c r="E1314" s="215" t="s">
        <v>388</v>
      </c>
      <c r="F1314" s="207">
        <f t="shared" si="863"/>
        <v>13200</v>
      </c>
      <c r="G1314" s="207">
        <f t="shared" si="864"/>
        <v>16064.25</v>
      </c>
      <c r="H1314" s="208">
        <f t="shared" si="865"/>
        <v>10813.1</v>
      </c>
      <c r="I1314" s="124"/>
      <c r="J1314" s="131"/>
      <c r="K1314" s="131">
        <v>321</v>
      </c>
      <c r="L1314" s="131"/>
      <c r="M1314" s="131"/>
      <c r="N1314" s="132"/>
      <c r="O1314" s="12" t="s">
        <v>46</v>
      </c>
      <c r="P1314" s="127" t="s">
        <v>140</v>
      </c>
      <c r="Q1314" s="133">
        <f>Q1315+Q1330+Q1335</f>
        <v>6600</v>
      </c>
      <c r="R1314" s="133">
        <f t="shared" ref="R1314:AD1314" si="867">R1315+R1330+R1335</f>
        <v>0</v>
      </c>
      <c r="S1314" s="133">
        <f t="shared" si="867"/>
        <v>6600</v>
      </c>
      <c r="T1314" s="133">
        <f t="shared" si="867"/>
        <v>1313</v>
      </c>
      <c r="U1314" s="293">
        <f t="shared" si="867"/>
        <v>6600</v>
      </c>
      <c r="V1314" s="293">
        <f t="shared" si="867"/>
        <v>6600</v>
      </c>
      <c r="W1314" s="342">
        <f t="shared" si="867"/>
        <v>1551.25</v>
      </c>
      <c r="X1314" s="133"/>
      <c r="Y1314" s="307"/>
      <c r="Z1314" s="213">
        <f t="shared" si="867"/>
        <v>1313.1</v>
      </c>
      <c r="AA1314" s="213">
        <f t="shared" si="867"/>
        <v>6600</v>
      </c>
      <c r="AB1314" s="213">
        <f t="shared" si="867"/>
        <v>1300</v>
      </c>
      <c r="AC1314" s="213">
        <f t="shared" si="867"/>
        <v>1000</v>
      </c>
      <c r="AD1314" s="213">
        <f t="shared" si="867"/>
        <v>600</v>
      </c>
    </row>
    <row r="1315" spans="1:30" s="114" customFormat="1" ht="20.25" customHeight="1" x14ac:dyDescent="0.25">
      <c r="A1315" s="182" t="s">
        <v>345</v>
      </c>
      <c r="B1315" s="182"/>
      <c r="C1315" s="182"/>
      <c r="D1315" s="198" t="s">
        <v>387</v>
      </c>
      <c r="E1315" s="198" t="s">
        <v>388</v>
      </c>
      <c r="F1315" s="200">
        <f t="shared" si="863"/>
        <v>6400</v>
      </c>
      <c r="G1315" s="200">
        <f t="shared" si="864"/>
        <v>7751.25</v>
      </c>
      <c r="H1315" s="201">
        <f t="shared" si="865"/>
        <v>4200</v>
      </c>
      <c r="I1315" s="124"/>
      <c r="J1315" s="121"/>
      <c r="K1315" s="124"/>
      <c r="L1315" s="132">
        <v>3211</v>
      </c>
      <c r="M1315" s="121"/>
      <c r="N1315" s="121"/>
      <c r="O1315" s="12" t="s">
        <v>46</v>
      </c>
      <c r="P1315" s="125" t="s">
        <v>141</v>
      </c>
      <c r="Q1315" s="133">
        <f>Q1316+Q1320+Q1324+Q1328+Q1318+Q1326+Q1322</f>
        <v>3200</v>
      </c>
      <c r="R1315" s="133">
        <f>R1316+R1320+R1324+R1328+R1318+R1326+R1322</f>
        <v>0</v>
      </c>
      <c r="S1315" s="133">
        <f>S1316+S1320+S1324+S1328+S1318+S1326+S1322</f>
        <v>3200</v>
      </c>
      <c r="T1315" s="133">
        <v>400</v>
      </c>
      <c r="U1315" s="293">
        <f t="shared" ref="U1315:AD1315" si="868">U1316+U1320+U1324+U1328+U1318+U1326+U1322</f>
        <v>2600</v>
      </c>
      <c r="V1315" s="293">
        <f t="shared" si="868"/>
        <v>3200</v>
      </c>
      <c r="W1315" s="342">
        <f t="shared" si="868"/>
        <v>1551.25</v>
      </c>
      <c r="X1315" s="133"/>
      <c r="Y1315" s="307"/>
      <c r="Z1315" s="133">
        <f t="shared" si="868"/>
        <v>400</v>
      </c>
      <c r="AA1315" s="133">
        <f t="shared" si="868"/>
        <v>3200</v>
      </c>
      <c r="AB1315" s="133">
        <f t="shared" si="868"/>
        <v>300</v>
      </c>
      <c r="AC1315" s="133">
        <f t="shared" si="868"/>
        <v>200</v>
      </c>
      <c r="AD1315" s="133">
        <f t="shared" si="868"/>
        <v>100</v>
      </c>
    </row>
    <row r="1316" spans="1:30" s="114" customFormat="1" ht="20.25" hidden="1" customHeight="1" x14ac:dyDescent="0.25">
      <c r="A1316" s="183" t="s">
        <v>345</v>
      </c>
      <c r="B1316" s="183"/>
      <c r="C1316" s="183"/>
      <c r="D1316" s="183"/>
      <c r="E1316" s="198" t="s">
        <v>388</v>
      </c>
      <c r="F1316" s="200">
        <f t="shared" si="863"/>
        <v>200</v>
      </c>
      <c r="G1316" s="200">
        <f t="shared" si="864"/>
        <v>100</v>
      </c>
      <c r="H1316" s="201">
        <f t="shared" si="865"/>
        <v>100</v>
      </c>
      <c r="I1316" s="124"/>
      <c r="J1316" s="131"/>
      <c r="K1316" s="131"/>
      <c r="L1316" s="131"/>
      <c r="M1316" s="194">
        <v>32111</v>
      </c>
      <c r="N1316" s="195"/>
      <c r="O1316" s="196" t="s">
        <v>46</v>
      </c>
      <c r="P1316" s="195" t="s">
        <v>142</v>
      </c>
      <c r="Q1316" s="197">
        <f t="shared" ref="Q1316:AD1316" si="869">Q1317</f>
        <v>100</v>
      </c>
      <c r="R1316" s="197">
        <f t="shared" si="869"/>
        <v>0</v>
      </c>
      <c r="S1316" s="197">
        <f t="shared" si="869"/>
        <v>100</v>
      </c>
      <c r="T1316" s="197">
        <f t="shared" si="869"/>
        <v>0</v>
      </c>
      <c r="U1316" s="294">
        <f t="shared" si="869"/>
        <v>0</v>
      </c>
      <c r="V1316" s="294">
        <f t="shared" si="869"/>
        <v>100</v>
      </c>
      <c r="W1316" s="343">
        <f t="shared" si="869"/>
        <v>0</v>
      </c>
      <c r="X1316" s="197"/>
      <c r="Y1316" s="308"/>
      <c r="Z1316" s="197">
        <f t="shared" si="869"/>
        <v>0</v>
      </c>
      <c r="AA1316" s="197">
        <f t="shared" si="869"/>
        <v>100</v>
      </c>
      <c r="AB1316" s="197">
        <f t="shared" si="869"/>
        <v>0</v>
      </c>
      <c r="AC1316" s="197">
        <f t="shared" si="869"/>
        <v>0</v>
      </c>
      <c r="AD1316" s="197">
        <f t="shared" si="869"/>
        <v>0</v>
      </c>
    </row>
    <row r="1317" spans="1:30" s="114" customFormat="1" ht="20.25" hidden="1" customHeight="1" x14ac:dyDescent="0.25">
      <c r="A1317" s="182" t="s">
        <v>345</v>
      </c>
      <c r="B1317" s="182"/>
      <c r="C1317" s="182"/>
      <c r="D1317" s="182"/>
      <c r="E1317" s="182"/>
      <c r="F1317" s="200">
        <f t="shared" si="863"/>
        <v>200</v>
      </c>
      <c r="G1317" s="200">
        <f t="shared" si="864"/>
        <v>100</v>
      </c>
      <c r="H1317" s="201">
        <f t="shared" si="865"/>
        <v>100</v>
      </c>
      <c r="I1317" s="124"/>
      <c r="J1317" s="121"/>
      <c r="K1317" s="124"/>
      <c r="L1317" s="132"/>
      <c r="M1317" s="132"/>
      <c r="N1317" s="171">
        <v>321110</v>
      </c>
      <c r="O1317" s="172" t="s">
        <v>46</v>
      </c>
      <c r="P1317" s="173" t="s">
        <v>142</v>
      </c>
      <c r="Q1317" s="174">
        <v>100</v>
      </c>
      <c r="R1317" s="174">
        <f>S1317-Q1317</f>
        <v>0</v>
      </c>
      <c r="S1317" s="174">
        <v>100</v>
      </c>
      <c r="T1317" s="174"/>
      <c r="U1317" s="295">
        <v>0</v>
      </c>
      <c r="V1317" s="295">
        <v>100</v>
      </c>
      <c r="W1317" s="345">
        <v>0</v>
      </c>
      <c r="X1317" s="174"/>
      <c r="Y1317" s="309"/>
      <c r="Z1317" s="174"/>
      <c r="AA1317" s="174">
        <f>+Q1317</f>
        <v>100</v>
      </c>
      <c r="AB1317" s="174"/>
      <c r="AC1317" s="174"/>
      <c r="AD1317" s="174"/>
    </row>
    <row r="1318" spans="1:30" s="114" customFormat="1" ht="20.25" hidden="1" customHeight="1" x14ac:dyDescent="0.25">
      <c r="A1318" s="183" t="s">
        <v>345</v>
      </c>
      <c r="B1318" s="183"/>
      <c r="C1318" s="183"/>
      <c r="D1318" s="183"/>
      <c r="E1318" s="198" t="s">
        <v>388</v>
      </c>
      <c r="F1318" s="200">
        <f t="shared" si="863"/>
        <v>1000</v>
      </c>
      <c r="G1318" s="200">
        <f t="shared" si="864"/>
        <v>980</v>
      </c>
      <c r="H1318" s="201">
        <f t="shared" si="865"/>
        <v>500</v>
      </c>
      <c r="I1318" s="124"/>
      <c r="J1318" s="131"/>
      <c r="K1318" s="131"/>
      <c r="L1318" s="131"/>
      <c r="M1318" s="194">
        <v>32112</v>
      </c>
      <c r="N1318" s="195"/>
      <c r="O1318" s="196" t="s">
        <v>46</v>
      </c>
      <c r="P1318" s="195" t="s">
        <v>303</v>
      </c>
      <c r="Q1318" s="197">
        <f>Q1319</f>
        <v>500</v>
      </c>
      <c r="R1318" s="197">
        <f>R1319</f>
        <v>0</v>
      </c>
      <c r="S1318" s="197">
        <f>S1319</f>
        <v>500</v>
      </c>
      <c r="T1318" s="197">
        <f t="shared" ref="T1318:AD1318" si="870">T1319</f>
        <v>0</v>
      </c>
      <c r="U1318" s="294">
        <f t="shared" si="870"/>
        <v>0</v>
      </c>
      <c r="V1318" s="294">
        <f t="shared" si="870"/>
        <v>500</v>
      </c>
      <c r="W1318" s="343">
        <f t="shared" si="870"/>
        <v>480</v>
      </c>
      <c r="X1318" s="197"/>
      <c r="Y1318" s="308"/>
      <c r="Z1318" s="197">
        <f t="shared" si="870"/>
        <v>0</v>
      </c>
      <c r="AA1318" s="197">
        <f t="shared" si="870"/>
        <v>500</v>
      </c>
      <c r="AB1318" s="197">
        <f t="shared" si="870"/>
        <v>0</v>
      </c>
      <c r="AC1318" s="197">
        <f t="shared" si="870"/>
        <v>0</v>
      </c>
      <c r="AD1318" s="197">
        <f t="shared" si="870"/>
        <v>0</v>
      </c>
    </row>
    <row r="1319" spans="1:30" s="114" customFormat="1" ht="20.25" hidden="1" customHeight="1" x14ac:dyDescent="0.25">
      <c r="A1319" s="182" t="s">
        <v>345</v>
      </c>
      <c r="B1319" s="182"/>
      <c r="C1319" s="182"/>
      <c r="D1319" s="182"/>
      <c r="E1319" s="182"/>
      <c r="F1319" s="200">
        <f t="shared" si="863"/>
        <v>1000</v>
      </c>
      <c r="G1319" s="200">
        <f t="shared" si="864"/>
        <v>980</v>
      </c>
      <c r="H1319" s="201">
        <f t="shared" si="865"/>
        <v>500</v>
      </c>
      <c r="I1319" s="124"/>
      <c r="J1319" s="121"/>
      <c r="K1319" s="132"/>
      <c r="L1319" s="132"/>
      <c r="M1319" s="127"/>
      <c r="N1319" s="171">
        <v>321120</v>
      </c>
      <c r="O1319" s="172" t="s">
        <v>46</v>
      </c>
      <c r="P1319" s="173" t="s">
        <v>303</v>
      </c>
      <c r="Q1319" s="174">
        <v>500</v>
      </c>
      <c r="R1319" s="174">
        <f>S1319-Q1319</f>
        <v>0</v>
      </c>
      <c r="S1319" s="174">
        <v>500</v>
      </c>
      <c r="T1319" s="174"/>
      <c r="U1319" s="295">
        <v>0</v>
      </c>
      <c r="V1319" s="295">
        <v>500</v>
      </c>
      <c r="W1319" s="345">
        <v>480</v>
      </c>
      <c r="X1319" s="174"/>
      <c r="Y1319" s="309"/>
      <c r="Z1319" s="174"/>
      <c r="AA1319" s="174">
        <f>+Q1319</f>
        <v>500</v>
      </c>
      <c r="AB1319" s="174"/>
      <c r="AC1319" s="174"/>
      <c r="AD1319" s="174"/>
    </row>
    <row r="1320" spans="1:30" s="114" customFormat="1" ht="20.25" hidden="1" customHeight="1" x14ac:dyDescent="0.25">
      <c r="A1320" s="183" t="s">
        <v>345</v>
      </c>
      <c r="B1320" s="183"/>
      <c r="C1320" s="183"/>
      <c r="D1320" s="183"/>
      <c r="E1320" s="198" t="s">
        <v>388</v>
      </c>
      <c r="F1320" s="200">
        <f t="shared" si="863"/>
        <v>2700</v>
      </c>
      <c r="G1320" s="200">
        <f t="shared" si="864"/>
        <v>3350</v>
      </c>
      <c r="H1320" s="201">
        <f t="shared" si="865"/>
        <v>2100</v>
      </c>
      <c r="I1320" s="124"/>
      <c r="J1320" s="131"/>
      <c r="K1320" s="131"/>
      <c r="L1320" s="131"/>
      <c r="M1320" s="194">
        <v>32113</v>
      </c>
      <c r="N1320" s="195"/>
      <c r="O1320" s="196" t="s">
        <v>46</v>
      </c>
      <c r="P1320" s="195" t="s">
        <v>143</v>
      </c>
      <c r="Q1320" s="197">
        <f t="shared" ref="Q1320:AD1320" si="871">Q1321</f>
        <v>1350</v>
      </c>
      <c r="R1320" s="197">
        <f t="shared" si="871"/>
        <v>0</v>
      </c>
      <c r="S1320" s="197">
        <f t="shared" si="871"/>
        <v>1350</v>
      </c>
      <c r="T1320" s="197">
        <f t="shared" si="871"/>
        <v>0</v>
      </c>
      <c r="U1320" s="294">
        <f t="shared" si="871"/>
        <v>2000</v>
      </c>
      <c r="V1320" s="294">
        <f t="shared" si="871"/>
        <v>1350</v>
      </c>
      <c r="W1320" s="343">
        <f t="shared" si="871"/>
        <v>0</v>
      </c>
      <c r="X1320" s="197"/>
      <c r="Y1320" s="308"/>
      <c r="Z1320" s="197">
        <f t="shared" si="871"/>
        <v>400</v>
      </c>
      <c r="AA1320" s="197">
        <f t="shared" si="871"/>
        <v>1350</v>
      </c>
      <c r="AB1320" s="197">
        <f t="shared" si="871"/>
        <v>200</v>
      </c>
      <c r="AC1320" s="197">
        <f t="shared" si="871"/>
        <v>100</v>
      </c>
      <c r="AD1320" s="197">
        <f t="shared" si="871"/>
        <v>50</v>
      </c>
    </row>
    <row r="1321" spans="1:30" s="114" customFormat="1" ht="20.25" hidden="1" customHeight="1" x14ac:dyDescent="0.25">
      <c r="A1321" s="182" t="s">
        <v>345</v>
      </c>
      <c r="B1321" s="182"/>
      <c r="C1321" s="182"/>
      <c r="D1321" s="182"/>
      <c r="E1321" s="182"/>
      <c r="F1321" s="200">
        <f t="shared" si="863"/>
        <v>2700</v>
      </c>
      <c r="G1321" s="200">
        <f t="shared" si="864"/>
        <v>3350</v>
      </c>
      <c r="H1321" s="201">
        <f t="shared" si="865"/>
        <v>2100</v>
      </c>
      <c r="I1321" s="124"/>
      <c r="J1321" s="121"/>
      <c r="K1321" s="132"/>
      <c r="L1321" s="132"/>
      <c r="M1321" s="132"/>
      <c r="N1321" s="171">
        <v>321130</v>
      </c>
      <c r="O1321" s="172" t="s">
        <v>46</v>
      </c>
      <c r="P1321" s="173" t="s">
        <v>143</v>
      </c>
      <c r="Q1321" s="174">
        <v>1350</v>
      </c>
      <c r="R1321" s="174">
        <f>S1321-Q1321</f>
        <v>0</v>
      </c>
      <c r="S1321" s="174">
        <v>1350</v>
      </c>
      <c r="T1321" s="174"/>
      <c r="U1321" s="295">
        <v>2000</v>
      </c>
      <c r="V1321" s="295">
        <v>1350</v>
      </c>
      <c r="W1321" s="345">
        <v>0</v>
      </c>
      <c r="X1321" s="174"/>
      <c r="Y1321" s="309"/>
      <c r="Z1321" s="174">
        <v>400</v>
      </c>
      <c r="AA1321" s="174">
        <f>+Q1321</f>
        <v>1350</v>
      </c>
      <c r="AB1321" s="174">
        <v>200</v>
      </c>
      <c r="AC1321" s="174">
        <v>100</v>
      </c>
      <c r="AD1321" s="174">
        <v>50</v>
      </c>
    </row>
    <row r="1322" spans="1:30" s="114" customFormat="1" ht="20.25" hidden="1" customHeight="1" x14ac:dyDescent="0.25">
      <c r="A1322" s="183" t="s">
        <v>345</v>
      </c>
      <c r="B1322" s="183"/>
      <c r="C1322" s="183"/>
      <c r="D1322" s="183"/>
      <c r="E1322" s="198" t="s">
        <v>388</v>
      </c>
      <c r="F1322" s="200">
        <f t="shared" si="863"/>
        <v>1300</v>
      </c>
      <c r="G1322" s="200">
        <f t="shared" si="864"/>
        <v>1275</v>
      </c>
      <c r="H1322" s="201">
        <f t="shared" si="865"/>
        <v>650</v>
      </c>
      <c r="I1322" s="124"/>
      <c r="J1322" s="131"/>
      <c r="K1322" s="131"/>
      <c r="L1322" s="131"/>
      <c r="M1322" s="194">
        <v>32114</v>
      </c>
      <c r="N1322" s="195"/>
      <c r="O1322" s="196" t="s">
        <v>46</v>
      </c>
      <c r="P1322" s="195" t="s">
        <v>304</v>
      </c>
      <c r="Q1322" s="197">
        <f>Q1323</f>
        <v>650</v>
      </c>
      <c r="R1322" s="197">
        <f>R1323</f>
        <v>0</v>
      </c>
      <c r="S1322" s="197">
        <f>S1323</f>
        <v>650</v>
      </c>
      <c r="T1322" s="197">
        <f t="shared" ref="T1322:AD1322" si="872">T1323</f>
        <v>0</v>
      </c>
      <c r="U1322" s="294">
        <f t="shared" si="872"/>
        <v>0</v>
      </c>
      <c r="V1322" s="294">
        <f t="shared" si="872"/>
        <v>650</v>
      </c>
      <c r="W1322" s="343">
        <f t="shared" si="872"/>
        <v>625</v>
      </c>
      <c r="X1322" s="197"/>
      <c r="Y1322" s="308"/>
      <c r="Z1322" s="197">
        <f t="shared" si="872"/>
        <v>0</v>
      </c>
      <c r="AA1322" s="197">
        <f t="shared" si="872"/>
        <v>650</v>
      </c>
      <c r="AB1322" s="197">
        <f t="shared" si="872"/>
        <v>0</v>
      </c>
      <c r="AC1322" s="197">
        <f t="shared" si="872"/>
        <v>0</v>
      </c>
      <c r="AD1322" s="197">
        <f t="shared" si="872"/>
        <v>0</v>
      </c>
    </row>
    <row r="1323" spans="1:30" s="114" customFormat="1" ht="20.25" hidden="1" customHeight="1" x14ac:dyDescent="0.25">
      <c r="A1323" s="182" t="s">
        <v>345</v>
      </c>
      <c r="B1323" s="182"/>
      <c r="C1323" s="182"/>
      <c r="D1323" s="182"/>
      <c r="E1323" s="182"/>
      <c r="F1323" s="200">
        <f t="shared" si="863"/>
        <v>1300</v>
      </c>
      <c r="G1323" s="200">
        <f t="shared" si="864"/>
        <v>1275</v>
      </c>
      <c r="H1323" s="201">
        <f t="shared" si="865"/>
        <v>650</v>
      </c>
      <c r="I1323" s="124"/>
      <c r="J1323" s="121"/>
      <c r="K1323" s="132"/>
      <c r="L1323" s="132"/>
      <c r="M1323" s="132"/>
      <c r="N1323" s="171">
        <v>321140</v>
      </c>
      <c r="O1323" s="172" t="s">
        <v>46</v>
      </c>
      <c r="P1323" s="173" t="s">
        <v>304</v>
      </c>
      <c r="Q1323" s="174">
        <v>650</v>
      </c>
      <c r="R1323" s="174">
        <f>S1323-Q1323</f>
        <v>0</v>
      </c>
      <c r="S1323" s="174">
        <v>650</v>
      </c>
      <c r="T1323" s="174"/>
      <c r="U1323" s="295">
        <v>0</v>
      </c>
      <c r="V1323" s="295">
        <v>650</v>
      </c>
      <c r="W1323" s="345">
        <v>625</v>
      </c>
      <c r="X1323" s="174"/>
      <c r="Y1323" s="309"/>
      <c r="Z1323" s="174"/>
      <c r="AA1323" s="174">
        <f>+Q1323</f>
        <v>650</v>
      </c>
      <c r="AB1323" s="174"/>
      <c r="AC1323" s="174"/>
      <c r="AD1323" s="174"/>
    </row>
    <row r="1324" spans="1:30" s="114" customFormat="1" ht="20.25" hidden="1" customHeight="1" x14ac:dyDescent="0.25">
      <c r="A1324" s="183" t="s">
        <v>345</v>
      </c>
      <c r="B1324" s="183"/>
      <c r="C1324" s="183"/>
      <c r="D1324" s="183"/>
      <c r="E1324" s="198" t="s">
        <v>388</v>
      </c>
      <c r="F1324" s="200">
        <f t="shared" si="863"/>
        <v>300</v>
      </c>
      <c r="G1324" s="200">
        <f t="shared" si="864"/>
        <v>750</v>
      </c>
      <c r="H1324" s="201">
        <f t="shared" si="865"/>
        <v>400</v>
      </c>
      <c r="I1324" s="124"/>
      <c r="J1324" s="131"/>
      <c r="K1324" s="131"/>
      <c r="L1324" s="131"/>
      <c r="M1324" s="194">
        <v>32115</v>
      </c>
      <c r="N1324" s="195"/>
      <c r="O1324" s="196" t="s">
        <v>46</v>
      </c>
      <c r="P1324" s="195" t="s">
        <v>144</v>
      </c>
      <c r="Q1324" s="197">
        <f t="shared" ref="Q1324:AD1324" si="873">Q1325</f>
        <v>150</v>
      </c>
      <c r="R1324" s="197">
        <f t="shared" si="873"/>
        <v>0</v>
      </c>
      <c r="S1324" s="197">
        <f t="shared" si="873"/>
        <v>150</v>
      </c>
      <c r="T1324" s="197">
        <f t="shared" si="873"/>
        <v>0</v>
      </c>
      <c r="U1324" s="294">
        <f t="shared" si="873"/>
        <v>600</v>
      </c>
      <c r="V1324" s="294">
        <f t="shared" si="873"/>
        <v>150</v>
      </c>
      <c r="W1324" s="343">
        <f t="shared" si="873"/>
        <v>0</v>
      </c>
      <c r="X1324" s="197"/>
      <c r="Y1324" s="308"/>
      <c r="Z1324" s="197">
        <f t="shared" si="873"/>
        <v>0</v>
      </c>
      <c r="AA1324" s="197">
        <f t="shared" si="873"/>
        <v>150</v>
      </c>
      <c r="AB1324" s="197">
        <f t="shared" si="873"/>
        <v>100</v>
      </c>
      <c r="AC1324" s="197">
        <f t="shared" si="873"/>
        <v>100</v>
      </c>
      <c r="AD1324" s="197">
        <f t="shared" si="873"/>
        <v>50</v>
      </c>
    </row>
    <row r="1325" spans="1:30" s="114" customFormat="1" ht="20.25" hidden="1" customHeight="1" x14ac:dyDescent="0.25">
      <c r="A1325" s="182" t="s">
        <v>345</v>
      </c>
      <c r="B1325" s="182"/>
      <c r="C1325" s="182"/>
      <c r="D1325" s="182"/>
      <c r="E1325" s="182"/>
      <c r="F1325" s="200">
        <f t="shared" si="863"/>
        <v>300</v>
      </c>
      <c r="G1325" s="200">
        <f t="shared" si="864"/>
        <v>750</v>
      </c>
      <c r="H1325" s="201">
        <f t="shared" si="865"/>
        <v>400</v>
      </c>
      <c r="I1325" s="124"/>
      <c r="J1325" s="121"/>
      <c r="K1325" s="132"/>
      <c r="L1325" s="132"/>
      <c r="M1325" s="132"/>
      <c r="N1325" s="171">
        <v>321150</v>
      </c>
      <c r="O1325" s="172" t="s">
        <v>46</v>
      </c>
      <c r="P1325" s="173" t="s">
        <v>144</v>
      </c>
      <c r="Q1325" s="174">
        <v>150</v>
      </c>
      <c r="R1325" s="174">
        <f>S1325-Q1325</f>
        <v>0</v>
      </c>
      <c r="S1325" s="174">
        <v>150</v>
      </c>
      <c r="T1325" s="174"/>
      <c r="U1325" s="295">
        <v>600</v>
      </c>
      <c r="V1325" s="295">
        <v>150</v>
      </c>
      <c r="W1325" s="345">
        <v>0</v>
      </c>
      <c r="X1325" s="174"/>
      <c r="Y1325" s="309"/>
      <c r="Z1325" s="174"/>
      <c r="AA1325" s="174">
        <f>+Q1325</f>
        <v>150</v>
      </c>
      <c r="AB1325" s="174">
        <v>100</v>
      </c>
      <c r="AC1325" s="174">
        <v>100</v>
      </c>
      <c r="AD1325" s="174">
        <v>50</v>
      </c>
    </row>
    <row r="1326" spans="1:30" s="114" customFormat="1" ht="20.25" hidden="1" customHeight="1" x14ac:dyDescent="0.25">
      <c r="A1326" s="183" t="s">
        <v>345</v>
      </c>
      <c r="B1326" s="183"/>
      <c r="C1326" s="183"/>
      <c r="D1326" s="183"/>
      <c r="E1326" s="198" t="s">
        <v>388</v>
      </c>
      <c r="F1326" s="200">
        <f t="shared" si="863"/>
        <v>900</v>
      </c>
      <c r="G1326" s="200">
        <f t="shared" si="864"/>
        <v>896.25</v>
      </c>
      <c r="H1326" s="201">
        <f t="shared" si="865"/>
        <v>450</v>
      </c>
      <c r="I1326" s="124"/>
      <c r="J1326" s="131"/>
      <c r="K1326" s="131"/>
      <c r="L1326" s="131"/>
      <c r="M1326" s="194">
        <v>32116</v>
      </c>
      <c r="N1326" s="195"/>
      <c r="O1326" s="196" t="s">
        <v>46</v>
      </c>
      <c r="P1326" s="195" t="s">
        <v>305</v>
      </c>
      <c r="Q1326" s="197">
        <f>Q1327</f>
        <v>450</v>
      </c>
      <c r="R1326" s="197">
        <f>R1327</f>
        <v>0</v>
      </c>
      <c r="S1326" s="197">
        <f>S1327</f>
        <v>450</v>
      </c>
      <c r="T1326" s="197">
        <f t="shared" ref="T1326:AD1326" si="874">T1327</f>
        <v>0</v>
      </c>
      <c r="U1326" s="294">
        <f t="shared" si="874"/>
        <v>0</v>
      </c>
      <c r="V1326" s="294">
        <f t="shared" si="874"/>
        <v>450</v>
      </c>
      <c r="W1326" s="343">
        <f t="shared" si="874"/>
        <v>446.25</v>
      </c>
      <c r="X1326" s="197"/>
      <c r="Y1326" s="308"/>
      <c r="Z1326" s="197">
        <f t="shared" si="874"/>
        <v>0</v>
      </c>
      <c r="AA1326" s="197">
        <f t="shared" si="874"/>
        <v>450</v>
      </c>
      <c r="AB1326" s="197">
        <f t="shared" si="874"/>
        <v>0</v>
      </c>
      <c r="AC1326" s="197">
        <f t="shared" si="874"/>
        <v>0</v>
      </c>
      <c r="AD1326" s="197">
        <f t="shared" si="874"/>
        <v>0</v>
      </c>
    </row>
    <row r="1327" spans="1:30" s="114" customFormat="1" ht="20.25" hidden="1" customHeight="1" x14ac:dyDescent="0.25">
      <c r="A1327" s="182" t="s">
        <v>345</v>
      </c>
      <c r="B1327" s="182"/>
      <c r="C1327" s="182"/>
      <c r="D1327" s="182"/>
      <c r="E1327" s="182"/>
      <c r="F1327" s="200">
        <f t="shared" si="863"/>
        <v>900</v>
      </c>
      <c r="G1327" s="200">
        <f t="shared" si="864"/>
        <v>896.25</v>
      </c>
      <c r="H1327" s="201">
        <f t="shared" si="865"/>
        <v>450</v>
      </c>
      <c r="I1327" s="124"/>
      <c r="J1327" s="121"/>
      <c r="K1327" s="132"/>
      <c r="L1327" s="132"/>
      <c r="M1327" s="127"/>
      <c r="N1327" s="171">
        <v>321160</v>
      </c>
      <c r="O1327" s="172" t="s">
        <v>46</v>
      </c>
      <c r="P1327" s="173" t="s">
        <v>305</v>
      </c>
      <c r="Q1327" s="174">
        <v>450</v>
      </c>
      <c r="R1327" s="174">
        <f>S1327-Q1327</f>
        <v>0</v>
      </c>
      <c r="S1327" s="174">
        <v>450</v>
      </c>
      <c r="T1327" s="174"/>
      <c r="U1327" s="295">
        <v>0</v>
      </c>
      <c r="V1327" s="295">
        <v>450</v>
      </c>
      <c r="W1327" s="345">
        <v>446.25</v>
      </c>
      <c r="X1327" s="174"/>
      <c r="Y1327" s="309"/>
      <c r="Z1327" s="174"/>
      <c r="AA1327" s="174">
        <f>+Q1327</f>
        <v>450</v>
      </c>
      <c r="AB1327" s="174"/>
      <c r="AC1327" s="174"/>
      <c r="AD1327" s="174"/>
    </row>
    <row r="1328" spans="1:30" s="114" customFormat="1" ht="20.25" hidden="1" customHeight="1" x14ac:dyDescent="0.25">
      <c r="A1328" s="183" t="s">
        <v>345</v>
      </c>
      <c r="B1328" s="183"/>
      <c r="C1328" s="183"/>
      <c r="D1328" s="183"/>
      <c r="E1328" s="198" t="s">
        <v>388</v>
      </c>
      <c r="F1328" s="200">
        <f t="shared" si="863"/>
        <v>0</v>
      </c>
      <c r="G1328" s="200">
        <f t="shared" si="864"/>
        <v>0</v>
      </c>
      <c r="H1328" s="201">
        <f t="shared" si="865"/>
        <v>0</v>
      </c>
      <c r="I1328" s="124"/>
      <c r="J1328" s="131"/>
      <c r="K1328" s="131"/>
      <c r="L1328" s="131"/>
      <c r="M1328" s="194">
        <v>32119</v>
      </c>
      <c r="N1328" s="195"/>
      <c r="O1328" s="196" t="s">
        <v>46</v>
      </c>
      <c r="P1328" s="195" t="s">
        <v>145</v>
      </c>
      <c r="Q1328" s="197">
        <f t="shared" ref="Q1328:AD1328" si="875">Q1329</f>
        <v>0</v>
      </c>
      <c r="R1328" s="197">
        <f t="shared" si="875"/>
        <v>0</v>
      </c>
      <c r="S1328" s="197">
        <f t="shared" si="875"/>
        <v>0</v>
      </c>
      <c r="T1328" s="197">
        <f t="shared" si="875"/>
        <v>0</v>
      </c>
      <c r="U1328" s="294">
        <f t="shared" si="875"/>
        <v>0</v>
      </c>
      <c r="V1328" s="294">
        <f t="shared" si="875"/>
        <v>0</v>
      </c>
      <c r="W1328" s="343">
        <f t="shared" si="875"/>
        <v>0</v>
      </c>
      <c r="X1328" s="197"/>
      <c r="Y1328" s="308"/>
      <c r="Z1328" s="197">
        <f t="shared" si="875"/>
        <v>0</v>
      </c>
      <c r="AA1328" s="197">
        <f t="shared" si="875"/>
        <v>0</v>
      </c>
      <c r="AB1328" s="197">
        <f t="shared" si="875"/>
        <v>0</v>
      </c>
      <c r="AC1328" s="197">
        <f t="shared" si="875"/>
        <v>0</v>
      </c>
      <c r="AD1328" s="197">
        <f t="shared" si="875"/>
        <v>0</v>
      </c>
    </row>
    <row r="1329" spans="1:30" s="114" customFormat="1" ht="20.25" hidden="1" customHeight="1" x14ac:dyDescent="0.25">
      <c r="A1329" s="182" t="s">
        <v>345</v>
      </c>
      <c r="B1329" s="182"/>
      <c r="C1329" s="182"/>
      <c r="D1329" s="182"/>
      <c r="E1329" s="182"/>
      <c r="F1329" s="200">
        <f t="shared" si="863"/>
        <v>0</v>
      </c>
      <c r="G1329" s="200">
        <f t="shared" si="864"/>
        <v>0</v>
      </c>
      <c r="H1329" s="201">
        <f t="shared" si="865"/>
        <v>0</v>
      </c>
      <c r="I1329" s="124"/>
      <c r="J1329" s="121"/>
      <c r="K1329" s="132"/>
      <c r="L1329" s="132"/>
      <c r="M1329" s="132"/>
      <c r="N1329" s="171">
        <v>321190</v>
      </c>
      <c r="O1329" s="172" t="s">
        <v>46</v>
      </c>
      <c r="P1329" s="173" t="s">
        <v>145</v>
      </c>
      <c r="Q1329" s="174">
        <v>0</v>
      </c>
      <c r="R1329" s="174">
        <f>S1329-Q1329</f>
        <v>0</v>
      </c>
      <c r="S1329" s="174">
        <v>0</v>
      </c>
      <c r="T1329" s="174"/>
      <c r="U1329" s="295"/>
      <c r="V1329" s="295"/>
      <c r="W1329" s="345"/>
      <c r="X1329" s="174"/>
      <c r="Y1329" s="309"/>
      <c r="Z1329" s="174"/>
      <c r="AA1329" s="174">
        <f>+Q1329</f>
        <v>0</v>
      </c>
      <c r="AB1329" s="174"/>
      <c r="AC1329" s="174"/>
      <c r="AD1329" s="174"/>
    </row>
    <row r="1330" spans="1:30" s="114" customFormat="1" ht="20.25" hidden="1" customHeight="1" x14ac:dyDescent="0.25">
      <c r="A1330" s="182" t="s">
        <v>345</v>
      </c>
      <c r="B1330" s="182"/>
      <c r="C1330" s="182"/>
      <c r="D1330" s="198" t="s">
        <v>387</v>
      </c>
      <c r="E1330" s="198" t="s">
        <v>388</v>
      </c>
      <c r="F1330" s="200">
        <f t="shared" si="863"/>
        <v>4000</v>
      </c>
      <c r="G1330" s="200">
        <f t="shared" si="864"/>
        <v>4658</v>
      </c>
      <c r="H1330" s="201">
        <f t="shared" si="865"/>
        <v>3808.1</v>
      </c>
      <c r="I1330" s="124"/>
      <c r="J1330" s="121"/>
      <c r="K1330" s="132"/>
      <c r="L1330" s="132">
        <v>3212</v>
      </c>
      <c r="M1330" s="137"/>
      <c r="N1330" s="137"/>
      <c r="O1330" s="12" t="s">
        <v>46</v>
      </c>
      <c r="P1330" s="127" t="s">
        <v>146</v>
      </c>
      <c r="Q1330" s="133">
        <f t="shared" ref="Q1330:S1330" si="876">Q1331+Q1333</f>
        <v>2000</v>
      </c>
      <c r="R1330" s="133">
        <f t="shared" si="876"/>
        <v>0</v>
      </c>
      <c r="S1330" s="133">
        <f t="shared" si="876"/>
        <v>2000</v>
      </c>
      <c r="T1330" s="133">
        <v>658</v>
      </c>
      <c r="U1330" s="293">
        <f t="shared" ref="U1330:AD1330" si="877">U1331+U1333</f>
        <v>2000</v>
      </c>
      <c r="V1330" s="293">
        <f t="shared" si="877"/>
        <v>2000</v>
      </c>
      <c r="W1330" s="342">
        <f t="shared" si="877"/>
        <v>0</v>
      </c>
      <c r="X1330" s="133"/>
      <c r="Y1330" s="307"/>
      <c r="Z1330" s="133">
        <f t="shared" si="877"/>
        <v>658.1</v>
      </c>
      <c r="AA1330" s="133">
        <f t="shared" si="877"/>
        <v>2000</v>
      </c>
      <c r="AB1330" s="133">
        <f t="shared" si="877"/>
        <v>500</v>
      </c>
      <c r="AC1330" s="133">
        <f t="shared" si="877"/>
        <v>400</v>
      </c>
      <c r="AD1330" s="133">
        <f t="shared" si="877"/>
        <v>250</v>
      </c>
    </row>
    <row r="1331" spans="1:30" s="114" customFormat="1" ht="20.25" hidden="1" customHeight="1" x14ac:dyDescent="0.25">
      <c r="A1331" s="183" t="s">
        <v>345</v>
      </c>
      <c r="B1331" s="183"/>
      <c r="C1331" s="183"/>
      <c r="D1331" s="183"/>
      <c r="E1331" s="198" t="s">
        <v>388</v>
      </c>
      <c r="F1331" s="200">
        <f t="shared" si="863"/>
        <v>4000</v>
      </c>
      <c r="G1331" s="200">
        <f t="shared" si="864"/>
        <v>4000</v>
      </c>
      <c r="H1331" s="201">
        <f t="shared" si="865"/>
        <v>3808.1</v>
      </c>
      <c r="I1331" s="124"/>
      <c r="J1331" s="131"/>
      <c r="K1331" s="131"/>
      <c r="L1331" s="131"/>
      <c r="M1331" s="194">
        <v>32121</v>
      </c>
      <c r="N1331" s="195"/>
      <c r="O1331" s="196" t="s">
        <v>46</v>
      </c>
      <c r="P1331" s="195" t="s">
        <v>147</v>
      </c>
      <c r="Q1331" s="197">
        <f t="shared" ref="Q1331:AD1331" si="878">Q1332</f>
        <v>2000</v>
      </c>
      <c r="R1331" s="197">
        <f t="shared" si="878"/>
        <v>0</v>
      </c>
      <c r="S1331" s="197">
        <f t="shared" si="878"/>
        <v>2000</v>
      </c>
      <c r="T1331" s="197">
        <f t="shared" si="878"/>
        <v>0</v>
      </c>
      <c r="U1331" s="294">
        <f t="shared" si="878"/>
        <v>2000</v>
      </c>
      <c r="V1331" s="294">
        <f t="shared" si="878"/>
        <v>2000</v>
      </c>
      <c r="W1331" s="343">
        <f t="shared" si="878"/>
        <v>0</v>
      </c>
      <c r="X1331" s="197"/>
      <c r="Y1331" s="308"/>
      <c r="Z1331" s="197">
        <f t="shared" si="878"/>
        <v>658.1</v>
      </c>
      <c r="AA1331" s="197">
        <f t="shared" si="878"/>
        <v>2000</v>
      </c>
      <c r="AB1331" s="197">
        <f t="shared" si="878"/>
        <v>500</v>
      </c>
      <c r="AC1331" s="197">
        <f t="shared" si="878"/>
        <v>400</v>
      </c>
      <c r="AD1331" s="197">
        <f t="shared" si="878"/>
        <v>250</v>
      </c>
    </row>
    <row r="1332" spans="1:30" s="114" customFormat="1" ht="20.25" hidden="1" customHeight="1" x14ac:dyDescent="0.25">
      <c r="A1332" s="182" t="s">
        <v>345</v>
      </c>
      <c r="B1332" s="182"/>
      <c r="C1332" s="182"/>
      <c r="D1332" s="182"/>
      <c r="E1332" s="182"/>
      <c r="F1332" s="200">
        <f t="shared" si="863"/>
        <v>4000</v>
      </c>
      <c r="G1332" s="200">
        <f t="shared" si="864"/>
        <v>4000</v>
      </c>
      <c r="H1332" s="201">
        <f t="shared" si="865"/>
        <v>3808.1</v>
      </c>
      <c r="I1332" s="124"/>
      <c r="J1332" s="121"/>
      <c r="K1332" s="124"/>
      <c r="L1332" s="132"/>
      <c r="M1332" s="124"/>
      <c r="N1332" s="171">
        <v>321210</v>
      </c>
      <c r="O1332" s="172" t="s">
        <v>46</v>
      </c>
      <c r="P1332" s="173" t="s">
        <v>147</v>
      </c>
      <c r="Q1332" s="174">
        <v>2000</v>
      </c>
      <c r="R1332" s="174">
        <f>S1332-Q1332</f>
        <v>0</v>
      </c>
      <c r="S1332" s="174">
        <v>2000</v>
      </c>
      <c r="T1332" s="174"/>
      <c r="U1332" s="295">
        <v>2000</v>
      </c>
      <c r="V1332" s="295">
        <v>2000</v>
      </c>
      <c r="W1332" s="345">
        <v>0</v>
      </c>
      <c r="X1332" s="174"/>
      <c r="Y1332" s="309"/>
      <c r="Z1332" s="174">
        <v>658.1</v>
      </c>
      <c r="AA1332" s="174">
        <f>+Q1332</f>
        <v>2000</v>
      </c>
      <c r="AB1332" s="174">
        <v>500</v>
      </c>
      <c r="AC1332" s="174">
        <v>400</v>
      </c>
      <c r="AD1332" s="174">
        <v>250</v>
      </c>
    </row>
    <row r="1333" spans="1:30" s="114" customFormat="1" ht="20.25" hidden="1" customHeight="1" x14ac:dyDescent="0.25">
      <c r="A1333" s="183" t="s">
        <v>345</v>
      </c>
      <c r="B1333" s="183"/>
      <c r="C1333" s="183"/>
      <c r="D1333" s="183"/>
      <c r="E1333" s="198" t="s">
        <v>388</v>
      </c>
      <c r="F1333" s="200">
        <f t="shared" si="863"/>
        <v>0</v>
      </c>
      <c r="G1333" s="200">
        <f t="shared" si="864"/>
        <v>0</v>
      </c>
      <c r="H1333" s="201">
        <f t="shared" si="865"/>
        <v>0</v>
      </c>
      <c r="I1333" s="124"/>
      <c r="J1333" s="131"/>
      <c r="K1333" s="131"/>
      <c r="L1333" s="131"/>
      <c r="M1333" s="194">
        <v>32123</v>
      </c>
      <c r="N1333" s="195"/>
      <c r="O1333" s="196" t="s">
        <v>46</v>
      </c>
      <c r="P1333" s="195" t="s">
        <v>261</v>
      </c>
      <c r="Q1333" s="197">
        <f t="shared" ref="Q1333:AD1333" si="879">Q1334</f>
        <v>0</v>
      </c>
      <c r="R1333" s="197">
        <f t="shared" si="879"/>
        <v>0</v>
      </c>
      <c r="S1333" s="197">
        <f t="shared" si="879"/>
        <v>0</v>
      </c>
      <c r="T1333" s="197">
        <f t="shared" si="879"/>
        <v>0</v>
      </c>
      <c r="U1333" s="294">
        <f t="shared" si="879"/>
        <v>0</v>
      </c>
      <c r="V1333" s="294">
        <f t="shared" si="879"/>
        <v>0</v>
      </c>
      <c r="W1333" s="343">
        <f t="shared" si="879"/>
        <v>0</v>
      </c>
      <c r="X1333" s="197"/>
      <c r="Y1333" s="308"/>
      <c r="Z1333" s="197">
        <f t="shared" si="879"/>
        <v>0</v>
      </c>
      <c r="AA1333" s="197">
        <f t="shared" si="879"/>
        <v>0</v>
      </c>
      <c r="AB1333" s="197">
        <f t="shared" si="879"/>
        <v>0</v>
      </c>
      <c r="AC1333" s="197">
        <f t="shared" si="879"/>
        <v>0</v>
      </c>
      <c r="AD1333" s="197">
        <f t="shared" si="879"/>
        <v>0</v>
      </c>
    </row>
    <row r="1334" spans="1:30" s="114" customFormat="1" ht="20.25" hidden="1" customHeight="1" x14ac:dyDescent="0.25">
      <c r="A1334" s="182" t="s">
        <v>345</v>
      </c>
      <c r="B1334" s="182"/>
      <c r="C1334" s="182"/>
      <c r="D1334" s="182"/>
      <c r="E1334" s="182"/>
      <c r="F1334" s="200">
        <f t="shared" si="863"/>
        <v>0</v>
      </c>
      <c r="G1334" s="200">
        <f t="shared" si="864"/>
        <v>0</v>
      </c>
      <c r="H1334" s="201">
        <f t="shared" si="865"/>
        <v>0</v>
      </c>
      <c r="I1334" s="124"/>
      <c r="J1334" s="121"/>
      <c r="K1334" s="124"/>
      <c r="L1334" s="132"/>
      <c r="M1334" s="124"/>
      <c r="N1334" s="171">
        <v>321230</v>
      </c>
      <c r="O1334" s="172" t="s">
        <v>46</v>
      </c>
      <c r="P1334" s="173" t="s">
        <v>261</v>
      </c>
      <c r="Q1334" s="174">
        <v>0</v>
      </c>
      <c r="R1334" s="174">
        <f>S1334-Q1334</f>
        <v>0</v>
      </c>
      <c r="S1334" s="174">
        <v>0</v>
      </c>
      <c r="T1334" s="174"/>
      <c r="U1334" s="295">
        <v>0</v>
      </c>
      <c r="V1334" s="295">
        <v>0</v>
      </c>
      <c r="W1334" s="345"/>
      <c r="X1334" s="174"/>
      <c r="Y1334" s="309"/>
      <c r="Z1334" s="174"/>
      <c r="AA1334" s="174">
        <f>+Q1334</f>
        <v>0</v>
      </c>
      <c r="AB1334" s="174"/>
      <c r="AC1334" s="174"/>
      <c r="AD1334" s="174"/>
    </row>
    <row r="1335" spans="1:30" s="114" customFormat="1" ht="20.25" hidden="1" customHeight="1" x14ac:dyDescent="0.25">
      <c r="A1335" s="182" t="s">
        <v>345</v>
      </c>
      <c r="B1335" s="182"/>
      <c r="C1335" s="182"/>
      <c r="D1335" s="198" t="s">
        <v>387</v>
      </c>
      <c r="E1335" s="198" t="s">
        <v>388</v>
      </c>
      <c r="F1335" s="200">
        <f t="shared" si="863"/>
        <v>2800</v>
      </c>
      <c r="G1335" s="200">
        <f t="shared" si="864"/>
        <v>3655</v>
      </c>
      <c r="H1335" s="201">
        <f t="shared" si="865"/>
        <v>2805</v>
      </c>
      <c r="I1335" s="124"/>
      <c r="J1335" s="121"/>
      <c r="K1335" s="124"/>
      <c r="L1335" s="132">
        <v>3213</v>
      </c>
      <c r="M1335" s="121"/>
      <c r="N1335" s="121"/>
      <c r="O1335" s="12" t="s">
        <v>46</v>
      </c>
      <c r="P1335" s="125" t="s">
        <v>149</v>
      </c>
      <c r="Q1335" s="133">
        <f t="shared" ref="Q1335:S1335" si="880">Q1336+Q1338</f>
        <v>1400</v>
      </c>
      <c r="R1335" s="133">
        <f t="shared" si="880"/>
        <v>0</v>
      </c>
      <c r="S1335" s="133">
        <f t="shared" si="880"/>
        <v>1400</v>
      </c>
      <c r="T1335" s="133">
        <v>255</v>
      </c>
      <c r="U1335" s="293">
        <f t="shared" ref="U1335:AD1335" si="881">U1336+U1338</f>
        <v>2000</v>
      </c>
      <c r="V1335" s="293">
        <f t="shared" si="881"/>
        <v>1400</v>
      </c>
      <c r="W1335" s="342">
        <f t="shared" si="881"/>
        <v>0</v>
      </c>
      <c r="X1335" s="133"/>
      <c r="Y1335" s="307"/>
      <c r="Z1335" s="133">
        <f t="shared" si="881"/>
        <v>255</v>
      </c>
      <c r="AA1335" s="133">
        <f t="shared" si="881"/>
        <v>1400</v>
      </c>
      <c r="AB1335" s="133">
        <f t="shared" si="881"/>
        <v>500</v>
      </c>
      <c r="AC1335" s="133">
        <f t="shared" si="881"/>
        <v>400</v>
      </c>
      <c r="AD1335" s="133">
        <f t="shared" si="881"/>
        <v>250</v>
      </c>
    </row>
    <row r="1336" spans="1:30" s="114" customFormat="1" ht="20.25" hidden="1" customHeight="1" x14ac:dyDescent="0.25">
      <c r="A1336" s="183" t="s">
        <v>345</v>
      </c>
      <c r="B1336" s="183"/>
      <c r="C1336" s="183"/>
      <c r="D1336" s="183"/>
      <c r="E1336" s="198" t="s">
        <v>388</v>
      </c>
      <c r="F1336" s="200">
        <f t="shared" si="863"/>
        <v>2800</v>
      </c>
      <c r="G1336" s="200">
        <f t="shared" si="864"/>
        <v>3400</v>
      </c>
      <c r="H1336" s="201">
        <f t="shared" si="865"/>
        <v>2805</v>
      </c>
      <c r="I1336" s="124"/>
      <c r="J1336" s="131"/>
      <c r="K1336" s="131"/>
      <c r="L1336" s="131"/>
      <c r="M1336" s="194">
        <v>32131</v>
      </c>
      <c r="N1336" s="195"/>
      <c r="O1336" s="196" t="s">
        <v>46</v>
      </c>
      <c r="P1336" s="195" t="s">
        <v>150</v>
      </c>
      <c r="Q1336" s="197">
        <f t="shared" ref="Q1336:AD1336" si="882">Q1337</f>
        <v>1400</v>
      </c>
      <c r="R1336" s="197">
        <f t="shared" si="882"/>
        <v>0</v>
      </c>
      <c r="S1336" s="197">
        <f t="shared" si="882"/>
        <v>1400</v>
      </c>
      <c r="T1336" s="197">
        <f t="shared" si="882"/>
        <v>0</v>
      </c>
      <c r="U1336" s="294">
        <f t="shared" si="882"/>
        <v>2000</v>
      </c>
      <c r="V1336" s="294">
        <f t="shared" si="882"/>
        <v>1400</v>
      </c>
      <c r="W1336" s="343">
        <f t="shared" si="882"/>
        <v>0</v>
      </c>
      <c r="X1336" s="197"/>
      <c r="Y1336" s="308"/>
      <c r="Z1336" s="197">
        <f t="shared" si="882"/>
        <v>255</v>
      </c>
      <c r="AA1336" s="197">
        <f t="shared" si="882"/>
        <v>1400</v>
      </c>
      <c r="AB1336" s="197">
        <f t="shared" si="882"/>
        <v>500</v>
      </c>
      <c r="AC1336" s="197">
        <f t="shared" si="882"/>
        <v>400</v>
      </c>
      <c r="AD1336" s="197">
        <f t="shared" si="882"/>
        <v>250</v>
      </c>
    </row>
    <row r="1337" spans="1:30" s="114" customFormat="1" ht="20.25" hidden="1" customHeight="1" x14ac:dyDescent="0.25">
      <c r="A1337" s="182" t="s">
        <v>345</v>
      </c>
      <c r="B1337" s="182"/>
      <c r="C1337" s="182"/>
      <c r="D1337" s="182"/>
      <c r="E1337" s="182"/>
      <c r="F1337" s="200">
        <f t="shared" si="863"/>
        <v>2800</v>
      </c>
      <c r="G1337" s="200">
        <f t="shared" si="864"/>
        <v>3400</v>
      </c>
      <c r="H1337" s="201">
        <f t="shared" si="865"/>
        <v>2805</v>
      </c>
      <c r="I1337" s="124"/>
      <c r="J1337" s="121"/>
      <c r="K1337" s="121"/>
      <c r="L1337" s="137"/>
      <c r="M1337" s="127"/>
      <c r="N1337" s="171">
        <v>321310</v>
      </c>
      <c r="O1337" s="172" t="s">
        <v>46</v>
      </c>
      <c r="P1337" s="173" t="s">
        <v>262</v>
      </c>
      <c r="Q1337" s="174">
        <v>1400</v>
      </c>
      <c r="R1337" s="174">
        <f>S1337-Q1337</f>
        <v>0</v>
      </c>
      <c r="S1337" s="174">
        <v>1400</v>
      </c>
      <c r="T1337" s="174"/>
      <c r="U1337" s="295">
        <v>2000</v>
      </c>
      <c r="V1337" s="295">
        <v>1400</v>
      </c>
      <c r="W1337" s="345"/>
      <c r="X1337" s="174"/>
      <c r="Y1337" s="309"/>
      <c r="Z1337" s="174">
        <v>255</v>
      </c>
      <c r="AA1337" s="174">
        <f>+Q1337</f>
        <v>1400</v>
      </c>
      <c r="AB1337" s="174">
        <v>500</v>
      </c>
      <c r="AC1337" s="174">
        <v>400</v>
      </c>
      <c r="AD1337" s="174">
        <v>250</v>
      </c>
    </row>
    <row r="1338" spans="1:30" s="114" customFormat="1" ht="20.25" hidden="1" customHeight="1" x14ac:dyDescent="0.25">
      <c r="A1338" s="183" t="s">
        <v>345</v>
      </c>
      <c r="B1338" s="183"/>
      <c r="C1338" s="183"/>
      <c r="D1338" s="183"/>
      <c r="E1338" s="198" t="s">
        <v>388</v>
      </c>
      <c r="F1338" s="200">
        <f t="shared" si="863"/>
        <v>0</v>
      </c>
      <c r="G1338" s="200">
        <f t="shared" si="864"/>
        <v>0</v>
      </c>
      <c r="H1338" s="201">
        <f t="shared" si="865"/>
        <v>0</v>
      </c>
      <c r="I1338" s="124"/>
      <c r="J1338" s="131"/>
      <c r="K1338" s="131"/>
      <c r="L1338" s="131"/>
      <c r="M1338" s="194">
        <v>32132</v>
      </c>
      <c r="N1338" s="195"/>
      <c r="O1338" s="196" t="s">
        <v>46</v>
      </c>
      <c r="P1338" s="195" t="s">
        <v>153</v>
      </c>
      <c r="Q1338" s="197">
        <f t="shared" ref="Q1338:AD1338" si="883">Q1339</f>
        <v>0</v>
      </c>
      <c r="R1338" s="197">
        <f t="shared" si="883"/>
        <v>0</v>
      </c>
      <c r="S1338" s="197">
        <f t="shared" si="883"/>
        <v>0</v>
      </c>
      <c r="T1338" s="197">
        <f t="shared" si="883"/>
        <v>0</v>
      </c>
      <c r="U1338" s="294">
        <f t="shared" si="883"/>
        <v>0</v>
      </c>
      <c r="V1338" s="294">
        <f t="shared" si="883"/>
        <v>0</v>
      </c>
      <c r="W1338" s="343">
        <f t="shared" si="883"/>
        <v>0</v>
      </c>
      <c r="X1338" s="197"/>
      <c r="Y1338" s="308"/>
      <c r="Z1338" s="197">
        <f t="shared" si="883"/>
        <v>0</v>
      </c>
      <c r="AA1338" s="197">
        <f t="shared" si="883"/>
        <v>0</v>
      </c>
      <c r="AB1338" s="197">
        <f t="shared" si="883"/>
        <v>0</v>
      </c>
      <c r="AC1338" s="197">
        <f t="shared" si="883"/>
        <v>0</v>
      </c>
      <c r="AD1338" s="197">
        <f t="shared" si="883"/>
        <v>0</v>
      </c>
    </row>
    <row r="1339" spans="1:30" s="114" customFormat="1" ht="20.25" hidden="1" customHeight="1" x14ac:dyDescent="0.25">
      <c r="A1339" s="182" t="s">
        <v>345</v>
      </c>
      <c r="B1339" s="182"/>
      <c r="C1339" s="182"/>
      <c r="D1339" s="182"/>
      <c r="E1339" s="182"/>
      <c r="F1339" s="200">
        <f t="shared" si="863"/>
        <v>0</v>
      </c>
      <c r="G1339" s="200">
        <f t="shared" si="864"/>
        <v>0</v>
      </c>
      <c r="H1339" s="201">
        <f t="shared" si="865"/>
        <v>0</v>
      </c>
      <c r="I1339" s="124"/>
      <c r="J1339" s="121"/>
      <c r="K1339" s="121"/>
      <c r="L1339" s="137"/>
      <c r="M1339" s="127"/>
      <c r="N1339" s="171">
        <v>321320</v>
      </c>
      <c r="O1339" s="172" t="s">
        <v>46</v>
      </c>
      <c r="P1339" s="173" t="s">
        <v>153</v>
      </c>
      <c r="Q1339" s="174">
        <v>0</v>
      </c>
      <c r="R1339" s="174">
        <f>S1339-Q1339</f>
        <v>0</v>
      </c>
      <c r="S1339" s="174">
        <v>0</v>
      </c>
      <c r="T1339" s="174"/>
      <c r="U1339" s="295">
        <v>0</v>
      </c>
      <c r="V1339" s="295">
        <v>0</v>
      </c>
      <c r="W1339" s="345"/>
      <c r="X1339" s="174"/>
      <c r="Y1339" s="309"/>
      <c r="Z1339" s="174"/>
      <c r="AA1339" s="174">
        <f>+Q1339</f>
        <v>0</v>
      </c>
      <c r="AB1339" s="174"/>
      <c r="AC1339" s="174"/>
      <c r="AD1339" s="174"/>
    </row>
    <row r="1340" spans="1:30" s="214" customFormat="1" ht="20.25" hidden="1" customHeight="1" x14ac:dyDescent="0.25">
      <c r="A1340" s="188" t="s">
        <v>345</v>
      </c>
      <c r="B1340" s="188"/>
      <c r="C1340" s="215" t="s">
        <v>384</v>
      </c>
      <c r="D1340" s="215" t="s">
        <v>387</v>
      </c>
      <c r="E1340" s="215" t="s">
        <v>388</v>
      </c>
      <c r="F1340" s="207">
        <f t="shared" si="863"/>
        <v>200</v>
      </c>
      <c r="G1340" s="207">
        <f t="shared" si="864"/>
        <v>225</v>
      </c>
      <c r="H1340" s="208">
        <f t="shared" si="865"/>
        <v>124.89</v>
      </c>
      <c r="I1340" s="124"/>
      <c r="J1340" s="131"/>
      <c r="K1340" s="131">
        <v>322</v>
      </c>
      <c r="L1340" s="131"/>
      <c r="M1340" s="131"/>
      <c r="N1340" s="132"/>
      <c r="O1340" s="12" t="s">
        <v>46</v>
      </c>
      <c r="P1340" s="127" t="s">
        <v>154</v>
      </c>
      <c r="Q1340" s="133">
        <f t="shared" ref="Q1340:AD1342" si="884">Q1341</f>
        <v>100</v>
      </c>
      <c r="R1340" s="133">
        <f t="shared" si="884"/>
        <v>0</v>
      </c>
      <c r="S1340" s="133">
        <f t="shared" si="884"/>
        <v>100</v>
      </c>
      <c r="T1340" s="133">
        <f t="shared" si="884"/>
        <v>25</v>
      </c>
      <c r="U1340" s="293">
        <f t="shared" si="884"/>
        <v>100</v>
      </c>
      <c r="V1340" s="293">
        <f t="shared" si="884"/>
        <v>100</v>
      </c>
      <c r="W1340" s="342">
        <f t="shared" si="884"/>
        <v>0</v>
      </c>
      <c r="X1340" s="133"/>
      <c r="Y1340" s="307"/>
      <c r="Z1340" s="213">
        <f t="shared" si="884"/>
        <v>24.89</v>
      </c>
      <c r="AA1340" s="213">
        <f t="shared" si="884"/>
        <v>100</v>
      </c>
      <c r="AB1340" s="213">
        <f t="shared" si="884"/>
        <v>0</v>
      </c>
      <c r="AC1340" s="213">
        <f t="shared" si="884"/>
        <v>0</v>
      </c>
      <c r="AD1340" s="213">
        <f t="shared" si="884"/>
        <v>0</v>
      </c>
    </row>
    <row r="1341" spans="1:30" s="114" customFormat="1" ht="20.25" hidden="1" customHeight="1" x14ac:dyDescent="0.25">
      <c r="A1341" s="182" t="s">
        <v>345</v>
      </c>
      <c r="B1341" s="182"/>
      <c r="C1341" s="182"/>
      <c r="D1341" s="198" t="s">
        <v>387</v>
      </c>
      <c r="E1341" s="198" t="s">
        <v>388</v>
      </c>
      <c r="F1341" s="200">
        <f t="shared" si="863"/>
        <v>200</v>
      </c>
      <c r="G1341" s="200">
        <f t="shared" si="864"/>
        <v>225</v>
      </c>
      <c r="H1341" s="201">
        <f t="shared" si="865"/>
        <v>124.89</v>
      </c>
      <c r="I1341" s="124"/>
      <c r="J1341" s="124"/>
      <c r="K1341" s="124"/>
      <c r="L1341" s="132">
        <v>3221</v>
      </c>
      <c r="M1341" s="124"/>
      <c r="N1341" s="124"/>
      <c r="O1341" s="12" t="s">
        <v>46</v>
      </c>
      <c r="P1341" s="125" t="s">
        <v>155</v>
      </c>
      <c r="Q1341" s="133">
        <f t="shared" si="884"/>
        <v>100</v>
      </c>
      <c r="R1341" s="133">
        <f t="shared" si="884"/>
        <v>0</v>
      </c>
      <c r="S1341" s="133">
        <f t="shared" si="884"/>
        <v>100</v>
      </c>
      <c r="T1341" s="133">
        <v>25</v>
      </c>
      <c r="U1341" s="293">
        <f t="shared" si="884"/>
        <v>100</v>
      </c>
      <c r="V1341" s="293">
        <f t="shared" si="884"/>
        <v>100</v>
      </c>
      <c r="W1341" s="342">
        <f t="shared" si="884"/>
        <v>0</v>
      </c>
      <c r="X1341" s="133"/>
      <c r="Y1341" s="307"/>
      <c r="Z1341" s="133">
        <f t="shared" si="884"/>
        <v>24.89</v>
      </c>
      <c r="AA1341" s="133">
        <f t="shared" si="884"/>
        <v>100</v>
      </c>
      <c r="AB1341" s="133">
        <f t="shared" si="884"/>
        <v>0</v>
      </c>
      <c r="AC1341" s="133">
        <f t="shared" si="884"/>
        <v>0</v>
      </c>
      <c r="AD1341" s="133">
        <f t="shared" si="884"/>
        <v>0</v>
      </c>
    </row>
    <row r="1342" spans="1:30" s="114" customFormat="1" ht="20.25" hidden="1" customHeight="1" x14ac:dyDescent="0.25">
      <c r="A1342" s="183" t="s">
        <v>345</v>
      </c>
      <c r="B1342" s="183"/>
      <c r="C1342" s="183"/>
      <c r="D1342" s="183"/>
      <c r="E1342" s="198" t="s">
        <v>388</v>
      </c>
      <c r="F1342" s="200">
        <f t="shared" si="863"/>
        <v>200</v>
      </c>
      <c r="G1342" s="200">
        <f t="shared" si="864"/>
        <v>200</v>
      </c>
      <c r="H1342" s="201">
        <f t="shared" si="865"/>
        <v>124.89</v>
      </c>
      <c r="I1342" s="124"/>
      <c r="J1342" s="131"/>
      <c r="K1342" s="131"/>
      <c r="L1342" s="131"/>
      <c r="M1342" s="194">
        <v>32211</v>
      </c>
      <c r="N1342" s="195"/>
      <c r="O1342" s="196" t="s">
        <v>46</v>
      </c>
      <c r="P1342" s="195" t="s">
        <v>156</v>
      </c>
      <c r="Q1342" s="197">
        <f t="shared" si="884"/>
        <v>100</v>
      </c>
      <c r="R1342" s="197">
        <f t="shared" si="884"/>
        <v>0</v>
      </c>
      <c r="S1342" s="197">
        <f t="shared" si="884"/>
        <v>100</v>
      </c>
      <c r="T1342" s="197">
        <f t="shared" si="884"/>
        <v>0</v>
      </c>
      <c r="U1342" s="294">
        <f t="shared" si="884"/>
        <v>100</v>
      </c>
      <c r="V1342" s="294">
        <f t="shared" si="884"/>
        <v>100</v>
      </c>
      <c r="W1342" s="343">
        <f t="shared" si="884"/>
        <v>0</v>
      </c>
      <c r="X1342" s="197"/>
      <c r="Y1342" s="308"/>
      <c r="Z1342" s="197">
        <f t="shared" si="884"/>
        <v>24.89</v>
      </c>
      <c r="AA1342" s="197">
        <f t="shared" si="884"/>
        <v>100</v>
      </c>
      <c r="AB1342" s="197">
        <f t="shared" si="884"/>
        <v>0</v>
      </c>
      <c r="AC1342" s="197">
        <f t="shared" si="884"/>
        <v>0</v>
      </c>
      <c r="AD1342" s="197">
        <f t="shared" si="884"/>
        <v>0</v>
      </c>
    </row>
    <row r="1343" spans="1:30" s="114" customFormat="1" ht="20.25" hidden="1" customHeight="1" x14ac:dyDescent="0.25">
      <c r="A1343" s="182" t="s">
        <v>345</v>
      </c>
      <c r="B1343" s="182"/>
      <c r="C1343" s="182"/>
      <c r="D1343" s="182"/>
      <c r="E1343" s="182"/>
      <c r="F1343" s="200">
        <f t="shared" si="863"/>
        <v>200</v>
      </c>
      <c r="G1343" s="200">
        <f t="shared" si="864"/>
        <v>200</v>
      </c>
      <c r="H1343" s="201">
        <f t="shared" si="865"/>
        <v>124.89</v>
      </c>
      <c r="I1343" s="124"/>
      <c r="J1343" s="124"/>
      <c r="K1343" s="124"/>
      <c r="L1343" s="132"/>
      <c r="M1343" s="127"/>
      <c r="N1343" s="171">
        <v>322110</v>
      </c>
      <c r="O1343" s="172" t="s">
        <v>46</v>
      </c>
      <c r="P1343" s="173" t="s">
        <v>156</v>
      </c>
      <c r="Q1343" s="174">
        <v>100</v>
      </c>
      <c r="R1343" s="174">
        <f>S1343-Q1343</f>
        <v>0</v>
      </c>
      <c r="S1343" s="174">
        <v>100</v>
      </c>
      <c r="T1343" s="174"/>
      <c r="U1343" s="295">
        <v>100</v>
      </c>
      <c r="V1343" s="295">
        <v>100</v>
      </c>
      <c r="W1343" s="345"/>
      <c r="X1343" s="174"/>
      <c r="Y1343" s="309"/>
      <c r="Z1343" s="174">
        <v>24.89</v>
      </c>
      <c r="AA1343" s="174">
        <f>+Q1343</f>
        <v>100</v>
      </c>
      <c r="AB1343" s="174"/>
      <c r="AC1343" s="174"/>
      <c r="AD1343" s="174"/>
    </row>
    <row r="1344" spans="1:30" s="214" customFormat="1" ht="20.25" hidden="1" customHeight="1" x14ac:dyDescent="0.25">
      <c r="A1344" s="188" t="s">
        <v>345</v>
      </c>
      <c r="B1344" s="188"/>
      <c r="C1344" s="215" t="s">
        <v>384</v>
      </c>
      <c r="D1344" s="215" t="s">
        <v>387</v>
      </c>
      <c r="E1344" s="215" t="s">
        <v>388</v>
      </c>
      <c r="F1344" s="207">
        <f t="shared" si="863"/>
        <v>5000</v>
      </c>
      <c r="G1344" s="207">
        <f t="shared" si="864"/>
        <v>5000</v>
      </c>
      <c r="H1344" s="208">
        <f t="shared" si="865"/>
        <v>4600</v>
      </c>
      <c r="I1344" s="124"/>
      <c r="J1344" s="131"/>
      <c r="K1344" s="131">
        <v>323</v>
      </c>
      <c r="L1344" s="131"/>
      <c r="M1344" s="131"/>
      <c r="N1344" s="132"/>
      <c r="O1344" s="12" t="s">
        <v>46</v>
      </c>
      <c r="P1344" s="127" t="s">
        <v>185</v>
      </c>
      <c r="Q1344" s="133">
        <f t="shared" ref="Q1344:AD1346" si="885">Q1345</f>
        <v>2500</v>
      </c>
      <c r="R1344" s="133">
        <f t="shared" si="885"/>
        <v>0</v>
      </c>
      <c r="S1344" s="133">
        <f t="shared" si="885"/>
        <v>2500</v>
      </c>
      <c r="T1344" s="133">
        <f t="shared" si="885"/>
        <v>0</v>
      </c>
      <c r="U1344" s="293">
        <f t="shared" si="885"/>
        <v>2500</v>
      </c>
      <c r="V1344" s="293">
        <f t="shared" si="885"/>
        <v>2500</v>
      </c>
      <c r="W1344" s="342">
        <f t="shared" si="885"/>
        <v>0</v>
      </c>
      <c r="X1344" s="133"/>
      <c r="Y1344" s="307"/>
      <c r="Z1344" s="213">
        <f t="shared" si="885"/>
        <v>0</v>
      </c>
      <c r="AA1344" s="213">
        <f t="shared" si="885"/>
        <v>2500</v>
      </c>
      <c r="AB1344" s="213">
        <f t="shared" si="885"/>
        <v>1000</v>
      </c>
      <c r="AC1344" s="213">
        <f t="shared" si="885"/>
        <v>700</v>
      </c>
      <c r="AD1344" s="213">
        <f t="shared" si="885"/>
        <v>400</v>
      </c>
    </row>
    <row r="1345" spans="1:31" s="114" customFormat="1" ht="20.25" hidden="1" customHeight="1" x14ac:dyDescent="0.25">
      <c r="A1345" s="182" t="s">
        <v>345</v>
      </c>
      <c r="B1345" s="182"/>
      <c r="C1345" s="182"/>
      <c r="D1345" s="198" t="s">
        <v>387</v>
      </c>
      <c r="E1345" s="198" t="s">
        <v>388</v>
      </c>
      <c r="F1345" s="200">
        <f t="shared" si="863"/>
        <v>5000</v>
      </c>
      <c r="G1345" s="200">
        <f t="shared" si="864"/>
        <v>5000</v>
      </c>
      <c r="H1345" s="201">
        <f t="shared" si="865"/>
        <v>4600</v>
      </c>
      <c r="I1345" s="124"/>
      <c r="J1345" s="124"/>
      <c r="K1345" s="124"/>
      <c r="L1345" s="132">
        <v>3237</v>
      </c>
      <c r="M1345" s="124"/>
      <c r="N1345" s="124"/>
      <c r="O1345" s="12" t="s">
        <v>46</v>
      </c>
      <c r="P1345" s="125" t="s">
        <v>209</v>
      </c>
      <c r="Q1345" s="133">
        <f t="shared" si="885"/>
        <v>2500</v>
      </c>
      <c r="R1345" s="133">
        <f t="shared" si="885"/>
        <v>0</v>
      </c>
      <c r="S1345" s="133">
        <f t="shared" si="885"/>
        <v>2500</v>
      </c>
      <c r="T1345" s="133">
        <f t="shared" si="885"/>
        <v>0</v>
      </c>
      <c r="U1345" s="293">
        <f t="shared" si="885"/>
        <v>2500</v>
      </c>
      <c r="V1345" s="293">
        <f t="shared" si="885"/>
        <v>2500</v>
      </c>
      <c r="W1345" s="342">
        <f t="shared" si="885"/>
        <v>0</v>
      </c>
      <c r="X1345" s="133"/>
      <c r="Y1345" s="307"/>
      <c r="Z1345" s="133">
        <f t="shared" si="885"/>
        <v>0</v>
      </c>
      <c r="AA1345" s="133">
        <f t="shared" si="885"/>
        <v>2500</v>
      </c>
      <c r="AB1345" s="133">
        <f t="shared" si="885"/>
        <v>1000</v>
      </c>
      <c r="AC1345" s="133">
        <f t="shared" si="885"/>
        <v>700</v>
      </c>
      <c r="AD1345" s="133">
        <f t="shared" si="885"/>
        <v>400</v>
      </c>
    </row>
    <row r="1346" spans="1:31" s="114" customFormat="1" ht="20.25" hidden="1" customHeight="1" x14ac:dyDescent="0.25">
      <c r="A1346" s="183" t="s">
        <v>345</v>
      </c>
      <c r="B1346" s="183"/>
      <c r="C1346" s="183"/>
      <c r="D1346" s="183"/>
      <c r="E1346" s="198" t="s">
        <v>388</v>
      </c>
      <c r="F1346" s="200">
        <f t="shared" si="863"/>
        <v>5000</v>
      </c>
      <c r="G1346" s="200">
        <f t="shared" si="864"/>
        <v>5000</v>
      </c>
      <c r="H1346" s="201">
        <f t="shared" si="865"/>
        <v>4600</v>
      </c>
      <c r="I1346" s="124"/>
      <c r="J1346" s="131"/>
      <c r="K1346" s="131"/>
      <c r="L1346" s="131"/>
      <c r="M1346" s="194">
        <v>32379</v>
      </c>
      <c r="N1346" s="195"/>
      <c r="O1346" s="196" t="s">
        <v>46</v>
      </c>
      <c r="P1346" s="195" t="s">
        <v>212</v>
      </c>
      <c r="Q1346" s="197">
        <f t="shared" si="885"/>
        <v>2500</v>
      </c>
      <c r="R1346" s="197">
        <f t="shared" si="885"/>
        <v>0</v>
      </c>
      <c r="S1346" s="197">
        <f t="shared" si="885"/>
        <v>2500</v>
      </c>
      <c r="T1346" s="197">
        <f t="shared" si="885"/>
        <v>0</v>
      </c>
      <c r="U1346" s="294">
        <f t="shared" si="885"/>
        <v>2500</v>
      </c>
      <c r="V1346" s="294">
        <f t="shared" si="885"/>
        <v>2500</v>
      </c>
      <c r="W1346" s="343">
        <f t="shared" si="885"/>
        <v>0</v>
      </c>
      <c r="X1346" s="197"/>
      <c r="Y1346" s="308"/>
      <c r="Z1346" s="197">
        <f t="shared" si="885"/>
        <v>0</v>
      </c>
      <c r="AA1346" s="197">
        <f t="shared" si="885"/>
        <v>2500</v>
      </c>
      <c r="AB1346" s="197">
        <f t="shared" si="885"/>
        <v>1000</v>
      </c>
      <c r="AC1346" s="197">
        <f t="shared" si="885"/>
        <v>700</v>
      </c>
      <c r="AD1346" s="197">
        <f t="shared" si="885"/>
        <v>400</v>
      </c>
    </row>
    <row r="1347" spans="1:31" s="114" customFormat="1" ht="20.25" hidden="1" customHeight="1" x14ac:dyDescent="0.25">
      <c r="A1347" s="182" t="s">
        <v>345</v>
      </c>
      <c r="B1347" s="182"/>
      <c r="C1347" s="182"/>
      <c r="D1347" s="182"/>
      <c r="E1347" s="182"/>
      <c r="F1347" s="200">
        <f t="shared" si="863"/>
        <v>5000</v>
      </c>
      <c r="G1347" s="200">
        <f t="shared" si="864"/>
        <v>5000</v>
      </c>
      <c r="H1347" s="201">
        <f t="shared" si="865"/>
        <v>4600</v>
      </c>
      <c r="I1347" s="124"/>
      <c r="J1347" s="139"/>
      <c r="K1347" s="139"/>
      <c r="L1347" s="132"/>
      <c r="M1347" s="144"/>
      <c r="N1347" s="171">
        <v>323790</v>
      </c>
      <c r="O1347" s="172" t="s">
        <v>46</v>
      </c>
      <c r="P1347" s="173" t="s">
        <v>212</v>
      </c>
      <c r="Q1347" s="174">
        <v>2500</v>
      </c>
      <c r="R1347" s="174">
        <f>S1347-Q1347</f>
        <v>0</v>
      </c>
      <c r="S1347" s="174">
        <v>2500</v>
      </c>
      <c r="T1347" s="174"/>
      <c r="U1347" s="295">
        <v>2500</v>
      </c>
      <c r="V1347" s="295">
        <v>2500</v>
      </c>
      <c r="W1347" s="345"/>
      <c r="X1347" s="174"/>
      <c r="Y1347" s="309"/>
      <c r="Z1347" s="174"/>
      <c r="AA1347" s="174">
        <f>+Q1347</f>
        <v>2500</v>
      </c>
      <c r="AB1347" s="174">
        <v>1000</v>
      </c>
      <c r="AC1347" s="174">
        <f>1000-300</f>
        <v>700</v>
      </c>
      <c r="AD1347" s="174">
        <v>400</v>
      </c>
    </row>
    <row r="1348" spans="1:31" s="107" customFormat="1" ht="20.100000000000001" customHeight="1" x14ac:dyDescent="0.25">
      <c r="A1348" s="183"/>
      <c r="B1348" s="199"/>
      <c r="C1348" s="199"/>
      <c r="D1348" s="199"/>
      <c r="E1348" s="199"/>
      <c r="F1348" s="199"/>
      <c r="G1348" s="199"/>
      <c r="H1348" s="183"/>
      <c r="I1348" s="145"/>
      <c r="J1348" s="145"/>
      <c r="K1348" s="145"/>
      <c r="L1348" s="145"/>
      <c r="M1348" s="145"/>
      <c r="N1348" s="145"/>
      <c r="O1348" s="146"/>
      <c r="P1348" s="147"/>
      <c r="Q1348" s="148"/>
      <c r="R1348" s="71"/>
      <c r="W1348" s="348"/>
      <c r="Y1348" s="106"/>
    </row>
    <row r="1349" spans="1:31" s="107" customFormat="1" ht="20.100000000000001" customHeight="1" x14ac:dyDescent="0.25">
      <c r="A1349" s="183"/>
      <c r="B1349" s="199"/>
      <c r="C1349" s="199"/>
      <c r="D1349" s="199"/>
      <c r="E1349" s="199"/>
      <c r="F1349" s="199"/>
      <c r="G1349" s="199"/>
      <c r="H1349" s="183"/>
      <c r="I1349" s="149" t="s">
        <v>488</v>
      </c>
      <c r="J1349" s="149"/>
      <c r="K1349" s="149"/>
      <c r="L1349" s="149"/>
      <c r="M1349" s="149"/>
      <c r="N1349" s="149"/>
      <c r="O1349" s="149"/>
      <c r="P1349" s="150"/>
      <c r="Q1349" s="151"/>
      <c r="R1349" s="72"/>
      <c r="W1349" s="348"/>
      <c r="Y1349" s="106"/>
    </row>
    <row r="1350" spans="1:31" s="107" customFormat="1" ht="20.100000000000001" customHeight="1" x14ac:dyDescent="0.25">
      <c r="A1350" s="183"/>
      <c r="B1350" s="199"/>
      <c r="C1350" s="199"/>
      <c r="D1350" s="199"/>
      <c r="E1350" s="199"/>
      <c r="F1350" s="199"/>
      <c r="G1350" s="199"/>
      <c r="H1350" s="183"/>
      <c r="I1350" s="285"/>
      <c r="J1350" s="285"/>
      <c r="K1350" s="285"/>
      <c r="L1350" s="285"/>
      <c r="M1350" s="285"/>
      <c r="N1350" s="285"/>
      <c r="O1350" s="285"/>
      <c r="P1350" s="151"/>
      <c r="Q1350" s="106"/>
      <c r="W1350" s="348"/>
      <c r="Y1350" s="106"/>
    </row>
    <row r="1351" spans="1:31" s="107" customFormat="1" ht="15.75" customHeight="1" x14ac:dyDescent="0.25">
      <c r="A1351" s="183"/>
      <c r="B1351" s="199"/>
      <c r="C1351" s="199"/>
      <c r="D1351" s="199"/>
      <c r="E1351" s="199"/>
      <c r="F1351" s="199"/>
      <c r="G1351" s="199"/>
      <c r="H1351" s="183"/>
      <c r="I1351" s="285" t="s">
        <v>23</v>
      </c>
      <c r="J1351" s="285"/>
      <c r="K1351" s="285"/>
      <c r="L1351" s="285"/>
      <c r="M1351" s="285"/>
      <c r="N1351" s="285"/>
      <c r="O1351" s="153"/>
      <c r="Q1351" s="149"/>
      <c r="R1351" s="149"/>
      <c r="S1351" s="154" t="s">
        <v>33</v>
      </c>
      <c r="W1351" s="423" t="s">
        <v>33</v>
      </c>
      <c r="X1351" s="423"/>
      <c r="Y1351" s="423"/>
      <c r="AD1351" s="154" t="s">
        <v>33</v>
      </c>
    </row>
    <row r="1352" spans="1:31" s="107" customFormat="1" ht="20.25" customHeight="1" x14ac:dyDescent="0.25">
      <c r="A1352" s="183"/>
      <c r="B1352" s="199"/>
      <c r="C1352" s="199"/>
      <c r="D1352" s="199"/>
      <c r="E1352" s="199"/>
      <c r="F1352" s="199"/>
      <c r="G1352" s="199"/>
      <c r="H1352" s="183"/>
      <c r="I1352" s="149" t="s">
        <v>32</v>
      </c>
      <c r="J1352" s="149"/>
      <c r="K1352" s="149"/>
      <c r="L1352" s="149"/>
      <c r="M1352" s="149"/>
      <c r="N1352" s="149"/>
      <c r="O1352" s="149"/>
      <c r="Q1352" s="149"/>
      <c r="R1352" s="149"/>
      <c r="S1352" s="154" t="s">
        <v>38</v>
      </c>
      <c r="V1352" s="282"/>
      <c r="W1352" s="424" t="s">
        <v>514</v>
      </c>
      <c r="X1352" s="424"/>
      <c r="Y1352" s="424"/>
      <c r="Z1352" s="282"/>
      <c r="AA1352" s="282"/>
      <c r="AB1352" s="282"/>
      <c r="AC1352" s="282"/>
      <c r="AD1352" s="282"/>
      <c r="AE1352" s="282"/>
    </row>
    <row r="1353" spans="1:31" s="107" customFormat="1" ht="20.25" customHeight="1" x14ac:dyDescent="0.25">
      <c r="A1353" s="183"/>
      <c r="B1353" s="199"/>
      <c r="C1353" s="199"/>
      <c r="D1353" s="199"/>
      <c r="E1353" s="199"/>
      <c r="F1353" s="199"/>
      <c r="G1353" s="199"/>
      <c r="H1353" s="183"/>
      <c r="I1353" s="155"/>
      <c r="J1353" s="155"/>
      <c r="K1353" s="155"/>
      <c r="L1353" s="155"/>
      <c r="M1353" s="155"/>
      <c r="N1353" s="155"/>
      <c r="O1353" s="155"/>
      <c r="P1353" s="156"/>
      <c r="Q1353" s="73"/>
      <c r="R1353" s="73"/>
      <c r="S1353" s="156" t="s">
        <v>382</v>
      </c>
      <c r="W1353" s="349" t="s">
        <v>382</v>
      </c>
      <c r="X1353" s="149"/>
      <c r="Y1353" s="149"/>
      <c r="AD1353" s="156" t="s">
        <v>382</v>
      </c>
    </row>
    <row r="1354" spans="1:31" s="107" customFormat="1" ht="20.25" customHeight="1" x14ac:dyDescent="0.25">
      <c r="A1354" s="183"/>
      <c r="B1354" s="199"/>
      <c r="C1354" s="199"/>
      <c r="D1354" s="199"/>
      <c r="E1354" s="199"/>
      <c r="F1354" s="199"/>
      <c r="G1354" s="199"/>
      <c r="H1354" s="183"/>
      <c r="I1354" s="157"/>
      <c r="J1354" s="157"/>
      <c r="K1354" s="157"/>
      <c r="L1354" s="157"/>
      <c r="M1354" s="157"/>
      <c r="N1354" s="157"/>
      <c r="O1354" s="158"/>
      <c r="P1354" s="159"/>
      <c r="Q1354" s="65"/>
      <c r="R1354" s="65"/>
      <c r="S1354" s="65"/>
      <c r="W1354" s="348"/>
      <c r="Y1354" s="106"/>
    </row>
    <row r="1355" spans="1:31" x14ac:dyDescent="0.25">
      <c r="P1355" s="159"/>
      <c r="Q1355" s="65"/>
      <c r="R1355" s="65"/>
    </row>
    <row r="1356" spans="1:31" x14ac:dyDescent="0.25">
      <c r="P1356" s="159"/>
      <c r="Q1356" s="65"/>
      <c r="R1356" s="65"/>
    </row>
  </sheetData>
  <mergeCells count="35">
    <mergeCell ref="A6:H6"/>
    <mergeCell ref="I2:AD2"/>
    <mergeCell ref="I4:AD4"/>
    <mergeCell ref="Q5:S5"/>
    <mergeCell ref="T5:Y5"/>
    <mergeCell ref="Z5:AD5"/>
    <mergeCell ref="I472:O472"/>
    <mergeCell ref="I7:P7"/>
    <mergeCell ref="I8:O8"/>
    <mergeCell ref="I9:P9"/>
    <mergeCell ref="I10:O10"/>
    <mergeCell ref="I11:O11"/>
    <mergeCell ref="I12:O12"/>
    <mergeCell ref="I13:O13"/>
    <mergeCell ref="I14:O14"/>
    <mergeCell ref="I15:O15"/>
    <mergeCell ref="I17:O17"/>
    <mergeCell ref="I18:O18"/>
    <mergeCell ref="I1167:O1167"/>
    <mergeCell ref="I564:O564"/>
    <mergeCell ref="I638:O638"/>
    <mergeCell ref="I653:O653"/>
    <mergeCell ref="I682:O682"/>
    <mergeCell ref="I791:O791"/>
    <mergeCell ref="I796:O796"/>
    <mergeCell ref="I923:O923"/>
    <mergeCell ref="I932:O932"/>
    <mergeCell ref="I1063:O1063"/>
    <mergeCell ref="I1068:O1068"/>
    <mergeCell ref="I1162:O1162"/>
    <mergeCell ref="I1189:O1189"/>
    <mergeCell ref="I1196:O1196"/>
    <mergeCell ref="I1292:O1292"/>
    <mergeCell ref="W1351:Y1351"/>
    <mergeCell ref="W1352:Y1352"/>
  </mergeCells>
  <conditionalFormatting sqref="F17:H1347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1">
    <dataValidation type="whole" allowBlank="1" showErrorMessage="1" errorTitle="Neispravan unos" error="Unijeti cijelobrojnu vrijednost" promptTitle="Upozorenje !" prompt="Unešena je nedozvoljena vrijednost u polje" sqref="I1354 O19 O797 O1197 I1348:O1348 O1069 O1067 O639">
      <formula1>0</formula1>
      <formula2>9999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zoomScale="90" zoomScaleNormal="90" workbookViewId="0">
      <selection activeCell="Y22" sqref="Y22"/>
    </sheetView>
  </sheetViews>
  <sheetFormatPr defaultRowHeight="15" x14ac:dyDescent="0.25"/>
  <cols>
    <col min="1" max="1" width="3.85546875" style="41" bestFit="1" customWidth="1"/>
    <col min="2" max="2" width="4" style="41" bestFit="1" customWidth="1"/>
    <col min="3" max="3" width="48.85546875" customWidth="1"/>
    <col min="4" max="5" width="13.5703125" style="47" hidden="1" customWidth="1"/>
    <col min="6" max="6" width="13.5703125" hidden="1" customWidth="1"/>
    <col min="7" max="7" width="14.140625" style="47" customWidth="1"/>
    <col min="8" max="8" width="15.42578125" style="47" customWidth="1"/>
    <col min="9" max="9" width="15.140625" style="48" customWidth="1"/>
    <col min="10" max="10" width="16.140625" customWidth="1"/>
    <col min="11" max="11" width="14.5703125" customWidth="1"/>
    <col min="12" max="12" width="16" customWidth="1"/>
    <col min="13" max="13" width="17.7109375" style="15" hidden="1" customWidth="1"/>
    <col min="14" max="14" width="22.140625" style="14" hidden="1" customWidth="1"/>
    <col min="15" max="15" width="16.28515625" hidden="1" customWidth="1"/>
    <col min="16" max="16" width="12.5703125" hidden="1" customWidth="1"/>
    <col min="17" max="17" width="13.140625" hidden="1" customWidth="1"/>
    <col min="18" max="18" width="11.5703125" bestFit="1" customWidth="1"/>
  </cols>
  <sheetData>
    <row r="1" spans="1:17" ht="15.75" customHeight="1" x14ac:dyDescent="0.25">
      <c r="A1" s="387" t="s">
        <v>69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</row>
    <row r="2" spans="1:17" ht="18" x14ac:dyDescent="0.25">
      <c r="A2" s="27"/>
      <c r="B2" s="27"/>
      <c r="C2" s="27"/>
      <c r="D2" s="27"/>
      <c r="E2" s="27"/>
      <c r="F2" s="27"/>
      <c r="G2" s="28"/>
      <c r="H2" s="28"/>
      <c r="I2"/>
    </row>
    <row r="3" spans="1:17" ht="15.75" customHeight="1" x14ac:dyDescent="0.25">
      <c r="A3" s="387" t="s">
        <v>70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</row>
    <row r="4" spans="1:17" x14ac:dyDescent="0.25">
      <c r="D4" s="361" t="s">
        <v>333</v>
      </c>
      <c r="E4" s="361"/>
      <c r="F4" s="361"/>
      <c r="G4" s="361" t="s">
        <v>332</v>
      </c>
      <c r="H4" s="361"/>
      <c r="I4" s="361"/>
      <c r="J4" s="361"/>
      <c r="K4" s="361"/>
      <c r="L4" s="361"/>
      <c r="M4" s="361" t="s">
        <v>331</v>
      </c>
      <c r="N4" s="361"/>
      <c r="O4" s="361"/>
      <c r="P4" s="361"/>
      <c r="Q4" s="361"/>
    </row>
    <row r="5" spans="1:17" ht="74.25" customHeight="1" x14ac:dyDescent="0.25">
      <c r="A5" s="29" t="s">
        <v>14</v>
      </c>
      <c r="B5" s="29" t="s">
        <v>15</v>
      </c>
      <c r="C5" s="7" t="s">
        <v>26</v>
      </c>
      <c r="D5" s="102" t="s">
        <v>115</v>
      </c>
      <c r="E5" s="102" t="s">
        <v>68</v>
      </c>
      <c r="F5" s="102" t="s">
        <v>116</v>
      </c>
      <c r="G5" s="181" t="s">
        <v>328</v>
      </c>
      <c r="H5" s="181" t="s">
        <v>56</v>
      </c>
      <c r="I5" s="181" t="s">
        <v>57</v>
      </c>
      <c r="J5" s="181" t="s">
        <v>329</v>
      </c>
      <c r="K5" s="181" t="s">
        <v>330</v>
      </c>
      <c r="L5" s="181" t="s">
        <v>334</v>
      </c>
      <c r="M5" s="180" t="s">
        <v>327</v>
      </c>
      <c r="N5" s="180" t="s">
        <v>323</v>
      </c>
      <c r="O5" s="180" t="s">
        <v>324</v>
      </c>
      <c r="P5" s="180" t="s">
        <v>325</v>
      </c>
      <c r="Q5" s="180" t="s">
        <v>326</v>
      </c>
    </row>
    <row r="6" spans="1:17" ht="15" customHeight="1" x14ac:dyDescent="0.25">
      <c r="A6" s="31">
        <v>1</v>
      </c>
      <c r="B6" s="31">
        <v>2</v>
      </c>
      <c r="C6" s="12">
        <v>3</v>
      </c>
      <c r="D6" s="12">
        <v>4</v>
      </c>
      <c r="E6" s="12">
        <v>5</v>
      </c>
      <c r="F6" s="12">
        <v>6</v>
      </c>
      <c r="G6" s="12">
        <v>4</v>
      </c>
      <c r="H6" s="12">
        <v>5</v>
      </c>
      <c r="I6" s="12">
        <v>6</v>
      </c>
      <c r="J6" s="12">
        <v>7</v>
      </c>
      <c r="K6" s="70" t="s">
        <v>451</v>
      </c>
      <c r="L6" s="70" t="s">
        <v>452</v>
      </c>
      <c r="M6" s="12">
        <v>4</v>
      </c>
      <c r="N6" s="12">
        <v>5</v>
      </c>
      <c r="O6" s="12">
        <v>6</v>
      </c>
      <c r="P6" s="12">
        <v>7</v>
      </c>
      <c r="Q6" s="12">
        <v>8</v>
      </c>
    </row>
    <row r="7" spans="1:17" ht="21.95" customHeight="1" x14ac:dyDescent="0.25">
      <c r="A7" s="44"/>
      <c r="B7" s="44"/>
      <c r="C7" s="45" t="s">
        <v>31</v>
      </c>
      <c r="D7" s="43">
        <f>+D14+D8</f>
        <v>3033430</v>
      </c>
      <c r="E7" s="43">
        <f>+E14+E8</f>
        <v>0</v>
      </c>
      <c r="F7" s="43">
        <f>+F14+F8</f>
        <v>3033430</v>
      </c>
      <c r="G7" s="43">
        <f t="shared" ref="G7:Q7" si="0">+G14+G8</f>
        <v>2584766</v>
      </c>
      <c r="H7" s="43">
        <f t="shared" si="0"/>
        <v>2885330</v>
      </c>
      <c r="I7" s="43">
        <f t="shared" si="0"/>
        <v>3033430</v>
      </c>
      <c r="J7" s="43">
        <f t="shared" si="0"/>
        <v>2877140.6200000006</v>
      </c>
      <c r="K7" s="269">
        <f t="shared" ref="K7:K15" si="1">J7/G7*100</f>
        <v>111.31145411228718</v>
      </c>
      <c r="L7" s="269">
        <f>J7/I7*100</f>
        <v>94.847767049181968</v>
      </c>
      <c r="M7" s="43">
        <f t="shared" si="0"/>
        <v>2584766.7000000002</v>
      </c>
      <c r="N7" s="43">
        <f t="shared" si="0"/>
        <v>3033430</v>
      </c>
      <c r="O7" s="43">
        <f t="shared" si="0"/>
        <v>3003000</v>
      </c>
      <c r="P7" s="43">
        <f t="shared" si="0"/>
        <v>3003000</v>
      </c>
      <c r="Q7" s="43">
        <f t="shared" si="0"/>
        <v>3003000</v>
      </c>
    </row>
    <row r="8" spans="1:17" ht="21.95" customHeight="1" x14ac:dyDescent="0.25">
      <c r="A8" s="33">
        <v>6</v>
      </c>
      <c r="B8" s="34"/>
      <c r="C8" s="35" t="s">
        <v>0</v>
      </c>
      <c r="D8" s="36">
        <f>+D9+D10+D12+D13+D11</f>
        <v>3033320</v>
      </c>
      <c r="E8" s="36">
        <f>E9+E10+E11+E12+E13</f>
        <v>0</v>
      </c>
      <c r="F8" s="36">
        <f>+F9+F10+F12+F13+F11</f>
        <v>3033320</v>
      </c>
      <c r="G8" s="36">
        <f t="shared" ref="G8:Q8" si="2">+G9+G10+G12+G13+G11</f>
        <v>2584662</v>
      </c>
      <c r="H8" s="36">
        <f t="shared" si="2"/>
        <v>2885220</v>
      </c>
      <c r="I8" s="36">
        <f t="shared" si="2"/>
        <v>3033320</v>
      </c>
      <c r="J8" s="36">
        <f t="shared" si="2"/>
        <v>2877114.7300000004</v>
      </c>
      <c r="K8" s="270">
        <f t="shared" si="1"/>
        <v>111.31493131403644</v>
      </c>
      <c r="L8" s="270">
        <f>J8/I8*100</f>
        <v>94.850353078475081</v>
      </c>
      <c r="M8" s="36">
        <f t="shared" si="2"/>
        <v>2584663.16</v>
      </c>
      <c r="N8" s="36">
        <f t="shared" si="2"/>
        <v>3033320</v>
      </c>
      <c r="O8" s="36">
        <f t="shared" si="2"/>
        <v>3003000</v>
      </c>
      <c r="P8" s="36">
        <f t="shared" si="2"/>
        <v>3003000</v>
      </c>
      <c r="Q8" s="36">
        <f t="shared" si="2"/>
        <v>3003000</v>
      </c>
    </row>
    <row r="9" spans="1:17" ht="35.1" customHeight="1" x14ac:dyDescent="0.25">
      <c r="A9" s="37"/>
      <c r="B9" s="38">
        <v>63</v>
      </c>
      <c r="C9" s="8" t="s">
        <v>27</v>
      </c>
      <c r="D9" s="39">
        <f>+'Račun prihoda i rashoda '!Q10</f>
        <v>193300</v>
      </c>
      <c r="E9" s="39">
        <f>F9-D9</f>
        <v>44000</v>
      </c>
      <c r="F9" s="39">
        <f>+'Račun prihoda i rashoda '!S10</f>
        <v>237300</v>
      </c>
      <c r="G9" s="39">
        <f>+'Račun prihoda i rashoda '!T10</f>
        <v>216260</v>
      </c>
      <c r="H9" s="39">
        <f>+'Račun prihoda i rashoda '!U10</f>
        <v>345200</v>
      </c>
      <c r="I9" s="39">
        <f>+'Račun prihoda i rashoda '!V10</f>
        <v>193300</v>
      </c>
      <c r="J9" s="39">
        <f>+'Račun prihoda i rashoda '!W10</f>
        <v>143310.76</v>
      </c>
      <c r="K9" s="269">
        <f t="shared" si="1"/>
        <v>66.267807269028026</v>
      </c>
      <c r="L9" s="269">
        <f>J9/I9*100</f>
        <v>74.139037765131917</v>
      </c>
      <c r="M9" s="39">
        <f>+'Račun prihoda i rashoda '!Z10</f>
        <v>216260.17</v>
      </c>
      <c r="N9" s="39">
        <f>+'Račun prihoda i rashoda '!AA10</f>
        <v>193300</v>
      </c>
      <c r="O9" s="39">
        <f>+'Račun prihoda i rashoda '!AB10</f>
        <v>162000</v>
      </c>
      <c r="P9" s="39">
        <f>+'Račun prihoda i rashoda '!AC10</f>
        <v>162000</v>
      </c>
      <c r="Q9" s="39">
        <f>+'Račun prihoda i rashoda '!AD10</f>
        <v>162000</v>
      </c>
    </row>
    <row r="10" spans="1:17" ht="21.95" customHeight="1" x14ac:dyDescent="0.25">
      <c r="A10" s="38"/>
      <c r="B10" s="38">
        <v>64</v>
      </c>
      <c r="C10" s="8" t="s">
        <v>28</v>
      </c>
      <c r="D10" s="39">
        <f>+'Račun prihoda i rashoda '!Q39</f>
        <v>20</v>
      </c>
      <c r="E10" s="39">
        <f>F10-D10</f>
        <v>700</v>
      </c>
      <c r="F10" s="39">
        <f>+'Račun prihoda i rashoda '!S39</f>
        <v>720</v>
      </c>
      <c r="G10" s="39">
        <f>+'Račun prihoda i rashoda '!T39</f>
        <v>14</v>
      </c>
      <c r="H10" s="39">
        <f>+'Račun prihoda i rashoda '!U39</f>
        <v>20</v>
      </c>
      <c r="I10" s="39">
        <f>+'Račun prihoda i rashoda '!V39</f>
        <v>20</v>
      </c>
      <c r="J10" s="39">
        <f>+'Račun prihoda i rashoda '!W39</f>
        <v>711.02</v>
      </c>
      <c r="K10" s="269">
        <f t="shared" si="1"/>
        <v>5078.7142857142853</v>
      </c>
      <c r="L10" s="269">
        <f>J10/I10*100</f>
        <v>3555.1000000000004</v>
      </c>
      <c r="M10" s="39">
        <f>+'Račun prihoda i rashoda '!Z39</f>
        <v>14.4</v>
      </c>
      <c r="N10" s="39">
        <f>+'Račun prihoda i rashoda '!AA39</f>
        <v>20</v>
      </c>
      <c r="O10" s="39">
        <f>+'Račun prihoda i rashoda '!AB39</f>
        <v>1000</v>
      </c>
      <c r="P10" s="39">
        <f>+'Račun prihoda i rashoda '!AC39</f>
        <v>1000</v>
      </c>
      <c r="Q10" s="39">
        <f>+'Račun prihoda i rashoda '!AD39</f>
        <v>1000</v>
      </c>
    </row>
    <row r="11" spans="1:17" ht="38.25" x14ac:dyDescent="0.25">
      <c r="A11" s="38"/>
      <c r="B11" s="38">
        <v>65</v>
      </c>
      <c r="C11" s="9" t="s">
        <v>317</v>
      </c>
      <c r="D11" s="39">
        <f>+'Račun prihoda i rashoda '!Q48</f>
        <v>0</v>
      </c>
      <c r="E11" s="39">
        <f>F11-D11</f>
        <v>160000</v>
      </c>
      <c r="F11" s="39">
        <f>+'Račun prihoda i rashoda '!S48</f>
        <v>160000</v>
      </c>
      <c r="G11" s="39">
        <f>+'Račun prihoda i rashoda '!T48</f>
        <v>642</v>
      </c>
      <c r="H11" s="39">
        <f>+'Račun prihoda i rashoda '!U48</f>
        <v>0</v>
      </c>
      <c r="I11" s="39">
        <f>+'Račun prihoda i rashoda '!V48</f>
        <v>0</v>
      </c>
      <c r="J11" s="39">
        <f>+'Račun prihoda i rashoda '!W48</f>
        <v>157461.91</v>
      </c>
      <c r="K11" s="269">
        <f t="shared" si="1"/>
        <v>24526.777258566977</v>
      </c>
      <c r="L11" s="269">
        <v>0</v>
      </c>
      <c r="M11" s="39">
        <f>+'Račun prihoda i rashoda '!Z48</f>
        <v>642.23</v>
      </c>
      <c r="N11" s="39">
        <f>+'Račun prihoda i rashoda '!AA48</f>
        <v>0</v>
      </c>
      <c r="O11" s="39">
        <f>+'Račun prihoda i rashoda '!AB48</f>
        <v>150000</v>
      </c>
      <c r="P11" s="39">
        <f>+'Račun prihoda i rashoda '!AC48</f>
        <v>150000</v>
      </c>
      <c r="Q11" s="39">
        <f>+'Račun prihoda i rashoda '!AD48</f>
        <v>150000</v>
      </c>
    </row>
    <row r="12" spans="1:17" ht="35.1" customHeight="1" x14ac:dyDescent="0.25">
      <c r="A12" s="38"/>
      <c r="B12" s="38">
        <v>66</v>
      </c>
      <c r="C12" s="9" t="s">
        <v>36</v>
      </c>
      <c r="D12" s="39">
        <f>+'Račun prihoda i rashoda '!Q57</f>
        <v>1000000</v>
      </c>
      <c r="E12" s="39">
        <f>F12-D12</f>
        <v>-18478</v>
      </c>
      <c r="F12" s="39">
        <f>+'Račun prihoda i rashoda '!S57</f>
        <v>981522</v>
      </c>
      <c r="G12" s="39">
        <f>+'Račun prihoda i rashoda '!T57</f>
        <v>952928</v>
      </c>
      <c r="H12" s="39">
        <f>+'Račun prihoda i rashoda '!U57</f>
        <v>1000000</v>
      </c>
      <c r="I12" s="39">
        <f>+'Račun prihoda i rashoda '!V57</f>
        <v>1000000</v>
      </c>
      <c r="J12" s="39">
        <f>+'Račun prihoda i rashoda '!W57</f>
        <v>971622.29</v>
      </c>
      <c r="K12" s="269">
        <f t="shared" si="1"/>
        <v>101.96177360724002</v>
      </c>
      <c r="L12" s="269">
        <f>J12/I12*100</f>
        <v>97.162228999999996</v>
      </c>
      <c r="M12" s="39">
        <f>+'Račun prihoda i rashoda '!Z57</f>
        <v>952928.24</v>
      </c>
      <c r="N12" s="39">
        <f>+'Račun prihoda i rashoda '!AA57</f>
        <v>1000000</v>
      </c>
      <c r="O12" s="39">
        <f>+'Račun prihoda i rashoda '!AB57</f>
        <v>1000000</v>
      </c>
      <c r="P12" s="39">
        <f>+'Račun prihoda i rashoda '!AC57</f>
        <v>1000000</v>
      </c>
      <c r="Q12" s="39">
        <f>+'Račun prihoda i rashoda '!AD57</f>
        <v>1000000</v>
      </c>
    </row>
    <row r="13" spans="1:17" ht="35.1" customHeight="1" x14ac:dyDescent="0.25">
      <c r="A13" s="38"/>
      <c r="B13" s="38">
        <v>67</v>
      </c>
      <c r="C13" s="42" t="s">
        <v>29</v>
      </c>
      <c r="D13" s="39">
        <f>+'Račun prihoda i rashoda '!Q63</f>
        <v>1840000</v>
      </c>
      <c r="E13" s="39">
        <f t="shared" ref="E13" si="3">F13-D13</f>
        <v>-186222</v>
      </c>
      <c r="F13" s="39">
        <f>+'Račun prihoda i rashoda '!S63</f>
        <v>1653778</v>
      </c>
      <c r="G13" s="39">
        <f>+'Račun prihoda i rashoda '!T63</f>
        <v>1414818</v>
      </c>
      <c r="H13" s="39">
        <f>+'Račun prihoda i rashoda '!U63</f>
        <v>1540000</v>
      </c>
      <c r="I13" s="39">
        <f>+'Račun prihoda i rashoda '!V63</f>
        <v>1840000</v>
      </c>
      <c r="J13" s="39">
        <f>+'Račun prihoda i rashoda '!W63</f>
        <v>1604008.75</v>
      </c>
      <c r="K13" s="269">
        <f t="shared" si="1"/>
        <v>113.37209096859102</v>
      </c>
      <c r="L13" s="269">
        <f>J13/I13*100</f>
        <v>87.174388586956525</v>
      </c>
      <c r="M13" s="39">
        <f>+'Račun prihoda i rashoda '!Z63</f>
        <v>1414818.12</v>
      </c>
      <c r="N13" s="39">
        <f>+'Račun prihoda i rashoda '!AA63</f>
        <v>1840000</v>
      </c>
      <c r="O13" s="39">
        <f>+'Račun prihoda i rashoda '!AB63</f>
        <v>1690000</v>
      </c>
      <c r="P13" s="39">
        <f>+'Račun prihoda i rashoda '!AC63</f>
        <v>1690000</v>
      </c>
      <c r="Q13" s="39">
        <f>+'Račun prihoda i rashoda '!AD63</f>
        <v>1690000</v>
      </c>
    </row>
    <row r="14" spans="1:17" ht="22.5" customHeight="1" x14ac:dyDescent="0.25">
      <c r="A14" s="33">
        <v>7</v>
      </c>
      <c r="B14" s="34"/>
      <c r="C14" s="35" t="s">
        <v>1</v>
      </c>
      <c r="D14" s="36">
        <f>D15</f>
        <v>110</v>
      </c>
      <c r="E14" s="36">
        <f>E15</f>
        <v>0</v>
      </c>
      <c r="F14" s="36">
        <f>F15</f>
        <v>110</v>
      </c>
      <c r="G14" s="36">
        <f t="shared" ref="G14:Q14" si="4">G15</f>
        <v>104</v>
      </c>
      <c r="H14" s="36">
        <f t="shared" si="4"/>
        <v>110</v>
      </c>
      <c r="I14" s="36">
        <f t="shared" si="4"/>
        <v>110</v>
      </c>
      <c r="J14" s="36">
        <f t="shared" si="4"/>
        <v>25.89</v>
      </c>
      <c r="K14" s="270">
        <f t="shared" si="1"/>
        <v>24.89423076923077</v>
      </c>
      <c r="L14" s="270">
        <f>J14/I14*100</f>
        <v>23.536363636363635</v>
      </c>
      <c r="M14" s="36">
        <f t="shared" si="4"/>
        <v>103.54</v>
      </c>
      <c r="N14" s="36">
        <f t="shared" si="4"/>
        <v>110</v>
      </c>
      <c r="O14" s="36">
        <f t="shared" si="4"/>
        <v>0</v>
      </c>
      <c r="P14" s="36">
        <f t="shared" si="4"/>
        <v>0</v>
      </c>
      <c r="Q14" s="36">
        <f t="shared" si="4"/>
        <v>0</v>
      </c>
    </row>
    <row r="15" spans="1:17" ht="35.1" customHeight="1" x14ac:dyDescent="0.25">
      <c r="A15" s="38"/>
      <c r="B15" s="38">
        <v>72</v>
      </c>
      <c r="C15" s="8" t="s">
        <v>30</v>
      </c>
      <c r="D15" s="39">
        <f>+'Račun prihoda i rashoda '!Q75</f>
        <v>110</v>
      </c>
      <c r="E15" s="39">
        <f>F15-D15</f>
        <v>0</v>
      </c>
      <c r="F15" s="39">
        <f>+'Račun prihoda i rashoda '!S75</f>
        <v>110</v>
      </c>
      <c r="G15" s="39">
        <f>+'Račun prihoda i rashoda '!T75</f>
        <v>104</v>
      </c>
      <c r="H15" s="39">
        <f>+'Račun prihoda i rashoda '!U75</f>
        <v>110</v>
      </c>
      <c r="I15" s="39">
        <f>+'Račun prihoda i rashoda '!V75</f>
        <v>110</v>
      </c>
      <c r="J15" s="39">
        <f>+'Račun prihoda i rashoda '!W75</f>
        <v>25.89</v>
      </c>
      <c r="K15" s="269">
        <f t="shared" si="1"/>
        <v>24.89423076923077</v>
      </c>
      <c r="L15" s="269">
        <f>J15/I15*100</f>
        <v>23.536363636363635</v>
      </c>
      <c r="M15" s="39">
        <f>+'Račun prihoda i rashoda '!Z75</f>
        <v>103.54</v>
      </c>
      <c r="N15" s="39">
        <f>+'Račun prihoda i rashoda '!AA75</f>
        <v>110</v>
      </c>
      <c r="O15" s="39">
        <f>+'Račun prihoda i rashoda '!AB75</f>
        <v>0</v>
      </c>
      <c r="P15" s="39">
        <f>+'Račun prihoda i rashoda '!AC75</f>
        <v>0</v>
      </c>
      <c r="Q15" s="39">
        <f>+'Račun prihoda i rashoda '!AD75</f>
        <v>0</v>
      </c>
    </row>
    <row r="16" spans="1:17" ht="13.5" customHeight="1" x14ac:dyDescent="0.25">
      <c r="A16" s="99"/>
      <c r="B16" s="99"/>
      <c r="C16" s="100"/>
      <c r="D16" s="101"/>
      <c r="E16" s="101"/>
      <c r="F16" s="101"/>
      <c r="G16" s="15"/>
      <c r="H16" s="14"/>
      <c r="I16"/>
      <c r="M16"/>
      <c r="N16"/>
    </row>
    <row r="17" spans="1:17" ht="13.5" customHeight="1" x14ac:dyDescent="0.25">
      <c r="A17" s="99"/>
      <c r="B17" s="99"/>
      <c r="C17" s="100"/>
      <c r="D17" s="101"/>
      <c r="E17" s="101"/>
      <c r="F17" s="101"/>
      <c r="G17" s="15"/>
      <c r="H17" s="14"/>
      <c r="I17"/>
      <c r="M17"/>
      <c r="N17"/>
    </row>
    <row r="18" spans="1:17" x14ac:dyDescent="0.25">
      <c r="D18" s="361" t="s">
        <v>333</v>
      </c>
      <c r="E18" s="361"/>
      <c r="F18" s="361"/>
      <c r="G18" s="361" t="s">
        <v>332</v>
      </c>
      <c r="H18" s="361"/>
      <c r="I18" s="361"/>
      <c r="J18" s="361"/>
      <c r="K18" s="361"/>
      <c r="L18" s="361"/>
      <c r="M18" s="361" t="s">
        <v>331</v>
      </c>
      <c r="N18" s="361"/>
      <c r="O18" s="361"/>
      <c r="P18" s="361"/>
      <c r="Q18" s="361"/>
    </row>
    <row r="19" spans="1:17" ht="49.5" customHeight="1" x14ac:dyDescent="0.25">
      <c r="A19" s="29" t="s">
        <v>14</v>
      </c>
      <c r="B19" s="29" t="s">
        <v>15</v>
      </c>
      <c r="C19" s="7" t="s">
        <v>4</v>
      </c>
      <c r="D19" s="102" t="s">
        <v>115</v>
      </c>
      <c r="E19" s="102" t="s">
        <v>68</v>
      </c>
      <c r="F19" s="102" t="s">
        <v>116</v>
      </c>
      <c r="G19" s="181" t="s">
        <v>328</v>
      </c>
      <c r="H19" s="181" t="s">
        <v>56</v>
      </c>
      <c r="I19" s="181" t="s">
        <v>57</v>
      </c>
      <c r="J19" s="181" t="s">
        <v>329</v>
      </c>
      <c r="K19" s="181" t="s">
        <v>330</v>
      </c>
      <c r="L19" s="181" t="s">
        <v>334</v>
      </c>
      <c r="M19" s="180" t="s">
        <v>327</v>
      </c>
      <c r="N19" s="180" t="s">
        <v>323</v>
      </c>
      <c r="O19" s="180" t="s">
        <v>324</v>
      </c>
      <c r="P19" s="180" t="s">
        <v>325</v>
      </c>
      <c r="Q19" s="180" t="s">
        <v>326</v>
      </c>
    </row>
    <row r="20" spans="1:17" x14ac:dyDescent="0.25">
      <c r="A20" s="31">
        <v>1</v>
      </c>
      <c r="B20" s="31">
        <v>2</v>
      </c>
      <c r="C20" s="12">
        <v>3</v>
      </c>
      <c r="D20" s="12">
        <v>4</v>
      </c>
      <c r="E20" s="12">
        <v>5</v>
      </c>
      <c r="F20" s="12">
        <v>6</v>
      </c>
      <c r="G20" s="12">
        <v>4</v>
      </c>
      <c r="H20" s="12">
        <v>5</v>
      </c>
      <c r="I20" s="12">
        <v>6</v>
      </c>
      <c r="J20" s="12">
        <v>7</v>
      </c>
      <c r="K20" s="12">
        <v>8</v>
      </c>
      <c r="L20" s="12">
        <v>9</v>
      </c>
      <c r="M20" s="12">
        <v>4</v>
      </c>
      <c r="N20" s="12">
        <v>5</v>
      </c>
      <c r="O20" s="12">
        <v>6</v>
      </c>
      <c r="P20" s="12">
        <v>8</v>
      </c>
      <c r="Q20" s="12">
        <v>9</v>
      </c>
    </row>
    <row r="21" spans="1:17" s="25" customFormat="1" ht="24" customHeight="1" x14ac:dyDescent="0.25">
      <c r="A21" s="49"/>
      <c r="B21" s="50"/>
      <c r="C21" s="51" t="s">
        <v>13</v>
      </c>
      <c r="D21" s="52">
        <f>+D22+D26</f>
        <v>4809622.93</v>
      </c>
      <c r="E21" s="52">
        <f>F21-D21</f>
        <v>0</v>
      </c>
      <c r="F21" s="52">
        <f>+F22+F26</f>
        <v>4809622.93</v>
      </c>
      <c r="G21" s="52">
        <f t="shared" ref="G21:Q21" si="5">+G22+G26</f>
        <v>2484953</v>
      </c>
      <c r="H21" s="52">
        <f t="shared" si="5"/>
        <v>4561548</v>
      </c>
      <c r="I21" s="52">
        <f t="shared" si="5"/>
        <v>4809462.93</v>
      </c>
      <c r="J21" s="52">
        <f t="shared" si="5"/>
        <v>2945969.53</v>
      </c>
      <c r="K21" s="266">
        <f t="shared" ref="K21:K29" si="6">J21/G21*100</f>
        <v>118.55232392725334</v>
      </c>
      <c r="L21" s="266">
        <f t="shared" ref="L21:L29" si="7">J21/I21*100</f>
        <v>61.253607167318371</v>
      </c>
      <c r="M21" s="52">
        <f t="shared" si="5"/>
        <v>2484951.5700000003</v>
      </c>
      <c r="N21" s="52">
        <f t="shared" si="5"/>
        <v>4809622.93</v>
      </c>
      <c r="O21" s="52">
        <f t="shared" si="5"/>
        <v>4779033</v>
      </c>
      <c r="P21" s="52">
        <f t="shared" si="5"/>
        <v>3077840</v>
      </c>
      <c r="Q21" s="52">
        <f t="shared" si="5"/>
        <v>3137157</v>
      </c>
    </row>
    <row r="22" spans="1:17" ht="21.95" customHeight="1" x14ac:dyDescent="0.25">
      <c r="A22" s="33">
        <v>3</v>
      </c>
      <c r="B22" s="34"/>
      <c r="C22" s="35" t="s">
        <v>5</v>
      </c>
      <c r="D22" s="36">
        <f>D23+D24+D25</f>
        <v>3883904.9299999997</v>
      </c>
      <c r="E22" s="36">
        <f t="shared" ref="E22" si="8">E23+E24+E25</f>
        <v>0</v>
      </c>
      <c r="F22" s="36">
        <f>F23+F24+F25</f>
        <v>3883904.9299999997</v>
      </c>
      <c r="G22" s="36">
        <f t="shared" ref="G22:Q22" si="9">G23+G24+G25</f>
        <v>2299423</v>
      </c>
      <c r="H22" s="36">
        <f t="shared" si="9"/>
        <v>3388410</v>
      </c>
      <c r="I22" s="36">
        <f t="shared" si="9"/>
        <v>3883744.9299999997</v>
      </c>
      <c r="J22" s="36">
        <f t="shared" si="9"/>
        <v>2752954.6399999997</v>
      </c>
      <c r="K22" s="267">
        <f t="shared" si="6"/>
        <v>119.72371503633737</v>
      </c>
      <c r="L22" s="267">
        <f t="shared" si="7"/>
        <v>70.884022756870394</v>
      </c>
      <c r="M22" s="36">
        <f t="shared" si="9"/>
        <v>2299422.3200000003</v>
      </c>
      <c r="N22" s="36">
        <f t="shared" si="9"/>
        <v>3883904.9299999997</v>
      </c>
      <c r="O22" s="36">
        <f t="shared" si="9"/>
        <v>3614030</v>
      </c>
      <c r="P22" s="36">
        <f t="shared" si="9"/>
        <v>3025840</v>
      </c>
      <c r="Q22" s="36">
        <f t="shared" si="9"/>
        <v>3085157</v>
      </c>
    </row>
    <row r="23" spans="1:17" ht="35.1" customHeight="1" x14ac:dyDescent="0.25">
      <c r="A23" s="37"/>
      <c r="B23" s="38">
        <v>31</v>
      </c>
      <c r="C23" s="8" t="s">
        <v>6</v>
      </c>
      <c r="D23" s="39">
        <f>+'Račun prihoda i rashoda´'!N10</f>
        <v>2535814.9299999997</v>
      </c>
      <c r="E23" s="39">
        <f>F23-D23</f>
        <v>0</v>
      </c>
      <c r="F23" s="39">
        <f>+'Račun prihoda i rashoda´'!P10</f>
        <v>2535814.9299999997</v>
      </c>
      <c r="G23" s="39">
        <f>+'Račun prihoda i rashoda´'!Q10</f>
        <v>1549678</v>
      </c>
      <c r="H23" s="39">
        <f>+'Račun prihoda i rashoda´'!R10</f>
        <v>2040780</v>
      </c>
      <c r="I23" s="39">
        <f>+'Račun prihoda i rashoda´'!S10</f>
        <v>2535814.9299999997</v>
      </c>
      <c r="J23" s="39">
        <f>+'Račun prihoda i rashoda´'!T10</f>
        <v>1997065.98</v>
      </c>
      <c r="K23" s="268">
        <f t="shared" si="6"/>
        <v>128.86973810043119</v>
      </c>
      <c r="L23" s="268">
        <f t="shared" si="7"/>
        <v>78.754405787807244</v>
      </c>
      <c r="M23" s="39">
        <f>+'Račun prihoda i rashoda´'!W10</f>
        <v>1549677.12</v>
      </c>
      <c r="N23" s="39">
        <f>+'Račun prihoda i rashoda´'!X10</f>
        <v>2535814.9299999997</v>
      </c>
      <c r="O23" s="39">
        <f>+'Račun prihoda i rashoda´'!Y10</f>
        <v>2588280</v>
      </c>
      <c r="P23" s="39">
        <f>+'Račun prihoda i rashoda´'!Z10</f>
        <v>2393210</v>
      </c>
      <c r="Q23" s="39">
        <f>+'Račun prihoda i rashoda´'!AA10</f>
        <v>2421467</v>
      </c>
    </row>
    <row r="24" spans="1:17" ht="35.1" customHeight="1" x14ac:dyDescent="0.25">
      <c r="A24" s="37"/>
      <c r="B24" s="38">
        <v>32</v>
      </c>
      <c r="C24" s="8" t="s">
        <v>7</v>
      </c>
      <c r="D24" s="39">
        <f>+'Račun prihoda i rashoda´'!N48</f>
        <v>1343990</v>
      </c>
      <c r="E24" s="39">
        <f>F24-D24</f>
        <v>0</v>
      </c>
      <c r="F24" s="39">
        <f>+'Račun prihoda i rashoda´'!P48</f>
        <v>1343990</v>
      </c>
      <c r="G24" s="39">
        <f>+'Račun prihoda i rashoda´'!Q48</f>
        <v>747234</v>
      </c>
      <c r="H24" s="39">
        <f>+'Račun prihoda i rashoda´'!R48</f>
        <v>1343530</v>
      </c>
      <c r="I24" s="39">
        <f>+'Račun prihoda i rashoda´'!S48</f>
        <v>1343830</v>
      </c>
      <c r="J24" s="39">
        <f>+'Račun prihoda i rashoda´'!T48</f>
        <v>753651.77999999991</v>
      </c>
      <c r="K24" s="268">
        <f t="shared" si="6"/>
        <v>100.85887151815895</v>
      </c>
      <c r="L24" s="268">
        <f t="shared" si="7"/>
        <v>56.082375002790528</v>
      </c>
      <c r="M24" s="39">
        <f>+'Račun prihoda i rashoda´'!W48</f>
        <v>747234.54</v>
      </c>
      <c r="N24" s="39">
        <f>+'Račun prihoda i rashoda´'!X48</f>
        <v>1343990</v>
      </c>
      <c r="O24" s="39">
        <f>+'Račun prihoda i rashoda´'!Y48</f>
        <v>1021650</v>
      </c>
      <c r="P24" s="39">
        <f>+'Račun prihoda i rashoda´'!Z48</f>
        <v>628444</v>
      </c>
      <c r="Q24" s="39">
        <f>+'Račun prihoda i rashoda´'!AA48</f>
        <v>659420</v>
      </c>
    </row>
    <row r="25" spans="1:17" ht="35.1" customHeight="1" x14ac:dyDescent="0.25">
      <c r="A25" s="37"/>
      <c r="B25" s="38">
        <v>34</v>
      </c>
      <c r="C25" s="8" t="s">
        <v>8</v>
      </c>
      <c r="D25" s="39">
        <f>+'Račun prihoda i rashoda´'!N214</f>
        <v>4100</v>
      </c>
      <c r="E25" s="39">
        <f t="shared" ref="E25:E29" si="10">F25-D25</f>
        <v>0</v>
      </c>
      <c r="F25" s="39">
        <f>+'Račun prihoda i rashoda´'!P214</f>
        <v>4100</v>
      </c>
      <c r="G25" s="39">
        <f>+'Račun prihoda i rashoda´'!Q214</f>
        <v>2511</v>
      </c>
      <c r="H25" s="39">
        <f>+'Račun prihoda i rashoda´'!R214</f>
        <v>4100</v>
      </c>
      <c r="I25" s="39">
        <f>+'Račun prihoda i rashoda´'!S214</f>
        <v>4100</v>
      </c>
      <c r="J25" s="39">
        <f>+'Račun prihoda i rashoda´'!T214</f>
        <v>2236.88</v>
      </c>
      <c r="K25" s="268">
        <f t="shared" si="6"/>
        <v>89.08323377140583</v>
      </c>
      <c r="L25" s="268">
        <f t="shared" si="7"/>
        <v>54.558048780487809</v>
      </c>
      <c r="M25" s="39">
        <f>+'Račun prihoda i rashoda´'!W214</f>
        <v>2510.66</v>
      </c>
      <c r="N25" s="39">
        <f>+'Račun prihoda i rashoda´'!X214</f>
        <v>4100</v>
      </c>
      <c r="O25" s="39">
        <f>+'Račun prihoda i rashoda´'!Y214</f>
        <v>4100</v>
      </c>
      <c r="P25" s="39">
        <f>+'Račun prihoda i rashoda´'!Z214</f>
        <v>4186</v>
      </c>
      <c r="Q25" s="39">
        <f>+'Račun prihoda i rashoda´'!AA214</f>
        <v>4270</v>
      </c>
    </row>
    <row r="26" spans="1:17" ht="21.95" customHeight="1" x14ac:dyDescent="0.25">
      <c r="A26" s="33">
        <v>4</v>
      </c>
      <c r="B26" s="34"/>
      <c r="C26" s="35" t="s">
        <v>2</v>
      </c>
      <c r="D26" s="36">
        <f>D27+D28+D29</f>
        <v>925718</v>
      </c>
      <c r="E26" s="36">
        <f t="shared" si="10"/>
        <v>0</v>
      </c>
      <c r="F26" s="36">
        <f>F27+F28+F29</f>
        <v>925718</v>
      </c>
      <c r="G26" s="36">
        <f t="shared" ref="G26:Q26" si="11">G27+G28+G29</f>
        <v>185530</v>
      </c>
      <c r="H26" s="36">
        <f t="shared" si="11"/>
        <v>1173138</v>
      </c>
      <c r="I26" s="36">
        <f t="shared" si="11"/>
        <v>925718</v>
      </c>
      <c r="J26" s="36">
        <f t="shared" si="11"/>
        <v>193014.89</v>
      </c>
      <c r="K26" s="267">
        <f t="shared" si="6"/>
        <v>104.03432867999784</v>
      </c>
      <c r="L26" s="267">
        <f t="shared" si="7"/>
        <v>20.850290261181055</v>
      </c>
      <c r="M26" s="36">
        <f t="shared" si="11"/>
        <v>185529.25</v>
      </c>
      <c r="N26" s="36">
        <f t="shared" si="11"/>
        <v>925718</v>
      </c>
      <c r="O26" s="36">
        <f t="shared" si="11"/>
        <v>1165003</v>
      </c>
      <c r="P26" s="36">
        <f t="shared" si="11"/>
        <v>52000</v>
      </c>
      <c r="Q26" s="36">
        <f t="shared" si="11"/>
        <v>52000</v>
      </c>
    </row>
    <row r="27" spans="1:17" ht="35.1" customHeight="1" x14ac:dyDescent="0.25">
      <c r="A27" s="37"/>
      <c r="B27" s="38">
        <v>41</v>
      </c>
      <c r="C27" s="8" t="s">
        <v>11</v>
      </c>
      <c r="D27" s="39">
        <f>+'Račun prihoda i rashoda´'!N236</f>
        <v>4000</v>
      </c>
      <c r="E27" s="39">
        <f t="shared" si="10"/>
        <v>0</v>
      </c>
      <c r="F27" s="39">
        <f>+'Račun prihoda i rashoda´'!P236</f>
        <v>4000</v>
      </c>
      <c r="G27" s="39">
        <f>+'Račun prihoda i rashoda´'!Q236</f>
        <v>831</v>
      </c>
      <c r="H27" s="39">
        <f>+'Račun prihoda i rashoda´'!R236</f>
        <v>4000</v>
      </c>
      <c r="I27" s="39">
        <f>+'Račun prihoda i rashoda´'!S236</f>
        <v>4000</v>
      </c>
      <c r="J27" s="39">
        <f>+'Račun prihoda i rashoda´'!T236</f>
        <v>461.90999999999997</v>
      </c>
      <c r="K27" s="268">
        <f t="shared" si="6"/>
        <v>55.584837545126355</v>
      </c>
      <c r="L27" s="268">
        <f t="shared" si="7"/>
        <v>11.547749999999999</v>
      </c>
      <c r="M27" s="39">
        <f>+'Račun prihoda i rashoda´'!W236</f>
        <v>830.98</v>
      </c>
      <c r="N27" s="39">
        <f>+'Račun prihoda i rashoda´'!X236</f>
        <v>4000</v>
      </c>
      <c r="O27" s="39">
        <f>+'Račun prihoda i rashoda´'!Y236</f>
        <v>4000</v>
      </c>
      <c r="P27" s="39">
        <f>+'Račun prihoda i rashoda´'!Z236</f>
        <v>2000</v>
      </c>
      <c r="Q27" s="39">
        <f>+'Račun prihoda i rashoda´'!AA236</f>
        <v>2000</v>
      </c>
    </row>
    <row r="28" spans="1:17" ht="35.1" customHeight="1" x14ac:dyDescent="0.25">
      <c r="A28" s="37"/>
      <c r="B28" s="38">
        <v>42</v>
      </c>
      <c r="C28" s="8" t="s">
        <v>12</v>
      </c>
      <c r="D28" s="39">
        <f>+'Račun prihoda i rashoda´'!N241</f>
        <v>850718</v>
      </c>
      <c r="E28" s="39">
        <f t="shared" si="10"/>
        <v>0</v>
      </c>
      <c r="F28" s="39">
        <f>+'Račun prihoda i rashoda´'!P241</f>
        <v>850718</v>
      </c>
      <c r="G28" s="39">
        <f>+'Račun prihoda i rashoda´'!Q241</f>
        <v>125321</v>
      </c>
      <c r="H28" s="39">
        <f>+'Račun prihoda i rashoda´'!R241</f>
        <v>1103138</v>
      </c>
      <c r="I28" s="39">
        <f>+'Račun prihoda i rashoda´'!S241</f>
        <v>850718</v>
      </c>
      <c r="J28" s="39">
        <f>+'Račun prihoda i rashoda´'!T241</f>
        <v>127088.46</v>
      </c>
      <c r="K28" s="268">
        <f t="shared" si="6"/>
        <v>101.4103462308791</v>
      </c>
      <c r="L28" s="268">
        <f t="shared" si="7"/>
        <v>14.938964498223854</v>
      </c>
      <c r="M28" s="39">
        <f>+'Račun prihoda i rashoda´'!W241</f>
        <v>125320.1</v>
      </c>
      <c r="N28" s="39">
        <f>+'Račun prihoda i rashoda´'!X241</f>
        <v>850718</v>
      </c>
      <c r="O28" s="39">
        <f>+'Račun prihoda i rashoda´'!Y241</f>
        <v>1161003</v>
      </c>
      <c r="P28" s="39">
        <f>+'Račun prihoda i rashoda´'!Z241</f>
        <v>50000</v>
      </c>
      <c r="Q28" s="39">
        <f>+'Račun prihoda i rashoda´'!AA241</f>
        <v>50000</v>
      </c>
    </row>
    <row r="29" spans="1:17" ht="35.1" customHeight="1" x14ac:dyDescent="0.25">
      <c r="A29" s="37"/>
      <c r="B29" s="38">
        <v>45</v>
      </c>
      <c r="C29" s="8" t="s">
        <v>45</v>
      </c>
      <c r="D29" s="39">
        <f>+'Račun prihoda i rashoda´'!N268</f>
        <v>71000</v>
      </c>
      <c r="E29" s="39">
        <f t="shared" si="10"/>
        <v>0</v>
      </c>
      <c r="F29" s="39">
        <f>+'Račun prihoda i rashoda´'!P268</f>
        <v>71000</v>
      </c>
      <c r="G29" s="39">
        <f>+'Račun prihoda i rashoda´'!Q268</f>
        <v>59378</v>
      </c>
      <c r="H29" s="39">
        <f>+'Račun prihoda i rashoda´'!R268</f>
        <v>66000</v>
      </c>
      <c r="I29" s="39">
        <f>+'Račun prihoda i rashoda´'!S268</f>
        <v>71000</v>
      </c>
      <c r="J29" s="39">
        <f>+'Račun prihoda i rashoda´'!T268</f>
        <v>65464.52</v>
      </c>
      <c r="K29" s="268">
        <f t="shared" si="6"/>
        <v>110.25046313449425</v>
      </c>
      <c r="L29" s="268">
        <f t="shared" si="7"/>
        <v>92.20354929577465</v>
      </c>
      <c r="M29" s="39">
        <f>+'Račun prihoda i rashoda´'!W268</f>
        <v>59378.17</v>
      </c>
      <c r="N29" s="39">
        <f>+'Račun prihoda i rashoda´'!X268</f>
        <v>71000</v>
      </c>
      <c r="O29" s="39">
        <f>+'Račun prihoda i rashoda´'!Y268</f>
        <v>0</v>
      </c>
      <c r="P29" s="39">
        <f>+'Račun prihoda i rashoda´'!Z268</f>
        <v>0</v>
      </c>
      <c r="Q29" s="39">
        <f>+'Račun prihoda i rashoda´'!AA268</f>
        <v>0</v>
      </c>
    </row>
    <row r="30" spans="1:17" x14ac:dyDescent="0.25">
      <c r="E30"/>
      <c r="G30" s="15"/>
      <c r="H30" s="14"/>
      <c r="I30"/>
      <c r="M30"/>
      <c r="N30"/>
    </row>
    <row r="31" spans="1:17" x14ac:dyDescent="0.25">
      <c r="D31" s="48"/>
      <c r="E31" s="48"/>
      <c r="G31" s="15"/>
      <c r="H31" s="14"/>
      <c r="I31"/>
      <c r="M31"/>
      <c r="N31"/>
    </row>
  </sheetData>
  <mergeCells count="8">
    <mergeCell ref="A1:Q1"/>
    <mergeCell ref="A3:Q3"/>
    <mergeCell ref="D18:F18"/>
    <mergeCell ref="G18:L18"/>
    <mergeCell ref="M18:Q18"/>
    <mergeCell ref="D4:F4"/>
    <mergeCell ref="G4:L4"/>
    <mergeCell ref="M4:Q4"/>
  </mergeCells>
  <pageMargins left="0.39370078740157483" right="0.39370078740157483" top="0.74803149606299213" bottom="0.74803149606299213" header="0.31496062992125984" footer="0.31496062992125984"/>
  <pageSetup paperSize="9" scale="9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showGridLines="0" workbookViewId="0">
      <selection activeCell="I20" sqref="I20"/>
    </sheetView>
  </sheetViews>
  <sheetFormatPr defaultRowHeight="15" x14ac:dyDescent="0.25"/>
  <cols>
    <col min="1" max="3" width="4.42578125" customWidth="1"/>
    <col min="4" max="4" width="56.28515625" customWidth="1"/>
    <col min="5" max="7" width="15.85546875" hidden="1" customWidth="1"/>
    <col min="8" max="9" width="9.85546875" customWidth="1"/>
    <col min="10" max="10" width="9.7109375" customWidth="1"/>
    <col min="11" max="13" width="9.140625" customWidth="1"/>
    <col min="14" max="18" width="0" hidden="1" customWidth="1"/>
  </cols>
  <sheetData>
    <row r="1" spans="1:18" x14ac:dyDescent="0.25">
      <c r="A1" s="41"/>
      <c r="B1" s="41"/>
      <c r="C1" s="41"/>
      <c r="D1" s="41"/>
      <c r="E1" s="41"/>
      <c r="G1" s="47"/>
      <c r="H1" s="47"/>
      <c r="J1" s="47"/>
      <c r="K1" s="47"/>
      <c r="L1" s="48"/>
      <c r="P1" s="15"/>
      <c r="Q1" s="14"/>
    </row>
    <row r="2" spans="1:18" ht="18" x14ac:dyDescent="0.25">
      <c r="A2" s="27"/>
      <c r="B2" s="27"/>
      <c r="C2" s="27"/>
      <c r="D2" s="27"/>
      <c r="E2" s="27"/>
      <c r="F2" s="27"/>
      <c r="G2" s="27"/>
      <c r="H2" s="27"/>
      <c r="I2" s="27"/>
      <c r="J2" s="28"/>
      <c r="K2" s="28"/>
      <c r="P2" s="15"/>
      <c r="Q2" s="14"/>
    </row>
    <row r="3" spans="1:18" ht="15.75" customHeight="1" x14ac:dyDescent="0.25">
      <c r="A3" s="387"/>
      <c r="B3" s="387"/>
      <c r="C3" s="387"/>
      <c r="D3" s="387"/>
      <c r="E3" s="387"/>
      <c r="F3" s="387"/>
      <c r="G3" s="387"/>
      <c r="H3" s="61"/>
      <c r="I3" s="61"/>
      <c r="J3" s="61"/>
      <c r="K3" s="61"/>
      <c r="L3" s="61"/>
      <c r="M3" s="61"/>
      <c r="P3" s="15"/>
      <c r="Q3" s="14"/>
    </row>
    <row r="4" spans="1:18" ht="13.5" customHeight="1" x14ac:dyDescent="0.25">
      <c r="A4" s="17"/>
      <c r="B4" s="17"/>
      <c r="C4" s="17"/>
      <c r="D4" s="17"/>
      <c r="E4" s="2"/>
      <c r="F4" s="61"/>
      <c r="G4" s="61"/>
      <c r="H4" s="61"/>
      <c r="I4" s="61"/>
      <c r="J4" s="61"/>
      <c r="K4" s="61"/>
      <c r="L4" s="61"/>
      <c r="O4" s="15"/>
      <c r="P4" s="14"/>
    </row>
    <row r="5" spans="1:18" ht="15.75" customHeight="1" x14ac:dyDescent="0.25">
      <c r="A5" s="387" t="s">
        <v>88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</row>
    <row r="6" spans="1:18" ht="15.75" customHeight="1" x14ac:dyDescent="0.25">
      <c r="A6" s="26"/>
      <c r="B6" s="26"/>
      <c r="C6" s="26"/>
      <c r="D6" s="26"/>
      <c r="E6" s="26"/>
      <c r="F6" s="26"/>
      <c r="G6" s="26"/>
      <c r="H6" s="2"/>
      <c r="I6" s="2"/>
      <c r="J6" s="2"/>
    </row>
    <row r="7" spans="1:18" x14ac:dyDescent="0.25">
      <c r="A7" s="17"/>
      <c r="B7" s="17"/>
      <c r="C7" s="17"/>
      <c r="D7" s="17"/>
      <c r="E7" s="361" t="s">
        <v>333</v>
      </c>
      <c r="F7" s="361"/>
      <c r="G7" s="361"/>
      <c r="H7" s="361" t="s">
        <v>332</v>
      </c>
      <c r="I7" s="361"/>
      <c r="J7" s="361"/>
      <c r="K7" s="361"/>
      <c r="L7" s="361"/>
      <c r="M7" s="361"/>
      <c r="N7" s="361" t="s">
        <v>331</v>
      </c>
      <c r="O7" s="361"/>
      <c r="P7" s="361"/>
      <c r="Q7" s="361"/>
      <c r="R7" s="361"/>
    </row>
    <row r="8" spans="1:18" ht="68.25" customHeight="1" x14ac:dyDescent="0.25">
      <c r="A8" s="29" t="s">
        <v>14</v>
      </c>
      <c r="B8" s="29" t="s">
        <v>15</v>
      </c>
      <c r="C8" s="29" t="s">
        <v>84</v>
      </c>
      <c r="D8" s="7" t="s">
        <v>76</v>
      </c>
      <c r="E8" s="102" t="s">
        <v>115</v>
      </c>
      <c r="F8" s="102" t="s">
        <v>68</v>
      </c>
      <c r="G8" s="102" t="s">
        <v>116</v>
      </c>
      <c r="H8" s="181" t="s">
        <v>328</v>
      </c>
      <c r="I8" s="181" t="s">
        <v>56</v>
      </c>
      <c r="J8" s="181" t="s">
        <v>57</v>
      </c>
      <c r="K8" s="181" t="s">
        <v>329</v>
      </c>
      <c r="L8" s="181" t="s">
        <v>330</v>
      </c>
      <c r="M8" s="181" t="s">
        <v>334</v>
      </c>
      <c r="N8" s="180" t="s">
        <v>327</v>
      </c>
      <c r="O8" s="180" t="s">
        <v>323</v>
      </c>
      <c r="P8" s="180" t="s">
        <v>324</v>
      </c>
      <c r="Q8" s="180" t="s">
        <v>325</v>
      </c>
      <c r="R8" s="180" t="s">
        <v>326</v>
      </c>
    </row>
    <row r="9" spans="1:18" x14ac:dyDescent="0.25">
      <c r="A9" s="31">
        <v>1</v>
      </c>
      <c r="B9" s="31">
        <v>2</v>
      </c>
      <c r="C9" s="31">
        <v>3</v>
      </c>
      <c r="D9" s="12">
        <v>4</v>
      </c>
      <c r="E9" s="12">
        <v>5</v>
      </c>
      <c r="F9" s="12">
        <v>6</v>
      </c>
      <c r="G9" s="12">
        <v>7</v>
      </c>
      <c r="H9" s="70">
        <v>5</v>
      </c>
      <c r="I9" s="70">
        <v>6</v>
      </c>
      <c r="J9" s="70">
        <v>7</v>
      </c>
      <c r="K9" s="70">
        <v>8</v>
      </c>
      <c r="L9" s="70" t="s">
        <v>449</v>
      </c>
      <c r="M9" s="70" t="s">
        <v>450</v>
      </c>
      <c r="N9" s="70">
        <v>5</v>
      </c>
      <c r="O9" s="70">
        <v>6</v>
      </c>
      <c r="P9" s="70">
        <v>7</v>
      </c>
      <c r="Q9" s="70">
        <v>8</v>
      </c>
      <c r="R9" s="70">
        <v>9</v>
      </c>
    </row>
    <row r="10" spans="1:18" ht="23.1" customHeight="1" x14ac:dyDescent="0.25">
      <c r="A10" s="93">
        <v>9</v>
      </c>
      <c r="B10" s="94"/>
      <c r="C10" s="94"/>
      <c r="D10" s="95" t="s">
        <v>83</v>
      </c>
      <c r="E10" s="96">
        <f>+E11</f>
        <v>1776033</v>
      </c>
      <c r="F10" s="96">
        <f t="shared" ref="F10:O10" si="0">+F11</f>
        <v>0</v>
      </c>
      <c r="G10" s="96">
        <f t="shared" si="0"/>
        <v>1776033</v>
      </c>
      <c r="H10" s="96">
        <f t="shared" si="0"/>
        <v>0</v>
      </c>
      <c r="I10" s="96">
        <f t="shared" si="0"/>
        <v>0</v>
      </c>
      <c r="J10" s="96">
        <f t="shared" si="0"/>
        <v>0</v>
      </c>
      <c r="K10" s="96">
        <f t="shared" si="0"/>
        <v>0</v>
      </c>
      <c r="L10" s="96"/>
      <c r="M10" s="96"/>
      <c r="N10" s="96">
        <f t="shared" si="0"/>
        <v>0</v>
      </c>
      <c r="O10" s="96">
        <f t="shared" si="0"/>
        <v>1776033</v>
      </c>
      <c r="P10" s="96">
        <f>+P11</f>
        <v>1776033</v>
      </c>
      <c r="Q10" s="96">
        <f t="shared" ref="Q10:R10" si="1">+Q11</f>
        <v>0</v>
      </c>
      <c r="R10" s="96">
        <f t="shared" si="1"/>
        <v>0</v>
      </c>
    </row>
    <row r="11" spans="1:18" ht="21.75" customHeight="1" x14ac:dyDescent="0.25">
      <c r="A11" s="88"/>
      <c r="B11" s="13">
        <v>92</v>
      </c>
      <c r="C11" s="13"/>
      <c r="D11" s="91" t="s">
        <v>85</v>
      </c>
      <c r="E11" s="92">
        <f>+E12+E13</f>
        <v>1776033</v>
      </c>
      <c r="F11" s="92">
        <f t="shared" ref="F11:O11" si="2">+F12+F13</f>
        <v>0</v>
      </c>
      <c r="G11" s="92">
        <f t="shared" si="2"/>
        <v>1776033</v>
      </c>
      <c r="H11" s="92">
        <f t="shared" si="2"/>
        <v>0</v>
      </c>
      <c r="I11" s="92">
        <f t="shared" si="2"/>
        <v>0</v>
      </c>
      <c r="J11" s="92">
        <f t="shared" si="2"/>
        <v>0</v>
      </c>
      <c r="K11" s="92">
        <f t="shared" si="2"/>
        <v>0</v>
      </c>
      <c r="L11" s="92"/>
      <c r="M11" s="92"/>
      <c r="N11" s="92">
        <f t="shared" si="2"/>
        <v>0</v>
      </c>
      <c r="O11" s="92">
        <f t="shared" si="2"/>
        <v>1776033</v>
      </c>
      <c r="P11" s="92">
        <f>+P12+P13</f>
        <v>1776033</v>
      </c>
      <c r="Q11" s="92">
        <f t="shared" ref="Q11:R11" si="3">+Q12+Q13</f>
        <v>0</v>
      </c>
      <c r="R11" s="92">
        <f t="shared" si="3"/>
        <v>0</v>
      </c>
    </row>
    <row r="12" spans="1:18" ht="19.5" customHeight="1" x14ac:dyDescent="0.25">
      <c r="A12" s="88"/>
      <c r="B12" s="88"/>
      <c r="C12" s="11" t="s">
        <v>87</v>
      </c>
      <c r="D12" s="89" t="s">
        <v>60</v>
      </c>
      <c r="E12" s="40">
        <f>+'Račun prihoda i rashoda '!Q91</f>
        <v>336547</v>
      </c>
      <c r="F12" s="40">
        <v>0</v>
      </c>
      <c r="G12" s="40">
        <f>+'Račun prihoda i rashoda '!S91</f>
        <v>336547</v>
      </c>
      <c r="H12" s="40">
        <f>+'Račun prihoda i rashoda '!T91</f>
        <v>0</v>
      </c>
      <c r="I12" s="40">
        <f>+'Račun prihoda i rashoda '!U91</f>
        <v>0</v>
      </c>
      <c r="J12" s="40">
        <f>+'Račun prihoda i rashoda '!V91</f>
        <v>0</v>
      </c>
      <c r="K12" s="40">
        <f>+'Račun prihoda i rashoda '!W91</f>
        <v>0</v>
      </c>
      <c r="L12" s="40"/>
      <c r="M12" s="40"/>
      <c r="N12" s="40">
        <f>+'Račun prihoda i rashoda '!Z91</f>
        <v>0</v>
      </c>
      <c r="O12" s="40">
        <f>+'Račun prihoda i rashoda '!AA91</f>
        <v>336547</v>
      </c>
      <c r="P12" s="40">
        <f>+'Račun prihoda i rashoda '!AB91</f>
        <v>336547</v>
      </c>
      <c r="Q12" s="40">
        <f>+'Račun prihoda i rashoda '!AC91</f>
        <v>0</v>
      </c>
      <c r="R12" s="40">
        <f>+'Račun prihoda i rashoda '!AD91</f>
        <v>0</v>
      </c>
    </row>
    <row r="13" spans="1:18" ht="25.5" x14ac:dyDescent="0.25">
      <c r="A13" s="88"/>
      <c r="B13" s="88"/>
      <c r="C13" s="97" t="s">
        <v>61</v>
      </c>
      <c r="D13" s="90" t="s">
        <v>86</v>
      </c>
      <c r="E13" s="40">
        <f>+'Račun prihoda i rashoda '!Q90</f>
        <v>1439486</v>
      </c>
      <c r="F13" s="40">
        <v>0</v>
      </c>
      <c r="G13" s="40">
        <f>+'Račun prihoda i rashoda '!S90</f>
        <v>1439486</v>
      </c>
      <c r="H13" s="40">
        <f>+'Račun prihoda i rashoda '!T90</f>
        <v>0</v>
      </c>
      <c r="I13" s="40">
        <f>+'Račun prihoda i rashoda '!U90</f>
        <v>0</v>
      </c>
      <c r="J13" s="40">
        <f>+'Račun prihoda i rashoda '!V90</f>
        <v>0</v>
      </c>
      <c r="K13" s="40">
        <f>+'Račun prihoda i rashoda '!W90</f>
        <v>0</v>
      </c>
      <c r="L13" s="40"/>
      <c r="M13" s="40"/>
      <c r="N13" s="40">
        <f>+'Račun prihoda i rashoda '!Z90</f>
        <v>0</v>
      </c>
      <c r="O13" s="40">
        <f>+'Račun prihoda i rashoda '!AA90</f>
        <v>1439486</v>
      </c>
      <c r="P13" s="40">
        <f>+'Račun prihoda i rashoda '!AB90</f>
        <v>1439486</v>
      </c>
      <c r="Q13" s="40">
        <f>+'Račun prihoda i rashoda '!AC90</f>
        <v>0</v>
      </c>
      <c r="R13" s="40">
        <f>+'Račun prihoda i rashoda '!AD90</f>
        <v>0</v>
      </c>
    </row>
    <row r="18" spans="1:1" x14ac:dyDescent="0.25">
      <c r="A18" s="230" t="s">
        <v>446</v>
      </c>
    </row>
    <row r="19" spans="1:1" x14ac:dyDescent="0.25">
      <c r="A19" s="230" t="s">
        <v>447</v>
      </c>
    </row>
  </sheetData>
  <mergeCells count="5">
    <mergeCell ref="A3:G3"/>
    <mergeCell ref="E7:G7"/>
    <mergeCell ref="H7:M7"/>
    <mergeCell ref="N7:R7"/>
    <mergeCell ref="A5:R5"/>
  </mergeCells>
  <pageMargins left="0.39370078740157483" right="0.39370078740157483" top="0.74803149606299213" bottom="0.74803149606299213" header="0.31496062992125984" footer="0.31496062992125984"/>
  <pageSetup paperSize="9" scale="8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248"/>
  <sheetViews>
    <sheetView showGridLines="0" zoomScale="80" zoomScaleNormal="80" zoomScaleSheetLayoutView="90" workbookViewId="0">
      <pane ySplit="7" topLeftCell="A8" activePane="bottomLeft" state="frozen"/>
      <selection activeCell="I20" sqref="I20"/>
      <selection pane="bottomLeft" activeCell="I20" sqref="I20"/>
    </sheetView>
  </sheetViews>
  <sheetFormatPr defaultColWidth="9.140625" defaultRowHeight="14.25" x14ac:dyDescent="0.25"/>
  <cols>
    <col min="1" max="2" width="6.85546875" style="103" customWidth="1"/>
    <col min="3" max="5" width="6.85546875" style="103" hidden="1" customWidth="1"/>
    <col min="6" max="6" width="9.42578125" style="103" hidden="1" customWidth="1"/>
    <col min="7" max="7" width="6.85546875" style="160" customWidth="1"/>
    <col min="8" max="8" width="79.5703125" style="103" bestFit="1" customWidth="1"/>
    <col min="9" max="9" width="16.42578125" style="103" customWidth="1"/>
    <col min="10" max="10" width="14.85546875" style="159" customWidth="1"/>
    <col min="11" max="11" width="17" style="65" customWidth="1"/>
    <col min="12" max="12" width="3.5703125" style="103" customWidth="1"/>
    <col min="13" max="13" width="12.7109375" style="103" customWidth="1"/>
    <col min="14" max="14" width="12.7109375" style="103" bestFit="1" customWidth="1"/>
    <col min="15" max="16384" width="9.140625" style="103"/>
  </cols>
  <sheetData>
    <row r="2" spans="1:12" ht="12.75" customHeight="1" x14ac:dyDescent="0.25">
      <c r="A2" s="373" t="s">
        <v>65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</row>
    <row r="3" spans="1:12" ht="17.25" customHeight="1" x14ac:dyDescent="0.25">
      <c r="A3" s="104"/>
      <c r="B3" s="104"/>
      <c r="C3" s="104"/>
      <c r="D3" s="104"/>
      <c r="E3" s="104"/>
      <c r="F3" s="104"/>
      <c r="G3" s="104"/>
      <c r="H3" s="104"/>
      <c r="I3" s="104"/>
      <c r="J3" s="105"/>
    </row>
    <row r="4" spans="1:12" ht="17.25" customHeight="1" x14ac:dyDescent="0.25">
      <c r="A4" s="374" t="s">
        <v>66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</row>
    <row r="5" spans="1:12" ht="20.25" customHeight="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106"/>
    </row>
    <row r="6" spans="1:12" s="107" customFormat="1" ht="67.5" customHeight="1" x14ac:dyDescent="0.25">
      <c r="A6" s="67" t="s">
        <v>14</v>
      </c>
      <c r="B6" s="67" t="s">
        <v>15</v>
      </c>
      <c r="C6" s="67" t="s">
        <v>306</v>
      </c>
      <c r="D6" s="67" t="s">
        <v>307</v>
      </c>
      <c r="E6" s="67" t="s">
        <v>308</v>
      </c>
      <c r="F6" s="67"/>
      <c r="G6" s="68" t="s">
        <v>16</v>
      </c>
      <c r="H6" s="69" t="s">
        <v>17</v>
      </c>
      <c r="I6" s="102" t="s">
        <v>115</v>
      </c>
      <c r="J6" s="102" t="s">
        <v>68</v>
      </c>
      <c r="K6" s="102" t="s">
        <v>116</v>
      </c>
    </row>
    <row r="7" spans="1:12" s="108" customFormat="1" ht="18" customHeight="1" x14ac:dyDescent="0.25">
      <c r="A7" s="70">
        <v>1</v>
      </c>
      <c r="B7" s="70">
        <v>2</v>
      </c>
      <c r="C7" s="70"/>
      <c r="D7" s="70"/>
      <c r="E7" s="70"/>
      <c r="F7" s="70"/>
      <c r="G7" s="70">
        <v>3</v>
      </c>
      <c r="H7" s="70">
        <v>4</v>
      </c>
      <c r="I7" s="70">
        <v>5</v>
      </c>
      <c r="J7" s="70">
        <v>6</v>
      </c>
      <c r="K7" s="98">
        <v>7</v>
      </c>
    </row>
    <row r="8" spans="1:12" s="108" customFormat="1" ht="31.5" customHeight="1" x14ac:dyDescent="0.25">
      <c r="A8" s="414" t="s">
        <v>90</v>
      </c>
      <c r="B8" s="415"/>
      <c r="C8" s="415"/>
      <c r="D8" s="415"/>
      <c r="E8" s="415"/>
      <c r="F8" s="415"/>
      <c r="G8" s="416"/>
      <c r="H8" s="109" t="s">
        <v>93</v>
      </c>
      <c r="I8" s="110">
        <f>+I556+I9+I462+I566+I683+I791+I824+I960+I1054+I1088+I1184+I796</f>
        <v>4809462.93</v>
      </c>
      <c r="J8" s="110">
        <f t="shared" ref="J8:K8" si="0">+J556+J9+J462+J566+J683+J791+J824+J960+J1054+J1088+J1184+J796</f>
        <v>0</v>
      </c>
      <c r="K8" s="110">
        <f t="shared" si="0"/>
        <v>4809462.93</v>
      </c>
    </row>
    <row r="9" spans="1:12" s="114" customFormat="1" ht="34.5" customHeight="1" x14ac:dyDescent="0.25">
      <c r="A9" s="428" t="s">
        <v>92</v>
      </c>
      <c r="B9" s="429"/>
      <c r="C9" s="429"/>
      <c r="D9" s="429"/>
      <c r="E9" s="429"/>
      <c r="F9" s="429"/>
      <c r="G9" s="430"/>
      <c r="H9" s="111" t="s">
        <v>93</v>
      </c>
      <c r="I9" s="112">
        <f>+I10+I239+I438</f>
        <v>3641244.9299999997</v>
      </c>
      <c r="J9" s="112">
        <f>+J10+J239+J438</f>
        <v>-44000</v>
      </c>
      <c r="K9" s="112">
        <f>+K10+K239+K438</f>
        <v>3597244.9299999997</v>
      </c>
    </row>
    <row r="10" spans="1:12" s="119" customFormat="1" ht="23.1" customHeight="1" x14ac:dyDescent="0.25">
      <c r="A10" s="115"/>
      <c r="B10" s="115"/>
      <c r="C10" s="115"/>
      <c r="D10" s="115"/>
      <c r="E10" s="115"/>
      <c r="F10" s="115" t="str">
        <f>+G10</f>
        <v>3.1.</v>
      </c>
      <c r="G10" s="116" t="s">
        <v>41</v>
      </c>
      <c r="H10" s="117" t="s">
        <v>20</v>
      </c>
      <c r="I10" s="118">
        <f>+I11</f>
        <v>1170744</v>
      </c>
      <c r="J10" s="118">
        <f t="shared" ref="J10:K10" si="1">+J11</f>
        <v>-17778</v>
      </c>
      <c r="K10" s="118">
        <f t="shared" si="1"/>
        <v>1152966</v>
      </c>
      <c r="L10" s="113"/>
    </row>
    <row r="11" spans="1:12" s="119" customFormat="1" ht="23.1" customHeight="1" x14ac:dyDescent="0.25">
      <c r="A11" s="120">
        <v>3</v>
      </c>
      <c r="B11" s="120"/>
      <c r="C11" s="120"/>
      <c r="D11" s="120"/>
      <c r="E11" s="120"/>
      <c r="F11" s="120"/>
      <c r="G11" s="175" t="s">
        <v>41</v>
      </c>
      <c r="H11" s="122" t="s">
        <v>18</v>
      </c>
      <c r="I11" s="123">
        <f>+I12+I53+I219+I229+I234</f>
        <v>1170744</v>
      </c>
      <c r="J11" s="123">
        <f>+J12+J53+J219+J229+J234</f>
        <v>-17778</v>
      </c>
      <c r="K11" s="123">
        <f>+K12+K53+K219+K229+K234</f>
        <v>1152966</v>
      </c>
      <c r="L11" s="113"/>
    </row>
    <row r="12" spans="1:12" s="114" customFormat="1" ht="23.1" customHeight="1" x14ac:dyDescent="0.25">
      <c r="A12" s="124"/>
      <c r="B12" s="124">
        <v>31</v>
      </c>
      <c r="C12" s="124"/>
      <c r="D12" s="124"/>
      <c r="E12" s="124"/>
      <c r="F12" s="124"/>
      <c r="G12" s="175" t="s">
        <v>41</v>
      </c>
      <c r="H12" s="125" t="s">
        <v>6</v>
      </c>
      <c r="I12" s="128">
        <f>I13+I30+I44</f>
        <v>606514</v>
      </c>
      <c r="J12" s="128">
        <f t="shared" ref="J12:K12" si="2">J13+J30+J44</f>
        <v>0</v>
      </c>
      <c r="K12" s="128">
        <f t="shared" si="2"/>
        <v>606514</v>
      </c>
      <c r="L12" s="113"/>
    </row>
    <row r="13" spans="1:12" s="114" customFormat="1" ht="20.25" customHeight="1" x14ac:dyDescent="0.25">
      <c r="A13" s="124"/>
      <c r="B13" s="131"/>
      <c r="C13" s="131">
        <v>311</v>
      </c>
      <c r="D13" s="131"/>
      <c r="E13" s="131"/>
      <c r="F13" s="132"/>
      <c r="G13" s="12" t="s">
        <v>41</v>
      </c>
      <c r="H13" s="127" t="s">
        <v>117</v>
      </c>
      <c r="I13" s="133">
        <f>I14+I22+I25</f>
        <v>493613.99999999994</v>
      </c>
      <c r="J13" s="133">
        <f>J14+J22+J25</f>
        <v>0</v>
      </c>
      <c r="K13" s="133">
        <f>K14+K22+K25</f>
        <v>493613.99999999994</v>
      </c>
      <c r="L13" s="113"/>
    </row>
    <row r="14" spans="1:12" s="114" customFormat="1" ht="20.25" customHeight="1" x14ac:dyDescent="0.25">
      <c r="A14" s="124"/>
      <c r="B14" s="131"/>
      <c r="C14" s="131"/>
      <c r="D14" s="131">
        <v>3111</v>
      </c>
      <c r="E14" s="131"/>
      <c r="F14" s="132"/>
      <c r="G14" s="12" t="s">
        <v>41</v>
      </c>
      <c r="H14" s="127" t="s">
        <v>118</v>
      </c>
      <c r="I14" s="133">
        <f t="shared" ref="I14:K14" si="3">I15</f>
        <v>461613.99999999994</v>
      </c>
      <c r="J14" s="133">
        <f t="shared" si="3"/>
        <v>0</v>
      </c>
      <c r="K14" s="133">
        <f t="shared" si="3"/>
        <v>461613.99999999994</v>
      </c>
      <c r="L14" s="113"/>
    </row>
    <row r="15" spans="1:12" s="114" customFormat="1" ht="20.25" customHeight="1" x14ac:dyDescent="0.25">
      <c r="A15" s="124"/>
      <c r="B15" s="131"/>
      <c r="C15" s="131"/>
      <c r="D15" s="131"/>
      <c r="E15" s="88">
        <v>31111</v>
      </c>
      <c r="F15" s="127"/>
      <c r="G15" s="12" t="s">
        <v>41</v>
      </c>
      <c r="H15" s="127" t="s">
        <v>119</v>
      </c>
      <c r="I15" s="133">
        <f>I16+I17+I18+I19+I20+I21</f>
        <v>461613.99999999994</v>
      </c>
      <c r="J15" s="133">
        <f>J16+J17+J18+J19+J20+J21</f>
        <v>0</v>
      </c>
      <c r="K15" s="133">
        <f>K16+K17+K18+K19+K20+K21</f>
        <v>461613.99999999994</v>
      </c>
      <c r="L15" s="113"/>
    </row>
    <row r="16" spans="1:12" s="114" customFormat="1" ht="20.25" customHeight="1" x14ac:dyDescent="0.25">
      <c r="A16" s="124"/>
      <c r="B16" s="131"/>
      <c r="C16" s="131"/>
      <c r="D16" s="131"/>
      <c r="E16" s="11"/>
      <c r="F16" s="171">
        <v>311110</v>
      </c>
      <c r="G16" s="172" t="s">
        <v>41</v>
      </c>
      <c r="H16" s="173" t="s">
        <v>120</v>
      </c>
      <c r="I16" s="174">
        <f>300800+99814.93+200000+3000+5000-150000-3000-0.93</f>
        <v>455613.99999999994</v>
      </c>
      <c r="J16" s="174">
        <f t="shared" ref="J16:J21" si="4">K16-I16</f>
        <v>0</v>
      </c>
      <c r="K16" s="174">
        <f>300800+99814.93+200000+3000+5000-150000-3000-0.93</f>
        <v>455613.99999999994</v>
      </c>
      <c r="L16" s="113"/>
    </row>
    <row r="17" spans="1:12" s="114" customFormat="1" ht="20.25" customHeight="1" x14ac:dyDescent="0.25">
      <c r="A17" s="124"/>
      <c r="B17" s="131"/>
      <c r="C17" s="131"/>
      <c r="D17" s="131"/>
      <c r="E17" s="11"/>
      <c r="F17" s="171">
        <v>311110</v>
      </c>
      <c r="G17" s="172" t="s">
        <v>41</v>
      </c>
      <c r="H17" s="173" t="s">
        <v>121</v>
      </c>
      <c r="I17" s="174">
        <v>0</v>
      </c>
      <c r="J17" s="174">
        <f t="shared" si="4"/>
        <v>0</v>
      </c>
      <c r="K17" s="174">
        <v>0</v>
      </c>
      <c r="L17" s="113"/>
    </row>
    <row r="18" spans="1:12" s="114" customFormat="1" ht="20.25" customHeight="1" x14ac:dyDescent="0.25">
      <c r="A18" s="124"/>
      <c r="B18" s="131"/>
      <c r="C18" s="131"/>
      <c r="D18" s="131"/>
      <c r="E18" s="11"/>
      <c r="F18" s="171">
        <v>311110</v>
      </c>
      <c r="G18" s="172" t="s">
        <v>41</v>
      </c>
      <c r="H18" s="173" t="s">
        <v>122</v>
      </c>
      <c r="I18" s="174">
        <v>0</v>
      </c>
      <c r="J18" s="174">
        <f t="shared" si="4"/>
        <v>0</v>
      </c>
      <c r="K18" s="174">
        <v>0</v>
      </c>
      <c r="L18" s="113"/>
    </row>
    <row r="19" spans="1:12" s="114" customFormat="1" ht="20.25" customHeight="1" x14ac:dyDescent="0.25">
      <c r="A19" s="124"/>
      <c r="B19" s="131"/>
      <c r="C19" s="131"/>
      <c r="D19" s="131"/>
      <c r="E19" s="11"/>
      <c r="F19" s="171">
        <v>311111</v>
      </c>
      <c r="G19" s="172" t="s">
        <v>41</v>
      </c>
      <c r="H19" s="173" t="s">
        <v>123</v>
      </c>
      <c r="I19" s="174">
        <v>3000</v>
      </c>
      <c r="J19" s="174">
        <f t="shared" si="4"/>
        <v>0</v>
      </c>
      <c r="K19" s="174">
        <v>3000</v>
      </c>
      <c r="L19" s="113"/>
    </row>
    <row r="20" spans="1:12" s="114" customFormat="1" ht="20.25" customHeight="1" x14ac:dyDescent="0.25">
      <c r="A20" s="124"/>
      <c r="B20" s="131"/>
      <c r="C20" s="131"/>
      <c r="D20" s="131"/>
      <c r="E20" s="11"/>
      <c r="F20" s="171">
        <v>311113</v>
      </c>
      <c r="G20" s="172" t="s">
        <v>41</v>
      </c>
      <c r="H20" s="173" t="s">
        <v>124</v>
      </c>
      <c r="I20" s="174">
        <v>3000</v>
      </c>
      <c r="J20" s="174">
        <f t="shared" si="4"/>
        <v>0</v>
      </c>
      <c r="K20" s="174">
        <v>3000</v>
      </c>
      <c r="L20" s="113"/>
    </row>
    <row r="21" spans="1:12" s="114" customFormat="1" ht="20.25" customHeight="1" x14ac:dyDescent="0.25">
      <c r="A21" s="124"/>
      <c r="B21" s="131"/>
      <c r="C21" s="131"/>
      <c r="D21" s="131"/>
      <c r="E21" s="11"/>
      <c r="F21" s="171">
        <v>311114</v>
      </c>
      <c r="G21" s="172" t="s">
        <v>41</v>
      </c>
      <c r="H21" s="173" t="s">
        <v>125</v>
      </c>
      <c r="I21" s="174">
        <v>0</v>
      </c>
      <c r="J21" s="174">
        <f t="shared" si="4"/>
        <v>0</v>
      </c>
      <c r="K21" s="174">
        <v>0</v>
      </c>
      <c r="L21" s="113"/>
    </row>
    <row r="22" spans="1:12" s="114" customFormat="1" ht="20.25" customHeight="1" x14ac:dyDescent="0.25">
      <c r="A22" s="124"/>
      <c r="B22" s="131"/>
      <c r="C22" s="131"/>
      <c r="D22" s="131">
        <v>3113</v>
      </c>
      <c r="E22" s="131"/>
      <c r="F22" s="132"/>
      <c r="G22" s="12" t="s">
        <v>41</v>
      </c>
      <c r="H22" s="127" t="s">
        <v>126</v>
      </c>
      <c r="I22" s="133">
        <f t="shared" ref="I22:K23" si="5">I23</f>
        <v>24000</v>
      </c>
      <c r="J22" s="133">
        <f t="shared" si="5"/>
        <v>0</v>
      </c>
      <c r="K22" s="133">
        <f t="shared" si="5"/>
        <v>24000</v>
      </c>
      <c r="L22" s="113"/>
    </row>
    <row r="23" spans="1:12" s="114" customFormat="1" ht="20.25" customHeight="1" x14ac:dyDescent="0.25">
      <c r="A23" s="124"/>
      <c r="B23" s="131"/>
      <c r="C23" s="131"/>
      <c r="D23" s="131"/>
      <c r="E23" s="88">
        <v>31131</v>
      </c>
      <c r="F23" s="127"/>
      <c r="G23" s="12" t="s">
        <v>41</v>
      </c>
      <c r="H23" s="127" t="s">
        <v>126</v>
      </c>
      <c r="I23" s="133">
        <f t="shared" si="5"/>
        <v>24000</v>
      </c>
      <c r="J23" s="133">
        <f t="shared" si="5"/>
        <v>0</v>
      </c>
      <c r="K23" s="133">
        <f t="shared" si="5"/>
        <v>24000</v>
      </c>
      <c r="L23" s="113"/>
    </row>
    <row r="24" spans="1:12" s="114" customFormat="1" ht="20.25" customHeight="1" x14ac:dyDescent="0.25">
      <c r="A24" s="124"/>
      <c r="B24" s="131"/>
      <c r="C24" s="131"/>
      <c r="D24" s="131"/>
      <c r="E24" s="11"/>
      <c r="F24" s="171">
        <v>311310</v>
      </c>
      <c r="G24" s="172" t="s">
        <v>41</v>
      </c>
      <c r="H24" s="173" t="s">
        <v>126</v>
      </c>
      <c r="I24" s="174">
        <v>24000</v>
      </c>
      <c r="J24" s="174">
        <f>K24-I24</f>
        <v>0</v>
      </c>
      <c r="K24" s="174">
        <v>24000</v>
      </c>
      <c r="L24" s="113"/>
    </row>
    <row r="25" spans="1:12" s="114" customFormat="1" ht="20.25" customHeight="1" x14ac:dyDescent="0.25">
      <c r="A25" s="124"/>
      <c r="B25" s="131"/>
      <c r="C25" s="131"/>
      <c r="D25" s="131">
        <v>3114</v>
      </c>
      <c r="E25" s="131"/>
      <c r="F25" s="132"/>
      <c r="G25" s="12" t="s">
        <v>41</v>
      </c>
      <c r="H25" s="127" t="s">
        <v>127</v>
      </c>
      <c r="I25" s="133">
        <f t="shared" ref="I25:K25" si="6">I26</f>
        <v>8000</v>
      </c>
      <c r="J25" s="133">
        <f t="shared" si="6"/>
        <v>0</v>
      </c>
      <c r="K25" s="133">
        <f t="shared" si="6"/>
        <v>8000</v>
      </c>
      <c r="L25" s="113"/>
    </row>
    <row r="26" spans="1:12" s="114" customFormat="1" ht="20.25" customHeight="1" x14ac:dyDescent="0.25">
      <c r="A26" s="124"/>
      <c r="B26" s="131"/>
      <c r="C26" s="131"/>
      <c r="D26" s="131"/>
      <c r="E26" s="88">
        <v>31141</v>
      </c>
      <c r="F26" s="127"/>
      <c r="G26" s="12" t="s">
        <v>41</v>
      </c>
      <c r="H26" s="127" t="s">
        <v>127</v>
      </c>
      <c r="I26" s="133">
        <f>I27+I29+I28</f>
        <v>8000</v>
      </c>
      <c r="J26" s="133">
        <f>J27+J29+J28</f>
        <v>0</v>
      </c>
      <c r="K26" s="133">
        <f>K27+K29+K28</f>
        <v>8000</v>
      </c>
      <c r="L26" s="113"/>
    </row>
    <row r="27" spans="1:12" s="114" customFormat="1" ht="20.25" customHeight="1" x14ac:dyDescent="0.25">
      <c r="A27" s="124"/>
      <c r="B27" s="131"/>
      <c r="C27" s="131"/>
      <c r="D27" s="131"/>
      <c r="E27" s="11"/>
      <c r="F27" s="171">
        <v>311410</v>
      </c>
      <c r="G27" s="172" t="s">
        <v>41</v>
      </c>
      <c r="H27" s="173" t="s">
        <v>127</v>
      </c>
      <c r="I27" s="174">
        <v>8000</v>
      </c>
      <c r="J27" s="174">
        <f>K27-I27</f>
        <v>0</v>
      </c>
      <c r="K27" s="174">
        <v>8000</v>
      </c>
      <c r="L27" s="113"/>
    </row>
    <row r="28" spans="1:12" s="114" customFormat="1" ht="20.25" customHeight="1" x14ac:dyDescent="0.25">
      <c r="A28" s="124"/>
      <c r="B28" s="131"/>
      <c r="C28" s="131"/>
      <c r="D28" s="131"/>
      <c r="E28" s="11"/>
      <c r="F28" s="171">
        <v>311410</v>
      </c>
      <c r="G28" s="172" t="s">
        <v>41</v>
      </c>
      <c r="H28" s="173" t="s">
        <v>128</v>
      </c>
      <c r="I28" s="174">
        <v>0</v>
      </c>
      <c r="J28" s="174">
        <f>K28-I28</f>
        <v>0</v>
      </c>
      <c r="K28" s="174">
        <v>0</v>
      </c>
      <c r="L28" s="113"/>
    </row>
    <row r="29" spans="1:12" s="114" customFormat="1" ht="20.25" customHeight="1" x14ac:dyDescent="0.25">
      <c r="A29" s="124"/>
      <c r="B29" s="131"/>
      <c r="C29" s="131"/>
      <c r="D29" s="131"/>
      <c r="E29" s="11"/>
      <c r="F29" s="171">
        <v>311411</v>
      </c>
      <c r="G29" s="172" t="s">
        <v>41</v>
      </c>
      <c r="H29" s="173" t="s">
        <v>129</v>
      </c>
      <c r="I29" s="174">
        <v>0</v>
      </c>
      <c r="J29" s="174">
        <f>K29-I29</f>
        <v>0</v>
      </c>
      <c r="K29" s="174">
        <v>0</v>
      </c>
      <c r="L29" s="113"/>
    </row>
    <row r="30" spans="1:12" s="114" customFormat="1" ht="20.25" customHeight="1" x14ac:dyDescent="0.25">
      <c r="A30" s="124"/>
      <c r="B30" s="131"/>
      <c r="C30" s="131">
        <v>312</v>
      </c>
      <c r="D30" s="131"/>
      <c r="E30" s="131"/>
      <c r="F30" s="132"/>
      <c r="G30" s="12" t="s">
        <v>41</v>
      </c>
      <c r="H30" s="127" t="s">
        <v>130</v>
      </c>
      <c r="I30" s="133">
        <f>I31</f>
        <v>30900</v>
      </c>
      <c r="J30" s="133">
        <f>J31</f>
        <v>0</v>
      </c>
      <c r="K30" s="133">
        <f>K31</f>
        <v>30900</v>
      </c>
      <c r="L30" s="113"/>
    </row>
    <row r="31" spans="1:12" s="114" customFormat="1" ht="20.25" customHeight="1" x14ac:dyDescent="0.25">
      <c r="A31" s="124"/>
      <c r="B31" s="131"/>
      <c r="C31" s="131"/>
      <c r="D31" s="131">
        <v>3121</v>
      </c>
      <c r="E31" s="131"/>
      <c r="F31" s="132"/>
      <c r="G31" s="12" t="s">
        <v>41</v>
      </c>
      <c r="H31" s="127" t="s">
        <v>130</v>
      </c>
      <c r="I31" s="133">
        <f>I32+I34+I36+I38+I42+I40</f>
        <v>30900</v>
      </c>
      <c r="J31" s="133">
        <f>J32+J34+J36+J38+J42+J40</f>
        <v>0</v>
      </c>
      <c r="K31" s="133">
        <f>K32+K34+K36+K38+K42+K40</f>
        <v>30900</v>
      </c>
      <c r="L31" s="113"/>
    </row>
    <row r="32" spans="1:12" s="114" customFormat="1" ht="20.25" customHeight="1" x14ac:dyDescent="0.25">
      <c r="A32" s="124"/>
      <c r="B32" s="131"/>
      <c r="C32" s="131"/>
      <c r="D32" s="131"/>
      <c r="E32" s="88">
        <v>31212</v>
      </c>
      <c r="F32" s="127"/>
      <c r="G32" s="12" t="s">
        <v>41</v>
      </c>
      <c r="H32" s="127" t="s">
        <v>131</v>
      </c>
      <c r="I32" s="133">
        <f>I33</f>
        <v>5000</v>
      </c>
      <c r="J32" s="133">
        <f>J33</f>
        <v>0</v>
      </c>
      <c r="K32" s="133">
        <f>K33</f>
        <v>5000</v>
      </c>
      <c r="L32" s="113"/>
    </row>
    <row r="33" spans="1:12" s="114" customFormat="1" ht="20.25" customHeight="1" x14ac:dyDescent="0.25">
      <c r="A33" s="124"/>
      <c r="B33" s="131"/>
      <c r="C33" s="131"/>
      <c r="D33" s="131"/>
      <c r="E33" s="11"/>
      <c r="F33" s="171">
        <v>312120</v>
      </c>
      <c r="G33" s="172" t="s">
        <v>41</v>
      </c>
      <c r="H33" s="173" t="s">
        <v>131</v>
      </c>
      <c r="I33" s="174">
        <v>5000</v>
      </c>
      <c r="J33" s="174">
        <f>K33-I33</f>
        <v>0</v>
      </c>
      <c r="K33" s="174">
        <v>5000</v>
      </c>
      <c r="L33" s="113"/>
    </row>
    <row r="34" spans="1:12" s="114" customFormat="1" ht="20.25" customHeight="1" x14ac:dyDescent="0.25">
      <c r="A34" s="124"/>
      <c r="B34" s="131"/>
      <c r="C34" s="131"/>
      <c r="D34" s="131"/>
      <c r="E34" s="88">
        <v>31213</v>
      </c>
      <c r="F34" s="127"/>
      <c r="G34" s="12" t="s">
        <v>41</v>
      </c>
      <c r="H34" s="127" t="s">
        <v>132</v>
      </c>
      <c r="I34" s="133">
        <f>I35</f>
        <v>0</v>
      </c>
      <c r="J34" s="133">
        <f>J35</f>
        <v>0</v>
      </c>
      <c r="K34" s="133">
        <f>K35</f>
        <v>0</v>
      </c>
      <c r="L34" s="113"/>
    </row>
    <row r="35" spans="1:12" s="114" customFormat="1" ht="20.25" customHeight="1" x14ac:dyDescent="0.25">
      <c r="A35" s="124"/>
      <c r="B35" s="131"/>
      <c r="C35" s="131"/>
      <c r="D35" s="131"/>
      <c r="E35" s="11"/>
      <c r="F35" s="171">
        <v>312130</v>
      </c>
      <c r="G35" s="172" t="s">
        <v>41</v>
      </c>
      <c r="H35" s="173" t="s">
        <v>132</v>
      </c>
      <c r="I35" s="174">
        <v>0</v>
      </c>
      <c r="J35" s="174">
        <f>K35-I35</f>
        <v>0</v>
      </c>
      <c r="K35" s="174">
        <v>0</v>
      </c>
      <c r="L35" s="113"/>
    </row>
    <row r="36" spans="1:12" s="114" customFormat="1" ht="20.25" customHeight="1" x14ac:dyDescent="0.25">
      <c r="A36" s="124"/>
      <c r="B36" s="131"/>
      <c r="C36" s="131"/>
      <c r="D36" s="131"/>
      <c r="E36" s="88">
        <v>31214</v>
      </c>
      <c r="F36" s="127"/>
      <c r="G36" s="12" t="s">
        <v>41</v>
      </c>
      <c r="H36" s="127" t="s">
        <v>133</v>
      </c>
      <c r="I36" s="133">
        <f>I37</f>
        <v>2700</v>
      </c>
      <c r="J36" s="133">
        <f>J37</f>
        <v>0</v>
      </c>
      <c r="K36" s="133">
        <f>K37</f>
        <v>2700</v>
      </c>
      <c r="L36" s="113"/>
    </row>
    <row r="37" spans="1:12" s="114" customFormat="1" ht="20.25" customHeight="1" x14ac:dyDescent="0.25">
      <c r="A37" s="124"/>
      <c r="B37" s="131"/>
      <c r="C37" s="131"/>
      <c r="D37" s="131"/>
      <c r="E37" s="11"/>
      <c r="F37" s="171">
        <v>312140</v>
      </c>
      <c r="G37" s="172" t="s">
        <v>41</v>
      </c>
      <c r="H37" s="173" t="s">
        <v>133</v>
      </c>
      <c r="I37" s="174">
        <v>2700</v>
      </c>
      <c r="J37" s="174">
        <f>K37-I37</f>
        <v>0</v>
      </c>
      <c r="K37" s="174">
        <v>2700</v>
      </c>
      <c r="L37" s="113"/>
    </row>
    <row r="38" spans="1:12" s="114" customFormat="1" ht="20.25" customHeight="1" x14ac:dyDescent="0.25">
      <c r="A38" s="124"/>
      <c r="B38" s="131"/>
      <c r="C38" s="131"/>
      <c r="D38" s="131"/>
      <c r="E38" s="88">
        <v>31215</v>
      </c>
      <c r="F38" s="127"/>
      <c r="G38" s="12" t="s">
        <v>41</v>
      </c>
      <c r="H38" s="127" t="s">
        <v>134</v>
      </c>
      <c r="I38" s="133">
        <f>I39</f>
        <v>4000</v>
      </c>
      <c r="J38" s="133">
        <f>J39</f>
        <v>0</v>
      </c>
      <c r="K38" s="133">
        <f>K39</f>
        <v>4000</v>
      </c>
      <c r="L38" s="113"/>
    </row>
    <row r="39" spans="1:12" s="114" customFormat="1" ht="20.25" customHeight="1" x14ac:dyDescent="0.25">
      <c r="A39" s="124"/>
      <c r="B39" s="131"/>
      <c r="C39" s="131"/>
      <c r="D39" s="131"/>
      <c r="E39" s="11"/>
      <c r="F39" s="171">
        <v>312150</v>
      </c>
      <c r="G39" s="172" t="s">
        <v>41</v>
      </c>
      <c r="H39" s="173" t="s">
        <v>134</v>
      </c>
      <c r="I39" s="174">
        <v>4000</v>
      </c>
      <c r="J39" s="174">
        <f>K39-I39</f>
        <v>0</v>
      </c>
      <c r="K39" s="174">
        <v>4000</v>
      </c>
      <c r="L39" s="113"/>
    </row>
    <row r="40" spans="1:12" s="114" customFormat="1" ht="20.25" customHeight="1" x14ac:dyDescent="0.25">
      <c r="A40" s="124"/>
      <c r="B40" s="131"/>
      <c r="C40" s="131"/>
      <c r="D40" s="131"/>
      <c r="E40" s="88">
        <v>31216</v>
      </c>
      <c r="F40" s="127"/>
      <c r="G40" s="12" t="s">
        <v>41</v>
      </c>
      <c r="H40" s="127" t="s">
        <v>135</v>
      </c>
      <c r="I40" s="133">
        <f>I41</f>
        <v>8300</v>
      </c>
      <c r="J40" s="133">
        <f>J41</f>
        <v>0</v>
      </c>
      <c r="K40" s="133">
        <f>K41</f>
        <v>8300</v>
      </c>
      <c r="L40" s="113"/>
    </row>
    <row r="41" spans="1:12" s="114" customFormat="1" ht="20.25" customHeight="1" x14ac:dyDescent="0.25">
      <c r="A41" s="124"/>
      <c r="B41" s="131"/>
      <c r="C41" s="131"/>
      <c r="D41" s="131"/>
      <c r="E41" s="11"/>
      <c r="F41" s="171">
        <v>312160</v>
      </c>
      <c r="G41" s="172" t="s">
        <v>41</v>
      </c>
      <c r="H41" s="173" t="s">
        <v>135</v>
      </c>
      <c r="I41" s="174">
        <v>8300</v>
      </c>
      <c r="J41" s="174">
        <f>K41-I41</f>
        <v>0</v>
      </c>
      <c r="K41" s="174">
        <f>10300-1500-500</f>
        <v>8300</v>
      </c>
      <c r="L41" s="113"/>
    </row>
    <row r="42" spans="1:12" s="114" customFormat="1" ht="20.25" customHeight="1" x14ac:dyDescent="0.25">
      <c r="A42" s="124"/>
      <c r="B42" s="131"/>
      <c r="C42" s="131"/>
      <c r="D42" s="131"/>
      <c r="E42" s="88">
        <v>31219</v>
      </c>
      <c r="F42" s="127"/>
      <c r="G42" s="12" t="s">
        <v>41</v>
      </c>
      <c r="H42" s="127" t="s">
        <v>136</v>
      </c>
      <c r="I42" s="133">
        <f>I43</f>
        <v>10900</v>
      </c>
      <c r="J42" s="133">
        <f>J43</f>
        <v>0</v>
      </c>
      <c r="K42" s="133">
        <f>K43</f>
        <v>10900</v>
      </c>
      <c r="L42" s="113"/>
    </row>
    <row r="43" spans="1:12" s="114" customFormat="1" ht="20.25" customHeight="1" x14ac:dyDescent="0.25">
      <c r="A43" s="124"/>
      <c r="B43" s="131"/>
      <c r="C43" s="131"/>
      <c r="D43" s="131"/>
      <c r="E43" s="11"/>
      <c r="F43" s="171">
        <v>312190</v>
      </c>
      <c r="G43" s="172" t="s">
        <v>41</v>
      </c>
      <c r="H43" s="173" t="s">
        <v>137</v>
      </c>
      <c r="I43" s="174">
        <v>10900</v>
      </c>
      <c r="J43" s="174">
        <f>K43-I43</f>
        <v>0</v>
      </c>
      <c r="K43" s="174">
        <v>10900</v>
      </c>
      <c r="L43" s="113"/>
    </row>
    <row r="44" spans="1:12" s="114" customFormat="1" ht="20.25" customHeight="1" x14ac:dyDescent="0.25">
      <c r="A44" s="124"/>
      <c r="B44" s="131"/>
      <c r="C44" s="131">
        <v>313</v>
      </c>
      <c r="D44" s="131"/>
      <c r="E44" s="131"/>
      <c r="F44" s="132"/>
      <c r="G44" s="12" t="s">
        <v>41</v>
      </c>
      <c r="H44" s="127" t="s">
        <v>138</v>
      </c>
      <c r="I44" s="133">
        <f>I45+I50</f>
        <v>82000</v>
      </c>
      <c r="J44" s="133">
        <f>J45+J50</f>
        <v>0</v>
      </c>
      <c r="K44" s="133">
        <f>K45+K50</f>
        <v>82000</v>
      </c>
      <c r="L44" s="113"/>
    </row>
    <row r="45" spans="1:12" s="114" customFormat="1" ht="20.25" customHeight="1" x14ac:dyDescent="0.25">
      <c r="A45" s="124"/>
      <c r="B45" s="131"/>
      <c r="C45" s="131"/>
      <c r="D45" s="131">
        <v>3132</v>
      </c>
      <c r="E45" s="131"/>
      <c r="F45" s="132"/>
      <c r="G45" s="12" t="s">
        <v>41</v>
      </c>
      <c r="H45" s="127" t="s">
        <v>139</v>
      </c>
      <c r="I45" s="133">
        <f>I46+I48</f>
        <v>82000</v>
      </c>
      <c r="J45" s="133">
        <f>J46+J48</f>
        <v>0</v>
      </c>
      <c r="K45" s="133">
        <f>K46+K48</f>
        <v>82000</v>
      </c>
      <c r="L45" s="113"/>
    </row>
    <row r="46" spans="1:12" s="114" customFormat="1" ht="20.25" customHeight="1" x14ac:dyDescent="0.25">
      <c r="A46" s="124"/>
      <c r="B46" s="131"/>
      <c r="C46" s="131"/>
      <c r="D46" s="131"/>
      <c r="E46" s="88">
        <v>31321</v>
      </c>
      <c r="F46" s="127"/>
      <c r="G46" s="12" t="s">
        <v>41</v>
      </c>
      <c r="H46" s="127" t="s">
        <v>139</v>
      </c>
      <c r="I46" s="133">
        <f>I47</f>
        <v>82000</v>
      </c>
      <c r="J46" s="133">
        <f t="shared" ref="J46:K46" si="7">J47</f>
        <v>0</v>
      </c>
      <c r="K46" s="133">
        <f t="shared" si="7"/>
        <v>82000</v>
      </c>
      <c r="L46" s="113"/>
    </row>
    <row r="47" spans="1:12" s="114" customFormat="1" ht="20.25" customHeight="1" x14ac:dyDescent="0.25">
      <c r="A47" s="124"/>
      <c r="B47" s="131"/>
      <c r="C47" s="131"/>
      <c r="D47" s="131"/>
      <c r="E47" s="11"/>
      <c r="F47" s="171">
        <v>313210</v>
      </c>
      <c r="G47" s="172" t="s">
        <v>41</v>
      </c>
      <c r="H47" s="173" t="s">
        <v>139</v>
      </c>
      <c r="I47" s="174">
        <f>110000-28000</f>
        <v>82000</v>
      </c>
      <c r="J47" s="174">
        <f>K47-I47</f>
        <v>0</v>
      </c>
      <c r="K47" s="174">
        <f>110000-28000</f>
        <v>82000</v>
      </c>
      <c r="L47" s="113"/>
    </row>
    <row r="48" spans="1:12" s="114" customFormat="1" ht="20.25" customHeight="1" x14ac:dyDescent="0.25">
      <c r="A48" s="124"/>
      <c r="B48" s="131"/>
      <c r="C48" s="131"/>
      <c r="D48" s="131"/>
      <c r="E48" s="88">
        <v>31322</v>
      </c>
      <c r="F48" s="127"/>
      <c r="G48" s="12" t="s">
        <v>41</v>
      </c>
      <c r="H48" s="127" t="s">
        <v>139</v>
      </c>
      <c r="I48" s="133">
        <f>I49</f>
        <v>0</v>
      </c>
      <c r="J48" s="133">
        <f>J49</f>
        <v>0</v>
      </c>
      <c r="K48" s="133">
        <f>K49</f>
        <v>0</v>
      </c>
      <c r="L48" s="113"/>
    </row>
    <row r="49" spans="1:12" s="114" customFormat="1" ht="20.25" customHeight="1" x14ac:dyDescent="0.25">
      <c r="A49" s="124"/>
      <c r="B49" s="131"/>
      <c r="C49" s="131"/>
      <c r="D49" s="131"/>
      <c r="E49" s="11"/>
      <c r="F49" s="171">
        <v>313220</v>
      </c>
      <c r="G49" s="172" t="s">
        <v>41</v>
      </c>
      <c r="H49" s="173" t="s">
        <v>139</v>
      </c>
      <c r="I49" s="174">
        <f>44300+600+100+20000-65000</f>
        <v>0</v>
      </c>
      <c r="J49" s="174">
        <f>K49-I49</f>
        <v>0</v>
      </c>
      <c r="K49" s="174">
        <f>44300+600+100+20000-65000</f>
        <v>0</v>
      </c>
      <c r="L49" s="113"/>
    </row>
    <row r="50" spans="1:12" s="114" customFormat="1" ht="20.25" customHeight="1" x14ac:dyDescent="0.25">
      <c r="A50" s="124"/>
      <c r="B50" s="131"/>
      <c r="C50" s="131"/>
      <c r="D50" s="131">
        <v>3133</v>
      </c>
      <c r="E50" s="131"/>
      <c r="F50" s="132"/>
      <c r="G50" s="12" t="s">
        <v>41</v>
      </c>
      <c r="H50" s="127" t="s">
        <v>139</v>
      </c>
      <c r="I50" s="133">
        <f t="shared" ref="I50:K51" si="8">I51</f>
        <v>0</v>
      </c>
      <c r="J50" s="133">
        <f t="shared" si="8"/>
        <v>0</v>
      </c>
      <c r="K50" s="133">
        <f t="shared" si="8"/>
        <v>0</v>
      </c>
      <c r="L50" s="113"/>
    </row>
    <row r="51" spans="1:12" s="114" customFormat="1" ht="20.25" customHeight="1" x14ac:dyDescent="0.25">
      <c r="A51" s="124"/>
      <c r="B51" s="131"/>
      <c r="C51" s="131"/>
      <c r="D51" s="131"/>
      <c r="E51" s="88">
        <v>31332</v>
      </c>
      <c r="F51" s="127"/>
      <c r="G51" s="12" t="s">
        <v>41</v>
      </c>
      <c r="H51" s="127" t="s">
        <v>139</v>
      </c>
      <c r="I51" s="133">
        <f t="shared" si="8"/>
        <v>0</v>
      </c>
      <c r="J51" s="133">
        <f>K51-I51</f>
        <v>0</v>
      </c>
      <c r="K51" s="133">
        <f t="shared" si="8"/>
        <v>0</v>
      </c>
      <c r="L51" s="113"/>
    </row>
    <row r="52" spans="1:12" s="114" customFormat="1" ht="20.25" customHeight="1" x14ac:dyDescent="0.25">
      <c r="A52" s="124"/>
      <c r="B52" s="131"/>
      <c r="C52" s="131"/>
      <c r="D52" s="131"/>
      <c r="E52" s="11"/>
      <c r="F52" s="171">
        <v>313320</v>
      </c>
      <c r="G52" s="172" t="s">
        <v>41</v>
      </c>
      <c r="H52" s="173" t="s">
        <v>139</v>
      </c>
      <c r="I52" s="174">
        <f>106600+1200+1900+300+50000-160000</f>
        <v>0</v>
      </c>
      <c r="J52" s="174">
        <f>K52-I52</f>
        <v>0</v>
      </c>
      <c r="K52" s="174">
        <f>106600+1200+1900+300+50000-160000</f>
        <v>0</v>
      </c>
      <c r="L52" s="113"/>
    </row>
    <row r="53" spans="1:12" s="114" customFormat="1" ht="23.1" customHeight="1" x14ac:dyDescent="0.25">
      <c r="A53" s="124"/>
      <c r="B53" s="124">
        <v>32</v>
      </c>
      <c r="C53" s="124"/>
      <c r="D53" s="124"/>
      <c r="E53" s="124"/>
      <c r="F53" s="124"/>
      <c r="G53" s="175" t="s">
        <v>41</v>
      </c>
      <c r="H53" s="135" t="s">
        <v>7</v>
      </c>
      <c r="I53" s="128">
        <f>I54+I75+I119+I183+I187</f>
        <v>561130</v>
      </c>
      <c r="J53" s="128">
        <f>J54+J75+J119+J183+J187</f>
        <v>-17778</v>
      </c>
      <c r="K53" s="128">
        <f>K54+K75+K119+K183+K187</f>
        <v>543352</v>
      </c>
      <c r="L53" s="113"/>
    </row>
    <row r="54" spans="1:12" s="114" customFormat="1" ht="20.25" customHeight="1" x14ac:dyDescent="0.25">
      <c r="A54" s="124"/>
      <c r="B54" s="131"/>
      <c r="C54" s="131">
        <v>321</v>
      </c>
      <c r="D54" s="131"/>
      <c r="E54" s="136"/>
      <c r="F54" s="137"/>
      <c r="G54" s="12" t="s">
        <v>41</v>
      </c>
      <c r="H54" s="127" t="s">
        <v>140</v>
      </c>
      <c r="I54" s="133">
        <f>I55+I64+I69</f>
        <v>39315</v>
      </c>
      <c r="J54" s="133">
        <f>J55+J64+J69</f>
        <v>-438</v>
      </c>
      <c r="K54" s="133">
        <f>K55+K64+K69</f>
        <v>38877</v>
      </c>
      <c r="L54" s="113"/>
    </row>
    <row r="55" spans="1:12" s="114" customFormat="1" ht="20.25" customHeight="1" x14ac:dyDescent="0.25">
      <c r="A55" s="124"/>
      <c r="B55" s="131"/>
      <c r="C55" s="131"/>
      <c r="D55" s="131">
        <v>3211</v>
      </c>
      <c r="E55" s="136"/>
      <c r="F55" s="137"/>
      <c r="G55" s="12" t="s">
        <v>41</v>
      </c>
      <c r="H55" s="127" t="s">
        <v>141</v>
      </c>
      <c r="I55" s="133">
        <f>I56+I58+I60+I62</f>
        <v>6080</v>
      </c>
      <c r="J55" s="133">
        <f>J56+J58+J60+J62</f>
        <v>-438</v>
      </c>
      <c r="K55" s="133">
        <f>K56+K58+K60+K62</f>
        <v>5642</v>
      </c>
      <c r="L55" s="113"/>
    </row>
    <row r="56" spans="1:12" s="114" customFormat="1" ht="20.25" customHeight="1" x14ac:dyDescent="0.25">
      <c r="A56" s="124"/>
      <c r="B56" s="131"/>
      <c r="C56" s="131"/>
      <c r="D56" s="131"/>
      <c r="E56" s="88">
        <v>32111</v>
      </c>
      <c r="F56" s="127"/>
      <c r="G56" s="12" t="s">
        <v>41</v>
      </c>
      <c r="H56" s="127" t="s">
        <v>142</v>
      </c>
      <c r="I56" s="133">
        <f>I57</f>
        <v>1800</v>
      </c>
      <c r="J56" s="133">
        <f>J57</f>
        <v>-210</v>
      </c>
      <c r="K56" s="133">
        <f>K57</f>
        <v>1590</v>
      </c>
      <c r="L56" s="113"/>
    </row>
    <row r="57" spans="1:12" s="114" customFormat="1" ht="20.25" customHeight="1" x14ac:dyDescent="0.25">
      <c r="A57" s="124"/>
      <c r="B57" s="131"/>
      <c r="C57" s="131"/>
      <c r="D57" s="131"/>
      <c r="E57" s="11"/>
      <c r="F57" s="171">
        <v>321110</v>
      </c>
      <c r="G57" s="172" t="s">
        <v>41</v>
      </c>
      <c r="H57" s="173" t="s">
        <v>142</v>
      </c>
      <c r="I57" s="174">
        <v>1800</v>
      </c>
      <c r="J57" s="174">
        <f>K57-I57</f>
        <v>-210</v>
      </c>
      <c r="K57" s="174">
        <v>1590</v>
      </c>
      <c r="L57" s="113"/>
    </row>
    <row r="58" spans="1:12" s="114" customFormat="1" ht="20.25" customHeight="1" x14ac:dyDescent="0.25">
      <c r="A58" s="124"/>
      <c r="B58" s="131"/>
      <c r="C58" s="131"/>
      <c r="D58" s="131"/>
      <c r="E58" s="88">
        <v>32113</v>
      </c>
      <c r="F58" s="127"/>
      <c r="G58" s="12" t="s">
        <v>41</v>
      </c>
      <c r="H58" s="127" t="s">
        <v>143</v>
      </c>
      <c r="I58" s="133">
        <f>I59</f>
        <v>3500</v>
      </c>
      <c r="J58" s="133">
        <f>J59</f>
        <v>-228</v>
      </c>
      <c r="K58" s="133">
        <f>K59</f>
        <v>3272</v>
      </c>
      <c r="L58" s="113"/>
    </row>
    <row r="59" spans="1:12" s="114" customFormat="1" ht="20.25" customHeight="1" x14ac:dyDescent="0.25">
      <c r="A59" s="124"/>
      <c r="B59" s="131"/>
      <c r="C59" s="131"/>
      <c r="D59" s="131"/>
      <c r="E59" s="11"/>
      <c r="F59" s="171">
        <v>321130</v>
      </c>
      <c r="G59" s="172" t="s">
        <v>41</v>
      </c>
      <c r="H59" s="173" t="s">
        <v>143</v>
      </c>
      <c r="I59" s="174">
        <v>3500</v>
      </c>
      <c r="J59" s="174">
        <f>K59-I59</f>
        <v>-228</v>
      </c>
      <c r="K59" s="174">
        <v>3272</v>
      </c>
      <c r="L59" s="113"/>
    </row>
    <row r="60" spans="1:12" s="114" customFormat="1" ht="20.25" customHeight="1" x14ac:dyDescent="0.25">
      <c r="A60" s="124"/>
      <c r="B60" s="131"/>
      <c r="C60" s="131"/>
      <c r="D60" s="131"/>
      <c r="E60" s="88">
        <v>32115</v>
      </c>
      <c r="F60" s="127"/>
      <c r="G60" s="12" t="s">
        <v>41</v>
      </c>
      <c r="H60" s="127" t="s">
        <v>144</v>
      </c>
      <c r="I60" s="133">
        <f>I61</f>
        <v>340</v>
      </c>
      <c r="J60" s="133">
        <f>J61</f>
        <v>0</v>
      </c>
      <c r="K60" s="133">
        <f>K61</f>
        <v>340</v>
      </c>
      <c r="L60" s="113"/>
    </row>
    <row r="61" spans="1:12" s="114" customFormat="1" ht="20.25" customHeight="1" x14ac:dyDescent="0.25">
      <c r="A61" s="124"/>
      <c r="B61" s="131"/>
      <c r="C61" s="131"/>
      <c r="D61" s="131"/>
      <c r="E61" s="11"/>
      <c r="F61" s="171">
        <v>321150</v>
      </c>
      <c r="G61" s="172" t="s">
        <v>41</v>
      </c>
      <c r="H61" s="173" t="s">
        <v>144</v>
      </c>
      <c r="I61" s="174">
        <v>340</v>
      </c>
      <c r="J61" s="174">
        <f>K61-I61</f>
        <v>0</v>
      </c>
      <c r="K61" s="174">
        <v>340</v>
      </c>
      <c r="L61" s="113"/>
    </row>
    <row r="62" spans="1:12" s="114" customFormat="1" ht="20.25" customHeight="1" x14ac:dyDescent="0.25">
      <c r="A62" s="124"/>
      <c r="B62" s="131"/>
      <c r="C62" s="131"/>
      <c r="D62" s="131"/>
      <c r="E62" s="88">
        <v>32119</v>
      </c>
      <c r="F62" s="127"/>
      <c r="G62" s="12" t="s">
        <v>41</v>
      </c>
      <c r="H62" s="127" t="s">
        <v>145</v>
      </c>
      <c r="I62" s="133">
        <f>I63</f>
        <v>440</v>
      </c>
      <c r="J62" s="133">
        <f>J63</f>
        <v>0</v>
      </c>
      <c r="K62" s="133">
        <f>K63</f>
        <v>440</v>
      </c>
      <c r="L62" s="113"/>
    </row>
    <row r="63" spans="1:12" s="114" customFormat="1" ht="20.25" customHeight="1" x14ac:dyDescent="0.25">
      <c r="A63" s="124"/>
      <c r="B63" s="131"/>
      <c r="C63" s="131"/>
      <c r="D63" s="131"/>
      <c r="E63" s="11"/>
      <c r="F63" s="171">
        <v>321190</v>
      </c>
      <c r="G63" s="172" t="s">
        <v>41</v>
      </c>
      <c r="H63" s="173" t="s">
        <v>145</v>
      </c>
      <c r="I63" s="174">
        <v>440</v>
      </c>
      <c r="J63" s="174">
        <f>K63-I63</f>
        <v>0</v>
      </c>
      <c r="K63" s="174">
        <v>440</v>
      </c>
      <c r="L63" s="113"/>
    </row>
    <row r="64" spans="1:12" s="114" customFormat="1" ht="20.25" customHeight="1" x14ac:dyDescent="0.25">
      <c r="A64" s="124"/>
      <c r="B64" s="131"/>
      <c r="C64" s="131"/>
      <c r="D64" s="131">
        <v>3212</v>
      </c>
      <c r="E64" s="136"/>
      <c r="F64" s="137"/>
      <c r="G64" s="12" t="s">
        <v>41</v>
      </c>
      <c r="H64" s="127" t="s">
        <v>146</v>
      </c>
      <c r="I64" s="133">
        <f>I65+I67</f>
        <v>20235</v>
      </c>
      <c r="J64" s="133">
        <f>J65+J67</f>
        <v>0</v>
      </c>
      <c r="K64" s="133">
        <f>K65+K67</f>
        <v>20235</v>
      </c>
      <c r="L64" s="113"/>
    </row>
    <row r="65" spans="1:12" s="114" customFormat="1" ht="20.25" customHeight="1" x14ac:dyDescent="0.25">
      <c r="A65" s="124"/>
      <c r="B65" s="131"/>
      <c r="C65" s="131"/>
      <c r="D65" s="131"/>
      <c r="E65" s="88">
        <v>32121</v>
      </c>
      <c r="F65" s="127"/>
      <c r="G65" s="12" t="s">
        <v>41</v>
      </c>
      <c r="H65" s="127" t="s">
        <v>147</v>
      </c>
      <c r="I65" s="133">
        <f>I66</f>
        <v>17735</v>
      </c>
      <c r="J65" s="133">
        <f>J66</f>
        <v>0</v>
      </c>
      <c r="K65" s="133">
        <f>K66</f>
        <v>17735</v>
      </c>
      <c r="L65" s="113"/>
    </row>
    <row r="66" spans="1:12" s="114" customFormat="1" ht="20.25" customHeight="1" x14ac:dyDescent="0.25">
      <c r="A66" s="124"/>
      <c r="B66" s="131"/>
      <c r="C66" s="131"/>
      <c r="D66" s="131"/>
      <c r="E66" s="11"/>
      <c r="F66" s="171">
        <v>321210</v>
      </c>
      <c r="G66" s="172" t="s">
        <v>41</v>
      </c>
      <c r="H66" s="173" t="s">
        <v>147</v>
      </c>
      <c r="I66" s="174">
        <f>18280-545</f>
        <v>17735</v>
      </c>
      <c r="J66" s="174">
        <f>K66-I66</f>
        <v>0</v>
      </c>
      <c r="K66" s="174">
        <f>18280-545</f>
        <v>17735</v>
      </c>
      <c r="L66" s="113"/>
    </row>
    <row r="67" spans="1:12" s="114" customFormat="1" ht="20.25" customHeight="1" x14ac:dyDescent="0.25">
      <c r="A67" s="124"/>
      <c r="B67" s="131"/>
      <c r="C67" s="131"/>
      <c r="D67" s="131"/>
      <c r="E67" s="88">
        <v>32123</v>
      </c>
      <c r="F67" s="127"/>
      <c r="G67" s="12" t="s">
        <v>41</v>
      </c>
      <c r="H67" s="127" t="s">
        <v>148</v>
      </c>
      <c r="I67" s="133">
        <f>I68</f>
        <v>2500</v>
      </c>
      <c r="J67" s="133">
        <f>J68</f>
        <v>0</v>
      </c>
      <c r="K67" s="133">
        <f>K68</f>
        <v>2500</v>
      </c>
      <c r="L67" s="113"/>
    </row>
    <row r="68" spans="1:12" s="114" customFormat="1" ht="20.25" customHeight="1" x14ac:dyDescent="0.25">
      <c r="A68" s="124"/>
      <c r="B68" s="131"/>
      <c r="C68" s="131"/>
      <c r="D68" s="131"/>
      <c r="E68" s="11"/>
      <c r="F68" s="171">
        <v>321230</v>
      </c>
      <c r="G68" s="172" t="s">
        <v>41</v>
      </c>
      <c r="H68" s="173" t="s">
        <v>148</v>
      </c>
      <c r="I68" s="174">
        <v>2500</v>
      </c>
      <c r="J68" s="174">
        <f>K68-I68</f>
        <v>0</v>
      </c>
      <c r="K68" s="174">
        <v>2500</v>
      </c>
      <c r="L68" s="113"/>
    </row>
    <row r="69" spans="1:12" s="114" customFormat="1" ht="20.25" customHeight="1" x14ac:dyDescent="0.25">
      <c r="A69" s="124"/>
      <c r="B69" s="131"/>
      <c r="C69" s="131"/>
      <c r="D69" s="131">
        <v>3213</v>
      </c>
      <c r="E69" s="136"/>
      <c r="F69" s="137"/>
      <c r="G69" s="12" t="s">
        <v>41</v>
      </c>
      <c r="H69" s="127" t="s">
        <v>149</v>
      </c>
      <c r="I69" s="133">
        <f>I70+I73</f>
        <v>13000</v>
      </c>
      <c r="J69" s="133">
        <f>J70+J73</f>
        <v>0</v>
      </c>
      <c r="K69" s="133">
        <f>K70+K73</f>
        <v>13000</v>
      </c>
      <c r="L69" s="113"/>
    </row>
    <row r="70" spans="1:12" s="114" customFormat="1" ht="20.25" customHeight="1" x14ac:dyDescent="0.25">
      <c r="A70" s="124"/>
      <c r="B70" s="131"/>
      <c r="C70" s="136"/>
      <c r="D70" s="136"/>
      <c r="E70" s="88">
        <v>32131</v>
      </c>
      <c r="F70" s="127"/>
      <c r="G70" s="12" t="s">
        <v>41</v>
      </c>
      <c r="H70" s="127" t="s">
        <v>150</v>
      </c>
      <c r="I70" s="133">
        <f>I71+I72</f>
        <v>10000</v>
      </c>
      <c r="J70" s="133">
        <f>J71+J72</f>
        <v>0</v>
      </c>
      <c r="K70" s="133">
        <f>K71+K72</f>
        <v>10000</v>
      </c>
      <c r="L70" s="113"/>
    </row>
    <row r="71" spans="1:12" s="114" customFormat="1" ht="20.25" customHeight="1" x14ac:dyDescent="0.25">
      <c r="A71" s="124"/>
      <c r="B71" s="131"/>
      <c r="C71" s="136"/>
      <c r="D71" s="136"/>
      <c r="E71" s="11"/>
      <c r="F71" s="171">
        <v>321310</v>
      </c>
      <c r="G71" s="172" t="s">
        <v>41</v>
      </c>
      <c r="H71" s="173" t="s">
        <v>151</v>
      </c>
      <c r="I71" s="174">
        <v>10000</v>
      </c>
      <c r="J71" s="174">
        <f>K71-I71</f>
        <v>0</v>
      </c>
      <c r="K71" s="174">
        <v>10000</v>
      </c>
      <c r="L71" s="113"/>
    </row>
    <row r="72" spans="1:12" s="114" customFormat="1" ht="20.25" customHeight="1" x14ac:dyDescent="0.25">
      <c r="A72" s="124"/>
      <c r="B72" s="131"/>
      <c r="C72" s="136"/>
      <c r="D72" s="136"/>
      <c r="E72" s="11"/>
      <c r="F72" s="171">
        <v>321311</v>
      </c>
      <c r="G72" s="172" t="s">
        <v>41</v>
      </c>
      <c r="H72" s="173" t="s">
        <v>152</v>
      </c>
      <c r="I72" s="174">
        <v>0</v>
      </c>
      <c r="J72" s="174">
        <f>K72-I72</f>
        <v>0</v>
      </c>
      <c r="K72" s="174">
        <v>0</v>
      </c>
      <c r="L72" s="113"/>
    </row>
    <row r="73" spans="1:12" s="114" customFormat="1" ht="20.25" customHeight="1" x14ac:dyDescent="0.25">
      <c r="A73" s="124"/>
      <c r="B73" s="131"/>
      <c r="C73" s="136"/>
      <c r="D73" s="136"/>
      <c r="E73" s="88">
        <v>32132</v>
      </c>
      <c r="F73" s="127"/>
      <c r="G73" s="12" t="s">
        <v>41</v>
      </c>
      <c r="H73" s="127" t="s">
        <v>153</v>
      </c>
      <c r="I73" s="133">
        <f>I74</f>
        <v>3000</v>
      </c>
      <c r="J73" s="133">
        <f>J74</f>
        <v>0</v>
      </c>
      <c r="K73" s="133">
        <f>K74</f>
        <v>3000</v>
      </c>
      <c r="L73" s="113"/>
    </row>
    <row r="74" spans="1:12" s="114" customFormat="1" ht="20.25" customHeight="1" x14ac:dyDescent="0.25">
      <c r="A74" s="124"/>
      <c r="B74" s="131"/>
      <c r="C74" s="136"/>
      <c r="D74" s="136"/>
      <c r="E74" s="11"/>
      <c r="F74" s="171">
        <v>321320</v>
      </c>
      <c r="G74" s="172" t="s">
        <v>41</v>
      </c>
      <c r="H74" s="173" t="s">
        <v>153</v>
      </c>
      <c r="I74" s="174">
        <v>3000</v>
      </c>
      <c r="J74" s="174">
        <f>K74-I74</f>
        <v>0</v>
      </c>
      <c r="K74" s="174">
        <v>3000</v>
      </c>
      <c r="L74" s="113"/>
    </row>
    <row r="75" spans="1:12" s="114" customFormat="1" ht="20.25" customHeight="1" x14ac:dyDescent="0.25">
      <c r="A75" s="124"/>
      <c r="B75" s="131"/>
      <c r="C75" s="131">
        <v>322</v>
      </c>
      <c r="D75" s="131"/>
      <c r="E75" s="131"/>
      <c r="F75" s="132"/>
      <c r="G75" s="12" t="s">
        <v>41</v>
      </c>
      <c r="H75" s="127" t="s">
        <v>154</v>
      </c>
      <c r="I75" s="133">
        <f>I76+I92+I100+I108+I111+I116</f>
        <v>200160</v>
      </c>
      <c r="J75" s="133">
        <f>J76+J92+J100+J108+J111+J116</f>
        <v>-8300</v>
      </c>
      <c r="K75" s="133">
        <f>K76+K92+K100+K108+K111+K116</f>
        <v>191860</v>
      </c>
      <c r="L75" s="113"/>
    </row>
    <row r="76" spans="1:12" s="114" customFormat="1" ht="20.25" customHeight="1" x14ac:dyDescent="0.25">
      <c r="A76" s="124"/>
      <c r="B76" s="131"/>
      <c r="C76" s="131"/>
      <c r="D76" s="131">
        <v>3221</v>
      </c>
      <c r="E76" s="131"/>
      <c r="F76" s="132"/>
      <c r="G76" s="12" t="s">
        <v>41</v>
      </c>
      <c r="H76" s="127" t="s">
        <v>155</v>
      </c>
      <c r="I76" s="133">
        <f>I77+I84+I86+I88+I90</f>
        <v>16400</v>
      </c>
      <c r="J76" s="133">
        <f>J77+J84+J86+J88+J90</f>
        <v>0</v>
      </c>
      <c r="K76" s="133">
        <f>K77+K84+K86+K88+K90</f>
        <v>16400</v>
      </c>
      <c r="L76" s="113"/>
    </row>
    <row r="77" spans="1:12" s="114" customFormat="1" ht="20.25" customHeight="1" x14ac:dyDescent="0.25">
      <c r="A77" s="124"/>
      <c r="B77" s="131"/>
      <c r="C77" s="131"/>
      <c r="D77" s="131"/>
      <c r="E77" s="88">
        <v>32211</v>
      </c>
      <c r="F77" s="127"/>
      <c r="G77" s="12" t="s">
        <v>41</v>
      </c>
      <c r="H77" s="127" t="s">
        <v>156</v>
      </c>
      <c r="I77" s="133">
        <f>I78+I80+I82+I83+I79+I81</f>
        <v>8030</v>
      </c>
      <c r="J77" s="133">
        <f>J78+J80+J82+J83+J79+J81</f>
        <v>0</v>
      </c>
      <c r="K77" s="133">
        <f>K78+K80+K82+K83+K79+K81</f>
        <v>8030</v>
      </c>
      <c r="L77" s="113"/>
    </row>
    <row r="78" spans="1:12" s="114" customFormat="1" ht="20.25" customHeight="1" x14ac:dyDescent="0.25">
      <c r="A78" s="124"/>
      <c r="B78" s="131"/>
      <c r="C78" s="131"/>
      <c r="D78" s="131"/>
      <c r="E78" s="11"/>
      <c r="F78" s="171">
        <v>322110</v>
      </c>
      <c r="G78" s="172" t="s">
        <v>41</v>
      </c>
      <c r="H78" s="173" t="s">
        <v>156</v>
      </c>
      <c r="I78" s="174">
        <v>3000</v>
      </c>
      <c r="J78" s="174">
        <f t="shared" ref="J78:J83" si="9">K78-I78</f>
        <v>0</v>
      </c>
      <c r="K78" s="174">
        <v>3000</v>
      </c>
      <c r="L78" s="113"/>
    </row>
    <row r="79" spans="1:12" s="114" customFormat="1" ht="20.25" customHeight="1" x14ac:dyDescent="0.25">
      <c r="A79" s="124"/>
      <c r="B79" s="131"/>
      <c r="C79" s="131"/>
      <c r="D79" s="131"/>
      <c r="E79" s="11"/>
      <c r="F79" s="171">
        <v>322110</v>
      </c>
      <c r="G79" s="172" t="s">
        <v>41</v>
      </c>
      <c r="H79" s="173" t="s">
        <v>157</v>
      </c>
      <c r="I79" s="174">
        <v>0</v>
      </c>
      <c r="J79" s="174">
        <f t="shared" si="9"/>
        <v>0</v>
      </c>
      <c r="K79" s="174">
        <v>0</v>
      </c>
      <c r="L79" s="113"/>
    </row>
    <row r="80" spans="1:12" s="114" customFormat="1" ht="20.25" customHeight="1" x14ac:dyDescent="0.25">
      <c r="A80" s="124"/>
      <c r="B80" s="131"/>
      <c r="C80" s="131"/>
      <c r="D80" s="131"/>
      <c r="E80" s="11"/>
      <c r="F80" s="171">
        <v>322111</v>
      </c>
      <c r="G80" s="172" t="s">
        <v>41</v>
      </c>
      <c r="H80" s="173" t="s">
        <v>158</v>
      </c>
      <c r="I80" s="174">
        <v>5030</v>
      </c>
      <c r="J80" s="174">
        <f t="shared" si="9"/>
        <v>0</v>
      </c>
      <c r="K80" s="174">
        <v>5030</v>
      </c>
      <c r="L80" s="113"/>
    </row>
    <row r="81" spans="1:12" s="114" customFormat="1" ht="20.25" customHeight="1" x14ac:dyDescent="0.25">
      <c r="A81" s="124"/>
      <c r="B81" s="131"/>
      <c r="C81" s="131"/>
      <c r="D81" s="131"/>
      <c r="E81" s="11"/>
      <c r="F81" s="171">
        <v>322110</v>
      </c>
      <c r="G81" s="172" t="s">
        <v>41</v>
      </c>
      <c r="H81" s="173" t="s">
        <v>159</v>
      </c>
      <c r="I81" s="174">
        <v>0</v>
      </c>
      <c r="J81" s="174">
        <f t="shared" si="9"/>
        <v>0</v>
      </c>
      <c r="K81" s="174">
        <v>0</v>
      </c>
      <c r="L81" s="113"/>
    </row>
    <row r="82" spans="1:12" s="114" customFormat="1" ht="20.25" customHeight="1" x14ac:dyDescent="0.25">
      <c r="A82" s="124"/>
      <c r="B82" s="131"/>
      <c r="C82" s="131"/>
      <c r="D82" s="131"/>
      <c r="E82" s="11"/>
      <c r="F82" s="171">
        <v>322110</v>
      </c>
      <c r="G82" s="172" t="s">
        <v>41</v>
      </c>
      <c r="H82" s="173" t="s">
        <v>160</v>
      </c>
      <c r="I82" s="174">
        <v>0</v>
      </c>
      <c r="J82" s="174">
        <f t="shared" si="9"/>
        <v>0</v>
      </c>
      <c r="K82" s="174">
        <v>0</v>
      </c>
      <c r="L82" s="113"/>
    </row>
    <row r="83" spans="1:12" s="114" customFormat="1" ht="20.25" customHeight="1" x14ac:dyDescent="0.25">
      <c r="A83" s="124"/>
      <c r="B83" s="131"/>
      <c r="C83" s="131"/>
      <c r="D83" s="131"/>
      <c r="E83" s="11"/>
      <c r="F83" s="171">
        <v>322110</v>
      </c>
      <c r="G83" s="172" t="s">
        <v>41</v>
      </c>
      <c r="H83" s="173" t="s">
        <v>161</v>
      </c>
      <c r="I83" s="174">
        <v>0</v>
      </c>
      <c r="J83" s="174">
        <f t="shared" si="9"/>
        <v>0</v>
      </c>
      <c r="K83" s="174">
        <v>0</v>
      </c>
      <c r="L83" s="113"/>
    </row>
    <row r="84" spans="1:12" s="114" customFormat="1" ht="20.25" customHeight="1" x14ac:dyDescent="0.25">
      <c r="A84" s="124"/>
      <c r="B84" s="131"/>
      <c r="C84" s="131"/>
      <c r="D84" s="131"/>
      <c r="E84" s="88">
        <v>32212</v>
      </c>
      <c r="F84" s="127"/>
      <c r="G84" s="12" t="s">
        <v>41</v>
      </c>
      <c r="H84" s="127" t="s">
        <v>162</v>
      </c>
      <c r="I84" s="133">
        <f>I85</f>
        <v>1870</v>
      </c>
      <c r="J84" s="133">
        <f>J85</f>
        <v>0</v>
      </c>
      <c r="K84" s="133">
        <f>K85</f>
        <v>1870</v>
      </c>
      <c r="L84" s="113"/>
    </row>
    <row r="85" spans="1:12" s="114" customFormat="1" ht="20.25" customHeight="1" x14ac:dyDescent="0.25">
      <c r="A85" s="124"/>
      <c r="B85" s="131"/>
      <c r="C85" s="131"/>
      <c r="D85" s="131"/>
      <c r="E85" s="11"/>
      <c r="F85" s="171">
        <v>322120</v>
      </c>
      <c r="G85" s="172" t="s">
        <v>41</v>
      </c>
      <c r="H85" s="173" t="s">
        <v>163</v>
      </c>
      <c r="I85" s="174">
        <v>1870</v>
      </c>
      <c r="J85" s="174">
        <f>K85-I85</f>
        <v>0</v>
      </c>
      <c r="K85" s="174">
        <v>1870</v>
      </c>
      <c r="L85" s="113"/>
    </row>
    <row r="86" spans="1:12" s="114" customFormat="1" ht="20.25" customHeight="1" x14ac:dyDescent="0.25">
      <c r="A86" s="124"/>
      <c r="B86" s="131"/>
      <c r="C86" s="131"/>
      <c r="D86" s="131"/>
      <c r="E86" s="88">
        <v>32214</v>
      </c>
      <c r="F86" s="127"/>
      <c r="G86" s="12" t="s">
        <v>41</v>
      </c>
      <c r="H86" s="127" t="s">
        <v>164</v>
      </c>
      <c r="I86" s="133">
        <f>I87</f>
        <v>1000</v>
      </c>
      <c r="J86" s="133">
        <f>J87</f>
        <v>0</v>
      </c>
      <c r="K86" s="133">
        <f>K87</f>
        <v>1000</v>
      </c>
      <c r="L86" s="113"/>
    </row>
    <row r="87" spans="1:12" s="114" customFormat="1" ht="20.25" customHeight="1" x14ac:dyDescent="0.25">
      <c r="A87" s="124"/>
      <c r="B87" s="131"/>
      <c r="C87" s="131"/>
      <c r="D87" s="131"/>
      <c r="E87" s="11"/>
      <c r="F87" s="171">
        <v>322140</v>
      </c>
      <c r="G87" s="172" t="s">
        <v>41</v>
      </c>
      <c r="H87" s="173" t="s">
        <v>164</v>
      </c>
      <c r="I87" s="174">
        <f>3000-2000</f>
        <v>1000</v>
      </c>
      <c r="J87" s="174">
        <f>K87-I87</f>
        <v>0</v>
      </c>
      <c r="K87" s="174">
        <f>3000-2000</f>
        <v>1000</v>
      </c>
      <c r="L87" s="113"/>
    </row>
    <row r="88" spans="1:12" s="114" customFormat="1" ht="20.25" customHeight="1" x14ac:dyDescent="0.25">
      <c r="A88" s="124"/>
      <c r="B88" s="131"/>
      <c r="C88" s="131"/>
      <c r="D88" s="131"/>
      <c r="E88" s="88">
        <v>32216</v>
      </c>
      <c r="F88" s="127"/>
      <c r="G88" s="12" t="s">
        <v>41</v>
      </c>
      <c r="H88" s="127" t="s">
        <v>165</v>
      </c>
      <c r="I88" s="133">
        <f>I89</f>
        <v>2500</v>
      </c>
      <c r="J88" s="133">
        <f>J89</f>
        <v>0</v>
      </c>
      <c r="K88" s="133">
        <f>K89</f>
        <v>2500</v>
      </c>
      <c r="L88" s="113"/>
    </row>
    <row r="89" spans="1:12" s="114" customFormat="1" ht="20.25" customHeight="1" x14ac:dyDescent="0.25">
      <c r="A89" s="124"/>
      <c r="B89" s="131"/>
      <c r="C89" s="131"/>
      <c r="D89" s="131"/>
      <c r="E89" s="11"/>
      <c r="F89" s="171">
        <v>322160</v>
      </c>
      <c r="G89" s="172" t="s">
        <v>41</v>
      </c>
      <c r="H89" s="173" t="s">
        <v>165</v>
      </c>
      <c r="I89" s="174">
        <f>7500-5000</f>
        <v>2500</v>
      </c>
      <c r="J89" s="174">
        <f>K89-I89</f>
        <v>0</v>
      </c>
      <c r="K89" s="174">
        <f>7500-5000</f>
        <v>2500</v>
      </c>
      <c r="L89" s="113"/>
    </row>
    <row r="90" spans="1:12" s="114" customFormat="1" ht="20.25" customHeight="1" x14ac:dyDescent="0.25">
      <c r="A90" s="124"/>
      <c r="B90" s="131"/>
      <c r="C90" s="131"/>
      <c r="D90" s="131"/>
      <c r="E90" s="88">
        <v>32219</v>
      </c>
      <c r="F90" s="127"/>
      <c r="G90" s="12" t="s">
        <v>41</v>
      </c>
      <c r="H90" s="127" t="s">
        <v>166</v>
      </c>
      <c r="I90" s="133">
        <f>I91</f>
        <v>3000</v>
      </c>
      <c r="J90" s="133">
        <f>J91</f>
        <v>0</v>
      </c>
      <c r="K90" s="133">
        <f>K91</f>
        <v>3000</v>
      </c>
      <c r="L90" s="113"/>
    </row>
    <row r="91" spans="1:12" s="114" customFormat="1" ht="20.25" customHeight="1" x14ac:dyDescent="0.25">
      <c r="A91" s="124"/>
      <c r="B91" s="131"/>
      <c r="C91" s="131"/>
      <c r="D91" s="131"/>
      <c r="E91" s="11"/>
      <c r="F91" s="171">
        <v>322190</v>
      </c>
      <c r="G91" s="172" t="s">
        <v>41</v>
      </c>
      <c r="H91" s="173" t="s">
        <v>166</v>
      </c>
      <c r="I91" s="174">
        <v>3000</v>
      </c>
      <c r="J91" s="174">
        <f>K91-I91</f>
        <v>0</v>
      </c>
      <c r="K91" s="174">
        <v>3000</v>
      </c>
      <c r="L91" s="113"/>
    </row>
    <row r="92" spans="1:12" s="114" customFormat="1" ht="20.25" customHeight="1" x14ac:dyDescent="0.25">
      <c r="A92" s="124"/>
      <c r="B92" s="131"/>
      <c r="C92" s="131"/>
      <c r="D92" s="131">
        <v>3222</v>
      </c>
      <c r="E92" s="131"/>
      <c r="F92" s="132"/>
      <c r="G92" s="12" t="s">
        <v>41</v>
      </c>
      <c r="H92" s="127" t="s">
        <v>167</v>
      </c>
      <c r="I92" s="133">
        <f t="shared" ref="I92:K92" si="10">I93+I96</f>
        <v>142410</v>
      </c>
      <c r="J92" s="133">
        <f t="shared" si="10"/>
        <v>-8300</v>
      </c>
      <c r="K92" s="133">
        <f t="shared" si="10"/>
        <v>134110</v>
      </c>
      <c r="L92" s="113"/>
    </row>
    <row r="93" spans="1:12" s="114" customFormat="1" ht="20.25" customHeight="1" x14ac:dyDescent="0.25">
      <c r="A93" s="124"/>
      <c r="B93" s="131"/>
      <c r="C93" s="131"/>
      <c r="D93" s="131"/>
      <c r="E93" s="88">
        <v>32221</v>
      </c>
      <c r="F93" s="127"/>
      <c r="G93" s="12" t="s">
        <v>41</v>
      </c>
      <c r="H93" s="127" t="s">
        <v>168</v>
      </c>
      <c r="I93" s="133">
        <f>I94+I95</f>
        <v>82410</v>
      </c>
      <c r="J93" s="133">
        <f>J94+J95</f>
        <v>0</v>
      </c>
      <c r="K93" s="133">
        <f>K94+K95</f>
        <v>82410</v>
      </c>
      <c r="L93" s="113"/>
    </row>
    <row r="94" spans="1:12" s="114" customFormat="1" ht="20.25" customHeight="1" x14ac:dyDescent="0.25">
      <c r="A94" s="124"/>
      <c r="B94" s="131"/>
      <c r="C94" s="131"/>
      <c r="D94" s="131"/>
      <c r="E94" s="11"/>
      <c r="F94" s="171">
        <v>322210</v>
      </c>
      <c r="G94" s="172" t="s">
        <v>41</v>
      </c>
      <c r="H94" s="173" t="s">
        <v>168</v>
      </c>
      <c r="I94" s="174">
        <f>282000+1380-970+1000-100000-100000-1000</f>
        <v>82410</v>
      </c>
      <c r="J94" s="174">
        <f>K94-I94</f>
        <v>0</v>
      </c>
      <c r="K94" s="174">
        <f>282000+1380-970+1000-100000-100000-1000</f>
        <v>82410</v>
      </c>
      <c r="L94" s="113"/>
    </row>
    <row r="95" spans="1:12" s="114" customFormat="1" ht="20.25" customHeight="1" x14ac:dyDescent="0.25">
      <c r="A95" s="124"/>
      <c r="B95" s="131"/>
      <c r="C95" s="131"/>
      <c r="D95" s="131"/>
      <c r="E95" s="11"/>
      <c r="F95" s="171">
        <v>322210</v>
      </c>
      <c r="G95" s="172" t="s">
        <v>41</v>
      </c>
      <c r="H95" s="173" t="s">
        <v>169</v>
      </c>
      <c r="I95" s="174">
        <v>0</v>
      </c>
      <c r="J95" s="174">
        <f>K95-I95</f>
        <v>0</v>
      </c>
      <c r="K95" s="174">
        <v>0</v>
      </c>
      <c r="L95" s="113"/>
    </row>
    <row r="96" spans="1:12" s="114" customFormat="1" ht="20.25" customHeight="1" x14ac:dyDescent="0.25">
      <c r="A96" s="124"/>
      <c r="B96" s="131"/>
      <c r="C96" s="131"/>
      <c r="D96" s="131"/>
      <c r="E96" s="88">
        <v>32222</v>
      </c>
      <c r="F96" s="127"/>
      <c r="G96" s="12" t="s">
        <v>41</v>
      </c>
      <c r="H96" s="127" t="s">
        <v>170</v>
      </c>
      <c r="I96" s="133">
        <f>I97+I99+I98</f>
        <v>60000</v>
      </c>
      <c r="J96" s="133">
        <f>J97+J99+J98</f>
        <v>-8300</v>
      </c>
      <c r="K96" s="133">
        <f>K97+K99+K98</f>
        <v>51700</v>
      </c>
      <c r="L96" s="113"/>
    </row>
    <row r="97" spans="1:12" s="114" customFormat="1" ht="20.25" customHeight="1" x14ac:dyDescent="0.25">
      <c r="A97" s="124"/>
      <c r="B97" s="131"/>
      <c r="C97" s="131"/>
      <c r="D97" s="131"/>
      <c r="E97" s="11"/>
      <c r="F97" s="171">
        <v>322220</v>
      </c>
      <c r="G97" s="172" t="s">
        <v>41</v>
      </c>
      <c r="H97" s="173" t="s">
        <v>170</v>
      </c>
      <c r="I97" s="174">
        <f>110000-50000</f>
        <v>60000</v>
      </c>
      <c r="J97" s="174">
        <f>K97-I97</f>
        <v>-8300</v>
      </c>
      <c r="K97" s="174">
        <v>51700</v>
      </c>
      <c r="L97" s="113"/>
    </row>
    <row r="98" spans="1:12" s="114" customFormat="1" ht="20.25" customHeight="1" x14ac:dyDescent="0.25">
      <c r="A98" s="124"/>
      <c r="B98" s="131"/>
      <c r="C98" s="131"/>
      <c r="D98" s="131"/>
      <c r="E98" s="11"/>
      <c r="F98" s="171">
        <v>322220</v>
      </c>
      <c r="G98" s="172" t="s">
        <v>41</v>
      </c>
      <c r="H98" s="173" t="s">
        <v>171</v>
      </c>
      <c r="I98" s="174">
        <v>0</v>
      </c>
      <c r="J98" s="174">
        <f>K98-I98</f>
        <v>0</v>
      </c>
      <c r="K98" s="174">
        <v>0</v>
      </c>
      <c r="L98" s="113"/>
    </row>
    <row r="99" spans="1:12" s="114" customFormat="1" ht="20.25" customHeight="1" x14ac:dyDescent="0.25">
      <c r="A99" s="124"/>
      <c r="B99" s="131"/>
      <c r="C99" s="131"/>
      <c r="D99" s="131"/>
      <c r="E99" s="11"/>
      <c r="F99" s="171">
        <v>322220</v>
      </c>
      <c r="G99" s="172" t="s">
        <v>41</v>
      </c>
      <c r="H99" s="173" t="s">
        <v>172</v>
      </c>
      <c r="I99" s="174">
        <v>0</v>
      </c>
      <c r="J99" s="174">
        <f>K99-I99</f>
        <v>0</v>
      </c>
      <c r="K99" s="174">
        <v>0</v>
      </c>
      <c r="L99" s="113"/>
    </row>
    <row r="100" spans="1:12" s="114" customFormat="1" ht="20.25" customHeight="1" x14ac:dyDescent="0.25">
      <c r="A100" s="124"/>
      <c r="B100" s="131"/>
      <c r="C100" s="131"/>
      <c r="D100" s="131">
        <v>3223</v>
      </c>
      <c r="E100" s="131"/>
      <c r="F100" s="132"/>
      <c r="G100" s="12" t="s">
        <v>41</v>
      </c>
      <c r="H100" s="127" t="s">
        <v>173</v>
      </c>
      <c r="I100" s="133">
        <f>I101+I104+I106</f>
        <v>23900</v>
      </c>
      <c r="J100" s="133">
        <f>J101+J104+J106</f>
        <v>0</v>
      </c>
      <c r="K100" s="133">
        <f>K101+K104+K106</f>
        <v>23900</v>
      </c>
      <c r="L100" s="113"/>
    </row>
    <row r="101" spans="1:12" s="114" customFormat="1" ht="20.25" customHeight="1" x14ac:dyDescent="0.25">
      <c r="A101" s="124"/>
      <c r="B101" s="131"/>
      <c r="C101" s="131"/>
      <c r="D101" s="131"/>
      <c r="E101" s="88">
        <v>32231</v>
      </c>
      <c r="F101" s="127"/>
      <c r="G101" s="12" t="s">
        <v>41</v>
      </c>
      <c r="H101" s="127" t="s">
        <v>174</v>
      </c>
      <c r="I101" s="133">
        <f>I102+I103</f>
        <v>11000</v>
      </c>
      <c r="J101" s="133">
        <f>J102+J103</f>
        <v>0</v>
      </c>
      <c r="K101" s="133">
        <f>K102+K103</f>
        <v>11000</v>
      </c>
      <c r="L101" s="113"/>
    </row>
    <row r="102" spans="1:12" s="114" customFormat="1" ht="20.25" customHeight="1" x14ac:dyDescent="0.25">
      <c r="A102" s="124"/>
      <c r="B102" s="131"/>
      <c r="C102" s="131"/>
      <c r="D102" s="131"/>
      <c r="E102" s="11"/>
      <c r="F102" s="171">
        <v>322310</v>
      </c>
      <c r="G102" s="172" t="s">
        <v>41</v>
      </c>
      <c r="H102" s="173" t="s">
        <v>174</v>
      </c>
      <c r="I102" s="174">
        <f>11000-5000</f>
        <v>6000</v>
      </c>
      <c r="J102" s="174">
        <f>K102-I102</f>
        <v>0</v>
      </c>
      <c r="K102" s="174">
        <f>11000-5000</f>
        <v>6000</v>
      </c>
      <c r="L102" s="113"/>
    </row>
    <row r="103" spans="1:12" s="114" customFormat="1" ht="20.25" customHeight="1" x14ac:dyDescent="0.25">
      <c r="A103" s="124"/>
      <c r="B103" s="131"/>
      <c r="C103" s="131"/>
      <c r="D103" s="131"/>
      <c r="E103" s="11"/>
      <c r="F103" s="171">
        <v>322311</v>
      </c>
      <c r="G103" s="172" t="s">
        <v>41</v>
      </c>
      <c r="H103" s="173" t="s">
        <v>175</v>
      </c>
      <c r="I103" s="174">
        <v>5000</v>
      </c>
      <c r="J103" s="174">
        <f>K103-I103</f>
        <v>0</v>
      </c>
      <c r="K103" s="174">
        <v>5000</v>
      </c>
      <c r="L103" s="113"/>
    </row>
    <row r="104" spans="1:12" s="114" customFormat="1" ht="20.25" customHeight="1" x14ac:dyDescent="0.25">
      <c r="A104" s="124"/>
      <c r="B104" s="131"/>
      <c r="C104" s="131"/>
      <c r="D104" s="131"/>
      <c r="E104" s="88">
        <v>32233</v>
      </c>
      <c r="F104" s="127"/>
      <c r="G104" s="12" t="s">
        <v>41</v>
      </c>
      <c r="H104" s="127" t="s">
        <v>176</v>
      </c>
      <c r="I104" s="133">
        <f>I105</f>
        <v>4900</v>
      </c>
      <c r="J104" s="133">
        <f>J105</f>
        <v>0</v>
      </c>
      <c r="K104" s="133">
        <f>K105</f>
        <v>4900</v>
      </c>
      <c r="L104" s="113"/>
    </row>
    <row r="105" spans="1:12" s="114" customFormat="1" ht="20.25" customHeight="1" x14ac:dyDescent="0.25">
      <c r="A105" s="124"/>
      <c r="B105" s="131"/>
      <c r="C105" s="131"/>
      <c r="D105" s="131"/>
      <c r="E105" s="11"/>
      <c r="F105" s="171">
        <v>322330</v>
      </c>
      <c r="G105" s="172" t="s">
        <v>41</v>
      </c>
      <c r="H105" s="173" t="s">
        <v>176</v>
      </c>
      <c r="I105" s="174">
        <v>4900</v>
      </c>
      <c r="J105" s="174">
        <f>K105-I105</f>
        <v>0</v>
      </c>
      <c r="K105" s="174">
        <v>4900</v>
      </c>
      <c r="L105" s="113"/>
    </row>
    <row r="106" spans="1:12" s="114" customFormat="1" ht="20.25" customHeight="1" x14ac:dyDescent="0.25">
      <c r="A106" s="124"/>
      <c r="B106" s="131"/>
      <c r="C106" s="131"/>
      <c r="D106" s="131"/>
      <c r="E106" s="88">
        <v>32234</v>
      </c>
      <c r="F106" s="127"/>
      <c r="G106" s="12" t="s">
        <v>41</v>
      </c>
      <c r="H106" s="127" t="s">
        <v>177</v>
      </c>
      <c r="I106" s="133">
        <f>I107</f>
        <v>8000</v>
      </c>
      <c r="J106" s="133">
        <f>J107</f>
        <v>0</v>
      </c>
      <c r="K106" s="133">
        <f>K107</f>
        <v>8000</v>
      </c>
      <c r="L106" s="113"/>
    </row>
    <row r="107" spans="1:12" s="114" customFormat="1" ht="20.25" customHeight="1" x14ac:dyDescent="0.25">
      <c r="A107" s="124"/>
      <c r="B107" s="131"/>
      <c r="C107" s="131"/>
      <c r="D107" s="131"/>
      <c r="E107" s="11"/>
      <c r="F107" s="171">
        <v>322340</v>
      </c>
      <c r="G107" s="172" t="s">
        <v>41</v>
      </c>
      <c r="H107" s="173" t="s">
        <v>177</v>
      </c>
      <c r="I107" s="174">
        <f>14000-6000</f>
        <v>8000</v>
      </c>
      <c r="J107" s="174">
        <f>K107-I107</f>
        <v>0</v>
      </c>
      <c r="K107" s="174">
        <f>14000-6000</f>
        <v>8000</v>
      </c>
      <c r="L107" s="113"/>
    </row>
    <row r="108" spans="1:12" s="114" customFormat="1" ht="20.25" customHeight="1" x14ac:dyDescent="0.25">
      <c r="A108" s="124"/>
      <c r="B108" s="131"/>
      <c r="C108" s="131"/>
      <c r="D108" s="131">
        <v>3224</v>
      </c>
      <c r="E108" s="131"/>
      <c r="F108" s="132"/>
      <c r="G108" s="12" t="s">
        <v>41</v>
      </c>
      <c r="H108" s="134" t="s">
        <v>178</v>
      </c>
      <c r="I108" s="133">
        <f t="shared" ref="I108:K109" si="11">I109</f>
        <v>9000</v>
      </c>
      <c r="J108" s="133">
        <f t="shared" si="11"/>
        <v>0</v>
      </c>
      <c r="K108" s="133">
        <f t="shared" si="11"/>
        <v>9000</v>
      </c>
      <c r="L108" s="113"/>
    </row>
    <row r="109" spans="1:12" s="114" customFormat="1" ht="20.25" customHeight="1" x14ac:dyDescent="0.25">
      <c r="A109" s="124"/>
      <c r="B109" s="131"/>
      <c r="C109" s="131"/>
      <c r="D109" s="131"/>
      <c r="E109" s="88">
        <v>32242</v>
      </c>
      <c r="F109" s="127"/>
      <c r="G109" s="12" t="s">
        <v>41</v>
      </c>
      <c r="H109" s="127" t="s">
        <v>179</v>
      </c>
      <c r="I109" s="133">
        <f>I110</f>
        <v>9000</v>
      </c>
      <c r="J109" s="133">
        <f t="shared" si="11"/>
        <v>0</v>
      </c>
      <c r="K109" s="133">
        <f>K110</f>
        <v>9000</v>
      </c>
      <c r="L109" s="113"/>
    </row>
    <row r="110" spans="1:12" s="114" customFormat="1" ht="20.25" customHeight="1" x14ac:dyDescent="0.25">
      <c r="A110" s="124"/>
      <c r="B110" s="131"/>
      <c r="C110" s="131"/>
      <c r="D110" s="131"/>
      <c r="E110" s="11"/>
      <c r="F110" s="171">
        <v>322420</v>
      </c>
      <c r="G110" s="172" t="s">
        <v>41</v>
      </c>
      <c r="H110" s="173" t="s">
        <v>179</v>
      </c>
      <c r="I110" s="174">
        <v>9000</v>
      </c>
      <c r="J110" s="174">
        <f>K110-I110</f>
        <v>0</v>
      </c>
      <c r="K110" s="174">
        <v>9000</v>
      </c>
      <c r="L110" s="113"/>
    </row>
    <row r="111" spans="1:12" s="114" customFormat="1" ht="20.25" customHeight="1" x14ac:dyDescent="0.25">
      <c r="A111" s="124"/>
      <c r="B111" s="131"/>
      <c r="C111" s="131"/>
      <c r="D111" s="131">
        <v>3225</v>
      </c>
      <c r="E111" s="131"/>
      <c r="F111" s="132"/>
      <c r="G111" s="12" t="s">
        <v>41</v>
      </c>
      <c r="H111" s="134" t="s">
        <v>180</v>
      </c>
      <c r="I111" s="133">
        <f>I112+I114</f>
        <v>7450</v>
      </c>
      <c r="J111" s="133">
        <f>J112+J114</f>
        <v>0</v>
      </c>
      <c r="K111" s="133">
        <f>K112+K114</f>
        <v>7450</v>
      </c>
      <c r="L111" s="113"/>
    </row>
    <row r="112" spans="1:12" s="114" customFormat="1" ht="20.25" customHeight="1" x14ac:dyDescent="0.25">
      <c r="A112" s="124"/>
      <c r="B112" s="131"/>
      <c r="C112" s="131"/>
      <c r="D112" s="131"/>
      <c r="E112" s="88">
        <v>32251</v>
      </c>
      <c r="F112" s="127"/>
      <c r="G112" s="12" t="s">
        <v>41</v>
      </c>
      <c r="H112" s="127" t="s">
        <v>181</v>
      </c>
      <c r="I112" s="133">
        <f>I113</f>
        <v>3450</v>
      </c>
      <c r="J112" s="133">
        <f>J113</f>
        <v>0</v>
      </c>
      <c r="K112" s="133">
        <f>K113</f>
        <v>3450</v>
      </c>
      <c r="L112" s="113"/>
    </row>
    <row r="113" spans="1:12" s="114" customFormat="1" ht="20.25" customHeight="1" x14ac:dyDescent="0.25">
      <c r="A113" s="124"/>
      <c r="B113" s="131"/>
      <c r="C113" s="131"/>
      <c r="D113" s="131"/>
      <c r="E113" s="11"/>
      <c r="F113" s="171">
        <v>322510</v>
      </c>
      <c r="G113" s="172" t="s">
        <v>41</v>
      </c>
      <c r="H113" s="173" t="s">
        <v>181</v>
      </c>
      <c r="I113" s="174">
        <v>3450</v>
      </c>
      <c r="J113" s="174">
        <f>K113-I113</f>
        <v>0</v>
      </c>
      <c r="K113" s="174">
        <v>3450</v>
      </c>
      <c r="L113" s="113"/>
    </row>
    <row r="114" spans="1:12" s="114" customFormat="1" ht="20.25" customHeight="1" x14ac:dyDescent="0.25">
      <c r="A114" s="124"/>
      <c r="B114" s="131"/>
      <c r="C114" s="131"/>
      <c r="D114" s="131"/>
      <c r="E114" s="88">
        <v>32252</v>
      </c>
      <c r="F114" s="127"/>
      <c r="G114" s="12" t="s">
        <v>41</v>
      </c>
      <c r="H114" s="127" t="s">
        <v>182</v>
      </c>
      <c r="I114" s="133">
        <f>I115</f>
        <v>4000</v>
      </c>
      <c r="J114" s="133">
        <f>J115</f>
        <v>0</v>
      </c>
      <c r="K114" s="133">
        <f>K115</f>
        <v>4000</v>
      </c>
      <c r="L114" s="113"/>
    </row>
    <row r="115" spans="1:12" s="114" customFormat="1" ht="20.25" customHeight="1" x14ac:dyDescent="0.25">
      <c r="A115" s="124"/>
      <c r="B115" s="131"/>
      <c r="C115" s="131"/>
      <c r="D115" s="131"/>
      <c r="E115" s="11"/>
      <c r="F115" s="171">
        <v>322520</v>
      </c>
      <c r="G115" s="172" t="s">
        <v>41</v>
      </c>
      <c r="H115" s="173" t="s">
        <v>182</v>
      </c>
      <c r="I115" s="174">
        <v>4000</v>
      </c>
      <c r="J115" s="174">
        <f>K115-I115</f>
        <v>0</v>
      </c>
      <c r="K115" s="174">
        <v>4000</v>
      </c>
      <c r="L115" s="113"/>
    </row>
    <row r="116" spans="1:12" s="114" customFormat="1" ht="20.25" customHeight="1" x14ac:dyDescent="0.25">
      <c r="A116" s="124"/>
      <c r="B116" s="131"/>
      <c r="C116" s="131"/>
      <c r="D116" s="131">
        <v>3227</v>
      </c>
      <c r="E116" s="131"/>
      <c r="F116" s="132"/>
      <c r="G116" s="12" t="s">
        <v>41</v>
      </c>
      <c r="H116" s="127" t="s">
        <v>183</v>
      </c>
      <c r="I116" s="133">
        <f t="shared" ref="I116:K117" si="12">I117</f>
        <v>1000</v>
      </c>
      <c r="J116" s="133">
        <f t="shared" si="12"/>
        <v>0</v>
      </c>
      <c r="K116" s="133">
        <f t="shared" si="12"/>
        <v>1000</v>
      </c>
      <c r="L116" s="113"/>
    </row>
    <row r="117" spans="1:12" s="114" customFormat="1" ht="20.25" customHeight="1" x14ac:dyDescent="0.25">
      <c r="A117" s="124"/>
      <c r="B117" s="131"/>
      <c r="C117" s="131"/>
      <c r="D117" s="131"/>
      <c r="E117" s="88">
        <v>32271</v>
      </c>
      <c r="F117" s="127"/>
      <c r="G117" s="12" t="s">
        <v>41</v>
      </c>
      <c r="H117" s="134" t="s">
        <v>184</v>
      </c>
      <c r="I117" s="133">
        <f t="shared" si="12"/>
        <v>1000</v>
      </c>
      <c r="J117" s="133">
        <f t="shared" si="12"/>
        <v>0</v>
      </c>
      <c r="K117" s="133">
        <f t="shared" si="12"/>
        <v>1000</v>
      </c>
      <c r="L117" s="113"/>
    </row>
    <row r="118" spans="1:12" s="114" customFormat="1" ht="20.25" customHeight="1" x14ac:dyDescent="0.25">
      <c r="A118" s="124"/>
      <c r="B118" s="131"/>
      <c r="C118" s="131"/>
      <c r="D118" s="131"/>
      <c r="E118" s="11"/>
      <c r="F118" s="171">
        <v>322710</v>
      </c>
      <c r="G118" s="172" t="s">
        <v>41</v>
      </c>
      <c r="H118" s="173" t="s">
        <v>184</v>
      </c>
      <c r="I118" s="174">
        <v>1000</v>
      </c>
      <c r="J118" s="174">
        <f>K118-I118</f>
        <v>0</v>
      </c>
      <c r="K118" s="174">
        <v>1000</v>
      </c>
      <c r="L118" s="113"/>
    </row>
    <row r="119" spans="1:12" s="114" customFormat="1" ht="20.25" customHeight="1" x14ac:dyDescent="0.25">
      <c r="A119" s="124"/>
      <c r="B119" s="131"/>
      <c r="C119" s="131">
        <v>323</v>
      </c>
      <c r="D119" s="131"/>
      <c r="E119" s="131"/>
      <c r="F119" s="132"/>
      <c r="G119" s="12" t="s">
        <v>41</v>
      </c>
      <c r="H119" s="127" t="s">
        <v>185</v>
      </c>
      <c r="I119" s="133">
        <f>I120+I130+I135+I138+I146+I153+I158+I166+I169</f>
        <v>265915</v>
      </c>
      <c r="J119" s="133">
        <f>J120+J130+J135+J138+J146+J153+J158+J166+J169</f>
        <v>-6090</v>
      </c>
      <c r="K119" s="133">
        <f>K120+K130+K135+K138+K146+K153+K158+K166+K169</f>
        <v>259825</v>
      </c>
      <c r="L119" s="113"/>
    </row>
    <row r="120" spans="1:12" s="114" customFormat="1" ht="20.25" customHeight="1" x14ac:dyDescent="0.25">
      <c r="A120" s="124"/>
      <c r="B120" s="131"/>
      <c r="C120" s="131"/>
      <c r="D120" s="131">
        <v>3231</v>
      </c>
      <c r="E120" s="131"/>
      <c r="F120" s="132"/>
      <c r="G120" s="12" t="s">
        <v>41</v>
      </c>
      <c r="H120" s="127" t="s">
        <v>186</v>
      </c>
      <c r="I120" s="133">
        <f t="shared" ref="I120:K120" si="13">I121+I123+I125+I127</f>
        <v>11890</v>
      </c>
      <c r="J120" s="133">
        <f t="shared" si="13"/>
        <v>500</v>
      </c>
      <c r="K120" s="133">
        <f t="shared" si="13"/>
        <v>12390</v>
      </c>
      <c r="L120" s="113"/>
    </row>
    <row r="121" spans="1:12" s="114" customFormat="1" ht="20.25" customHeight="1" x14ac:dyDescent="0.25">
      <c r="A121" s="124"/>
      <c r="B121" s="131"/>
      <c r="C121" s="131"/>
      <c r="D121" s="131"/>
      <c r="E121" s="88">
        <v>32311</v>
      </c>
      <c r="F121" s="127"/>
      <c r="G121" s="12" t="s">
        <v>41</v>
      </c>
      <c r="H121" s="127" t="s">
        <v>187</v>
      </c>
      <c r="I121" s="133">
        <f>I122</f>
        <v>6900</v>
      </c>
      <c r="J121" s="133">
        <f>J122</f>
        <v>-1000</v>
      </c>
      <c r="K121" s="133">
        <f>K122</f>
        <v>5900</v>
      </c>
      <c r="L121" s="113"/>
    </row>
    <row r="122" spans="1:12" s="114" customFormat="1" ht="20.25" customHeight="1" x14ac:dyDescent="0.25">
      <c r="A122" s="124"/>
      <c r="B122" s="131"/>
      <c r="C122" s="131"/>
      <c r="D122" s="131"/>
      <c r="E122" s="11"/>
      <c r="F122" s="171">
        <v>323110</v>
      </c>
      <c r="G122" s="172" t="s">
        <v>41</v>
      </c>
      <c r="H122" s="173" t="s">
        <v>187</v>
      </c>
      <c r="I122" s="174">
        <f>16900-10000</f>
        <v>6900</v>
      </c>
      <c r="J122" s="174">
        <f>K122-I122</f>
        <v>-1000</v>
      </c>
      <c r="K122" s="174">
        <v>5900</v>
      </c>
      <c r="L122" s="113"/>
    </row>
    <row r="123" spans="1:12" s="114" customFormat="1" ht="20.25" customHeight="1" x14ac:dyDescent="0.25">
      <c r="A123" s="124"/>
      <c r="B123" s="131"/>
      <c r="C123" s="131"/>
      <c r="D123" s="131"/>
      <c r="E123" s="88">
        <v>32312</v>
      </c>
      <c r="F123" s="127"/>
      <c r="G123" s="12" t="s">
        <v>41</v>
      </c>
      <c r="H123" s="127" t="s">
        <v>188</v>
      </c>
      <c r="I123" s="133">
        <f>I124</f>
        <v>0</v>
      </c>
      <c r="J123" s="133">
        <f>J124</f>
        <v>0</v>
      </c>
      <c r="K123" s="133">
        <f>K124</f>
        <v>0</v>
      </c>
      <c r="L123" s="113"/>
    </row>
    <row r="124" spans="1:12" s="114" customFormat="1" ht="20.25" customHeight="1" x14ac:dyDescent="0.25">
      <c r="A124" s="124"/>
      <c r="B124" s="131"/>
      <c r="C124" s="131"/>
      <c r="D124" s="131"/>
      <c r="E124" s="11"/>
      <c r="F124" s="171">
        <v>323120</v>
      </c>
      <c r="G124" s="172" t="s">
        <v>41</v>
      </c>
      <c r="H124" s="173" t="s">
        <v>188</v>
      </c>
      <c r="I124" s="174">
        <v>0</v>
      </c>
      <c r="J124" s="174">
        <f>K124-I124</f>
        <v>0</v>
      </c>
      <c r="K124" s="174">
        <v>0</v>
      </c>
      <c r="L124" s="113"/>
    </row>
    <row r="125" spans="1:12" s="114" customFormat="1" ht="20.25" customHeight="1" x14ac:dyDescent="0.25">
      <c r="A125" s="124"/>
      <c r="B125" s="131"/>
      <c r="C125" s="131"/>
      <c r="D125" s="131"/>
      <c r="E125" s="88">
        <v>32313</v>
      </c>
      <c r="F125" s="127"/>
      <c r="G125" s="12" t="s">
        <v>41</v>
      </c>
      <c r="H125" s="127" t="s">
        <v>189</v>
      </c>
      <c r="I125" s="133">
        <f>I126</f>
        <v>2890</v>
      </c>
      <c r="J125" s="133">
        <f>J126</f>
        <v>1000</v>
      </c>
      <c r="K125" s="133">
        <f>K126</f>
        <v>3890</v>
      </c>
      <c r="L125" s="113"/>
    </row>
    <row r="126" spans="1:12" s="114" customFormat="1" ht="20.25" customHeight="1" x14ac:dyDescent="0.25">
      <c r="A126" s="124"/>
      <c r="B126" s="131"/>
      <c r="C126" s="131"/>
      <c r="D126" s="131"/>
      <c r="E126" s="11"/>
      <c r="F126" s="171">
        <v>323130</v>
      </c>
      <c r="G126" s="172" t="s">
        <v>41</v>
      </c>
      <c r="H126" s="173" t="s">
        <v>189</v>
      </c>
      <c r="I126" s="174">
        <v>2890</v>
      </c>
      <c r="J126" s="174">
        <f>K126-I126</f>
        <v>1000</v>
      </c>
      <c r="K126" s="174">
        <v>3890</v>
      </c>
      <c r="L126" s="113"/>
    </row>
    <row r="127" spans="1:12" s="114" customFormat="1" ht="20.25" customHeight="1" x14ac:dyDescent="0.25">
      <c r="A127" s="124"/>
      <c r="B127" s="131"/>
      <c r="C127" s="131"/>
      <c r="D127" s="131"/>
      <c r="E127" s="88">
        <v>32319</v>
      </c>
      <c r="F127" s="127"/>
      <c r="G127" s="12" t="s">
        <v>41</v>
      </c>
      <c r="H127" s="127" t="s">
        <v>190</v>
      </c>
      <c r="I127" s="133">
        <f>I128+I129</f>
        <v>2100</v>
      </c>
      <c r="J127" s="133">
        <f>J129+J128</f>
        <v>500</v>
      </c>
      <c r="K127" s="133">
        <f>K128+K129</f>
        <v>2600</v>
      </c>
      <c r="L127" s="113"/>
    </row>
    <row r="128" spans="1:12" s="114" customFormat="1" ht="20.25" customHeight="1" x14ac:dyDescent="0.25">
      <c r="A128" s="124"/>
      <c r="B128" s="131"/>
      <c r="C128" s="131"/>
      <c r="D128" s="131"/>
      <c r="E128" s="11"/>
      <c r="F128" s="171">
        <v>323190</v>
      </c>
      <c r="G128" s="172" t="s">
        <v>41</v>
      </c>
      <c r="H128" s="173" t="s">
        <v>190</v>
      </c>
      <c r="I128" s="174">
        <v>300</v>
      </c>
      <c r="J128" s="174">
        <f>K128-I128</f>
        <v>0</v>
      </c>
      <c r="K128" s="174">
        <v>300</v>
      </c>
      <c r="L128" s="113"/>
    </row>
    <row r="129" spans="1:12" s="114" customFormat="1" ht="20.25" customHeight="1" x14ac:dyDescent="0.25">
      <c r="A129" s="124"/>
      <c r="B129" s="131"/>
      <c r="C129" s="131"/>
      <c r="D129" s="131"/>
      <c r="E129" s="11"/>
      <c r="F129" s="171">
        <v>323191</v>
      </c>
      <c r="G129" s="172" t="s">
        <v>41</v>
      </c>
      <c r="H129" s="173" t="s">
        <v>191</v>
      </c>
      <c r="I129" s="174">
        <v>1800</v>
      </c>
      <c r="J129" s="174">
        <f>K129-I129</f>
        <v>500</v>
      </c>
      <c r="K129" s="174">
        <v>2300</v>
      </c>
      <c r="L129" s="113"/>
    </row>
    <row r="130" spans="1:12" s="114" customFormat="1" ht="20.25" customHeight="1" x14ac:dyDescent="0.25">
      <c r="A130" s="124"/>
      <c r="B130" s="131"/>
      <c r="C130" s="131"/>
      <c r="D130" s="131">
        <v>3232</v>
      </c>
      <c r="E130" s="131"/>
      <c r="F130" s="132"/>
      <c r="G130" s="12" t="s">
        <v>41</v>
      </c>
      <c r="H130" s="127" t="s">
        <v>192</v>
      </c>
      <c r="I130" s="133">
        <f>I131+I133</f>
        <v>53740</v>
      </c>
      <c r="J130" s="133">
        <f>J131+J133</f>
        <v>-2150</v>
      </c>
      <c r="K130" s="133">
        <f>K131+K133</f>
        <v>51590</v>
      </c>
      <c r="L130" s="113"/>
    </row>
    <row r="131" spans="1:12" s="114" customFormat="1" ht="20.25" customHeight="1" x14ac:dyDescent="0.25">
      <c r="A131" s="124"/>
      <c r="B131" s="131"/>
      <c r="C131" s="131"/>
      <c r="D131" s="131"/>
      <c r="E131" s="88">
        <v>32322</v>
      </c>
      <c r="F131" s="127"/>
      <c r="G131" s="12" t="s">
        <v>41</v>
      </c>
      <c r="H131" s="127" t="s">
        <v>193</v>
      </c>
      <c r="I131" s="133">
        <f>I132</f>
        <v>40740</v>
      </c>
      <c r="J131" s="133">
        <f t="shared" ref="J131" si="14">J132</f>
        <v>-2150</v>
      </c>
      <c r="K131" s="133">
        <f>K132</f>
        <v>38590</v>
      </c>
      <c r="L131" s="113"/>
    </row>
    <row r="132" spans="1:12" s="114" customFormat="1" ht="20.25" customHeight="1" x14ac:dyDescent="0.25">
      <c r="A132" s="124"/>
      <c r="B132" s="131"/>
      <c r="C132" s="131"/>
      <c r="D132" s="131"/>
      <c r="E132" s="11"/>
      <c r="F132" s="171">
        <v>323220</v>
      </c>
      <c r="G132" s="172" t="s">
        <v>41</v>
      </c>
      <c r="H132" s="173" t="s">
        <v>193</v>
      </c>
      <c r="I132" s="174">
        <f>107000+23740-80000-10000</f>
        <v>40740</v>
      </c>
      <c r="J132" s="174">
        <f>K132-I132</f>
        <v>-2150</v>
      </c>
      <c r="K132" s="174">
        <v>38590</v>
      </c>
      <c r="L132" s="113"/>
    </row>
    <row r="133" spans="1:12" s="114" customFormat="1" ht="20.25" customHeight="1" x14ac:dyDescent="0.25">
      <c r="A133" s="124"/>
      <c r="B133" s="131"/>
      <c r="C133" s="131"/>
      <c r="D133" s="131"/>
      <c r="E133" s="88">
        <v>32323</v>
      </c>
      <c r="F133" s="127"/>
      <c r="G133" s="12" t="s">
        <v>41</v>
      </c>
      <c r="H133" s="127" t="s">
        <v>194</v>
      </c>
      <c r="I133" s="133">
        <f>I134</f>
        <v>13000</v>
      </c>
      <c r="J133" s="133">
        <f>J134</f>
        <v>0</v>
      </c>
      <c r="K133" s="133">
        <f>K134</f>
        <v>13000</v>
      </c>
      <c r="L133" s="113"/>
    </row>
    <row r="134" spans="1:12" s="114" customFormat="1" ht="20.25" customHeight="1" x14ac:dyDescent="0.25">
      <c r="A134" s="124"/>
      <c r="B134" s="131"/>
      <c r="C134" s="131"/>
      <c r="D134" s="131"/>
      <c r="E134" s="11"/>
      <c r="F134" s="171">
        <v>323230</v>
      </c>
      <c r="G134" s="172" t="s">
        <v>41</v>
      </c>
      <c r="H134" s="173" t="s">
        <v>194</v>
      </c>
      <c r="I134" s="174">
        <v>13000</v>
      </c>
      <c r="J134" s="174">
        <f>K134-I134</f>
        <v>0</v>
      </c>
      <c r="K134" s="174">
        <v>13000</v>
      </c>
      <c r="L134" s="113"/>
    </row>
    <row r="135" spans="1:12" s="114" customFormat="1" ht="20.25" customHeight="1" x14ac:dyDescent="0.25">
      <c r="A135" s="124"/>
      <c r="B135" s="131"/>
      <c r="C135" s="131"/>
      <c r="D135" s="131">
        <v>3233</v>
      </c>
      <c r="E135" s="131"/>
      <c r="F135" s="132"/>
      <c r="G135" s="12" t="s">
        <v>41</v>
      </c>
      <c r="H135" s="127" t="s">
        <v>195</v>
      </c>
      <c r="I135" s="133">
        <f t="shared" ref="I135:K136" si="15">I136</f>
        <v>3500</v>
      </c>
      <c r="J135" s="133">
        <f t="shared" si="15"/>
        <v>0</v>
      </c>
      <c r="K135" s="133">
        <f t="shared" si="15"/>
        <v>3500</v>
      </c>
      <c r="L135" s="113"/>
    </row>
    <row r="136" spans="1:12" s="114" customFormat="1" ht="20.25" customHeight="1" x14ac:dyDescent="0.25">
      <c r="A136" s="124"/>
      <c r="B136" s="131"/>
      <c r="C136" s="131"/>
      <c r="D136" s="131"/>
      <c r="E136" s="88">
        <v>32339</v>
      </c>
      <c r="F136" s="127"/>
      <c r="G136" s="12" t="s">
        <v>41</v>
      </c>
      <c r="H136" s="127" t="s">
        <v>196</v>
      </c>
      <c r="I136" s="133">
        <f t="shared" si="15"/>
        <v>3500</v>
      </c>
      <c r="J136" s="133">
        <f t="shared" si="15"/>
        <v>0</v>
      </c>
      <c r="K136" s="133">
        <f t="shared" si="15"/>
        <v>3500</v>
      </c>
      <c r="L136" s="113"/>
    </row>
    <row r="137" spans="1:12" s="114" customFormat="1" ht="20.25" customHeight="1" x14ac:dyDescent="0.25">
      <c r="A137" s="124"/>
      <c r="B137" s="131"/>
      <c r="C137" s="131"/>
      <c r="D137" s="131"/>
      <c r="E137" s="11"/>
      <c r="F137" s="171">
        <v>323390</v>
      </c>
      <c r="G137" s="172" t="s">
        <v>41</v>
      </c>
      <c r="H137" s="173" t="s">
        <v>196</v>
      </c>
      <c r="I137" s="174">
        <v>3500</v>
      </c>
      <c r="J137" s="174">
        <f>K137-I137</f>
        <v>0</v>
      </c>
      <c r="K137" s="174">
        <v>3500</v>
      </c>
      <c r="L137" s="113"/>
    </row>
    <row r="138" spans="1:12" s="114" customFormat="1" ht="20.25" customHeight="1" x14ac:dyDescent="0.25">
      <c r="A138" s="124"/>
      <c r="B138" s="131"/>
      <c r="C138" s="131"/>
      <c r="D138" s="131">
        <v>3234</v>
      </c>
      <c r="E138" s="131"/>
      <c r="F138" s="132"/>
      <c r="G138" s="12" t="s">
        <v>41</v>
      </c>
      <c r="H138" s="127" t="s">
        <v>197</v>
      </c>
      <c r="I138" s="133">
        <f>I139+I141+I143</f>
        <v>10500</v>
      </c>
      <c r="J138" s="133">
        <f>J139+J141+J143</f>
        <v>0</v>
      </c>
      <c r="K138" s="133">
        <f>K139+K141+K143</f>
        <v>10500</v>
      </c>
      <c r="L138" s="113"/>
    </row>
    <row r="139" spans="1:12" s="114" customFormat="1" ht="20.25" customHeight="1" x14ac:dyDescent="0.25">
      <c r="A139" s="124"/>
      <c r="B139" s="131"/>
      <c r="C139" s="131"/>
      <c r="D139" s="131"/>
      <c r="E139" s="88">
        <v>32341</v>
      </c>
      <c r="F139" s="127"/>
      <c r="G139" s="12" t="s">
        <v>41</v>
      </c>
      <c r="H139" s="127" t="s">
        <v>198</v>
      </c>
      <c r="I139" s="133">
        <f>I140</f>
        <v>1000</v>
      </c>
      <c r="J139" s="133">
        <f>J140</f>
        <v>0</v>
      </c>
      <c r="K139" s="133">
        <f>K140</f>
        <v>1000</v>
      </c>
      <c r="L139" s="113"/>
    </row>
    <row r="140" spans="1:12" s="114" customFormat="1" ht="20.25" customHeight="1" x14ac:dyDescent="0.25">
      <c r="A140" s="124"/>
      <c r="B140" s="131"/>
      <c r="C140" s="131"/>
      <c r="D140" s="131"/>
      <c r="E140" s="11"/>
      <c r="F140" s="171">
        <v>323410</v>
      </c>
      <c r="G140" s="172" t="s">
        <v>41</v>
      </c>
      <c r="H140" s="173" t="s">
        <v>198</v>
      </c>
      <c r="I140" s="174">
        <v>1000</v>
      </c>
      <c r="J140" s="174">
        <f>K140-I140</f>
        <v>0</v>
      </c>
      <c r="K140" s="174">
        <v>1000</v>
      </c>
      <c r="L140" s="113"/>
    </row>
    <row r="141" spans="1:12" s="114" customFormat="1" ht="20.25" customHeight="1" x14ac:dyDescent="0.25">
      <c r="A141" s="124"/>
      <c r="B141" s="131"/>
      <c r="C141" s="131"/>
      <c r="D141" s="131"/>
      <c r="E141" s="88">
        <v>32342</v>
      </c>
      <c r="F141" s="127"/>
      <c r="G141" s="12" t="s">
        <v>41</v>
      </c>
      <c r="H141" s="127" t="s">
        <v>199</v>
      </c>
      <c r="I141" s="133">
        <f>I142</f>
        <v>6000</v>
      </c>
      <c r="J141" s="133">
        <f>J142</f>
        <v>0</v>
      </c>
      <c r="K141" s="133">
        <f>K142</f>
        <v>6000</v>
      </c>
      <c r="L141" s="113"/>
    </row>
    <row r="142" spans="1:12" s="114" customFormat="1" ht="20.25" customHeight="1" x14ac:dyDescent="0.25">
      <c r="A142" s="124"/>
      <c r="B142" s="131"/>
      <c r="C142" s="131"/>
      <c r="D142" s="131"/>
      <c r="E142" s="11"/>
      <c r="F142" s="171">
        <v>323420</v>
      </c>
      <c r="G142" s="172" t="s">
        <v>41</v>
      </c>
      <c r="H142" s="173" t="s">
        <v>199</v>
      </c>
      <c r="I142" s="174">
        <f>16000-10000</f>
        <v>6000</v>
      </c>
      <c r="J142" s="174">
        <f>K142-I142</f>
        <v>0</v>
      </c>
      <c r="K142" s="174">
        <f>16000-10000</f>
        <v>6000</v>
      </c>
      <c r="L142" s="113"/>
    </row>
    <row r="143" spans="1:12" s="114" customFormat="1" ht="20.25" customHeight="1" x14ac:dyDescent="0.25">
      <c r="A143" s="124"/>
      <c r="B143" s="131"/>
      <c r="C143" s="131"/>
      <c r="D143" s="131"/>
      <c r="E143" s="88">
        <v>32349</v>
      </c>
      <c r="F143" s="127"/>
      <c r="G143" s="12" t="s">
        <v>41</v>
      </c>
      <c r="H143" s="127" t="s">
        <v>200</v>
      </c>
      <c r="I143" s="133">
        <f>I144+I145</f>
        <v>3500</v>
      </c>
      <c r="J143" s="133">
        <f>J144+J145</f>
        <v>0</v>
      </c>
      <c r="K143" s="133">
        <f>K144+K145</f>
        <v>3500</v>
      </c>
      <c r="L143" s="113"/>
    </row>
    <row r="144" spans="1:12" s="114" customFormat="1" ht="20.25" customHeight="1" x14ac:dyDescent="0.25">
      <c r="A144" s="124"/>
      <c r="B144" s="131"/>
      <c r="C144" s="131"/>
      <c r="D144" s="131"/>
      <c r="E144" s="11"/>
      <c r="F144" s="171">
        <v>323490</v>
      </c>
      <c r="G144" s="172" t="s">
        <v>41</v>
      </c>
      <c r="H144" s="173" t="s">
        <v>200</v>
      </c>
      <c r="I144" s="174">
        <v>1500</v>
      </c>
      <c r="J144" s="174">
        <f>K144-I144</f>
        <v>0</v>
      </c>
      <c r="K144" s="174">
        <v>1500</v>
      </c>
      <c r="L144" s="113"/>
    </row>
    <row r="145" spans="1:12" s="114" customFormat="1" ht="20.25" customHeight="1" x14ac:dyDescent="0.25">
      <c r="A145" s="124"/>
      <c r="B145" s="131"/>
      <c r="C145" s="131"/>
      <c r="D145" s="131"/>
      <c r="E145" s="11"/>
      <c r="F145" s="171">
        <v>323491</v>
      </c>
      <c r="G145" s="172" t="s">
        <v>41</v>
      </c>
      <c r="H145" s="173" t="s">
        <v>201</v>
      </c>
      <c r="I145" s="174">
        <v>2000</v>
      </c>
      <c r="J145" s="174">
        <f>K145-I145</f>
        <v>0</v>
      </c>
      <c r="K145" s="174">
        <v>2000</v>
      </c>
      <c r="L145" s="113"/>
    </row>
    <row r="146" spans="1:12" s="114" customFormat="1" ht="20.25" customHeight="1" x14ac:dyDescent="0.25">
      <c r="A146" s="124"/>
      <c r="B146" s="131"/>
      <c r="C146" s="131"/>
      <c r="D146" s="131">
        <v>3235</v>
      </c>
      <c r="E146" s="131"/>
      <c r="F146" s="132"/>
      <c r="G146" s="12" t="s">
        <v>41</v>
      </c>
      <c r="H146" s="127" t="s">
        <v>202</v>
      </c>
      <c r="I146" s="133">
        <f>I147+I149+I151</f>
        <v>1670</v>
      </c>
      <c r="J146" s="133">
        <f>J147+J149+J151</f>
        <v>1025</v>
      </c>
      <c r="K146" s="133">
        <f>K147+K149+K151</f>
        <v>2695</v>
      </c>
      <c r="L146" s="113"/>
    </row>
    <row r="147" spans="1:12" s="114" customFormat="1" ht="20.25" customHeight="1" x14ac:dyDescent="0.25">
      <c r="A147" s="124"/>
      <c r="B147" s="131"/>
      <c r="C147" s="131"/>
      <c r="D147" s="131"/>
      <c r="E147" s="88">
        <v>32352</v>
      </c>
      <c r="F147" s="127"/>
      <c r="G147" s="12" t="s">
        <v>41</v>
      </c>
      <c r="H147" s="127" t="s">
        <v>203</v>
      </c>
      <c r="I147" s="133">
        <f>I148</f>
        <v>70</v>
      </c>
      <c r="J147" s="133">
        <f>J148</f>
        <v>525</v>
      </c>
      <c r="K147" s="133">
        <f>K148</f>
        <v>595</v>
      </c>
      <c r="L147" s="113"/>
    </row>
    <row r="148" spans="1:12" s="114" customFormat="1" ht="20.25" customHeight="1" x14ac:dyDescent="0.25">
      <c r="A148" s="124"/>
      <c r="B148" s="131"/>
      <c r="C148" s="131"/>
      <c r="D148" s="131"/>
      <c r="E148" s="11"/>
      <c r="F148" s="171">
        <v>323520</v>
      </c>
      <c r="G148" s="172" t="s">
        <v>41</v>
      </c>
      <c r="H148" s="173" t="s">
        <v>203</v>
      </c>
      <c r="I148" s="174">
        <v>70</v>
      </c>
      <c r="J148" s="174">
        <f>K148-I148</f>
        <v>525</v>
      </c>
      <c r="K148" s="174">
        <v>595</v>
      </c>
      <c r="L148" s="113"/>
    </row>
    <row r="149" spans="1:12" s="114" customFormat="1" ht="20.25" customHeight="1" x14ac:dyDescent="0.25">
      <c r="A149" s="124"/>
      <c r="B149" s="131"/>
      <c r="C149" s="131"/>
      <c r="D149" s="131"/>
      <c r="E149" s="88">
        <v>32354</v>
      </c>
      <c r="F149" s="127"/>
      <c r="G149" s="12" t="s">
        <v>41</v>
      </c>
      <c r="H149" s="127" t="s">
        <v>204</v>
      </c>
      <c r="I149" s="133">
        <f>I150</f>
        <v>1000</v>
      </c>
      <c r="J149" s="133">
        <f>J150</f>
        <v>0</v>
      </c>
      <c r="K149" s="133">
        <f>K150</f>
        <v>1000</v>
      </c>
      <c r="L149" s="113"/>
    </row>
    <row r="150" spans="1:12" s="114" customFormat="1" ht="20.25" customHeight="1" x14ac:dyDescent="0.25">
      <c r="A150" s="124"/>
      <c r="B150" s="131"/>
      <c r="C150" s="131"/>
      <c r="D150" s="131"/>
      <c r="E150" s="11"/>
      <c r="F150" s="171">
        <v>323540</v>
      </c>
      <c r="G150" s="172" t="s">
        <v>41</v>
      </c>
      <c r="H150" s="173" t="s">
        <v>204</v>
      </c>
      <c r="I150" s="174">
        <v>1000</v>
      </c>
      <c r="J150" s="174">
        <f>K150-I150</f>
        <v>0</v>
      </c>
      <c r="K150" s="174">
        <v>1000</v>
      </c>
      <c r="L150" s="113"/>
    </row>
    <row r="151" spans="1:12" s="114" customFormat="1" ht="20.25" customHeight="1" x14ac:dyDescent="0.25">
      <c r="A151" s="124"/>
      <c r="B151" s="131"/>
      <c r="C151" s="131"/>
      <c r="D151" s="131"/>
      <c r="E151" s="88">
        <v>32359</v>
      </c>
      <c r="F151" s="127"/>
      <c r="G151" s="12" t="s">
        <v>41</v>
      </c>
      <c r="H151" s="127" t="s">
        <v>205</v>
      </c>
      <c r="I151" s="133">
        <f>I152</f>
        <v>600</v>
      </c>
      <c r="J151" s="133">
        <f>J152</f>
        <v>500</v>
      </c>
      <c r="K151" s="133">
        <f>K152</f>
        <v>1100</v>
      </c>
      <c r="L151" s="113"/>
    </row>
    <row r="152" spans="1:12" s="114" customFormat="1" ht="20.25" customHeight="1" x14ac:dyDescent="0.25">
      <c r="A152" s="124"/>
      <c r="B152" s="131"/>
      <c r="C152" s="131"/>
      <c r="D152" s="131"/>
      <c r="E152" s="11"/>
      <c r="F152" s="171">
        <v>323590</v>
      </c>
      <c r="G152" s="172" t="s">
        <v>41</v>
      </c>
      <c r="H152" s="173" t="s">
        <v>205</v>
      </c>
      <c r="I152" s="174">
        <v>600</v>
      </c>
      <c r="J152" s="174">
        <f>K152-I152</f>
        <v>500</v>
      </c>
      <c r="K152" s="174">
        <v>1100</v>
      </c>
      <c r="L152" s="113"/>
    </row>
    <row r="153" spans="1:12" s="114" customFormat="1" ht="20.25" customHeight="1" x14ac:dyDescent="0.25">
      <c r="A153" s="124"/>
      <c r="B153" s="131"/>
      <c r="C153" s="131"/>
      <c r="D153" s="131">
        <v>3236</v>
      </c>
      <c r="E153" s="131"/>
      <c r="F153" s="132"/>
      <c r="G153" s="12" t="s">
        <v>41</v>
      </c>
      <c r="H153" s="127" t="s">
        <v>206</v>
      </c>
      <c r="I153" s="133">
        <f>I154+I156</f>
        <v>21400</v>
      </c>
      <c r="J153" s="133">
        <f>J154+J156</f>
        <v>5000</v>
      </c>
      <c r="K153" s="133">
        <f>K154+K156</f>
        <v>26400</v>
      </c>
      <c r="L153" s="113"/>
    </row>
    <row r="154" spans="1:12" s="114" customFormat="1" ht="20.25" customHeight="1" x14ac:dyDescent="0.25">
      <c r="A154" s="124"/>
      <c r="B154" s="131"/>
      <c r="C154" s="131"/>
      <c r="D154" s="131"/>
      <c r="E154" s="88">
        <v>32363</v>
      </c>
      <c r="F154" s="127"/>
      <c r="G154" s="12" t="s">
        <v>41</v>
      </c>
      <c r="H154" s="127" t="s">
        <v>207</v>
      </c>
      <c r="I154" s="133">
        <f>I155</f>
        <v>21000</v>
      </c>
      <c r="J154" s="133">
        <f>J155</f>
        <v>5000</v>
      </c>
      <c r="K154" s="133">
        <f>K155</f>
        <v>26000</v>
      </c>
      <c r="L154" s="113"/>
    </row>
    <row r="155" spans="1:12" s="114" customFormat="1" ht="20.25" customHeight="1" x14ac:dyDescent="0.25">
      <c r="A155" s="124"/>
      <c r="B155" s="131"/>
      <c r="C155" s="131"/>
      <c r="D155" s="131"/>
      <c r="E155" s="11"/>
      <c r="F155" s="171">
        <v>323630</v>
      </c>
      <c r="G155" s="172" t="s">
        <v>41</v>
      </c>
      <c r="H155" s="173" t="s">
        <v>207</v>
      </c>
      <c r="I155" s="174">
        <v>21000</v>
      </c>
      <c r="J155" s="174">
        <f>K155-I155</f>
        <v>5000</v>
      </c>
      <c r="K155" s="174">
        <v>26000</v>
      </c>
      <c r="L155" s="113"/>
    </row>
    <row r="156" spans="1:12" s="114" customFormat="1" ht="20.25" customHeight="1" x14ac:dyDescent="0.25">
      <c r="A156" s="124"/>
      <c r="B156" s="131"/>
      <c r="C156" s="131"/>
      <c r="D156" s="131"/>
      <c r="E156" s="88">
        <v>32369</v>
      </c>
      <c r="F156" s="127"/>
      <c r="G156" s="12" t="s">
        <v>41</v>
      </c>
      <c r="H156" s="127" t="s">
        <v>208</v>
      </c>
      <c r="I156" s="133">
        <f>I157</f>
        <v>400</v>
      </c>
      <c r="J156" s="133">
        <f>J157</f>
        <v>0</v>
      </c>
      <c r="K156" s="133">
        <f>K157</f>
        <v>400</v>
      </c>
      <c r="L156" s="113"/>
    </row>
    <row r="157" spans="1:12" s="114" customFormat="1" ht="20.25" customHeight="1" x14ac:dyDescent="0.25">
      <c r="A157" s="124"/>
      <c r="B157" s="131"/>
      <c r="C157" s="131"/>
      <c r="D157" s="131"/>
      <c r="E157" s="11"/>
      <c r="F157" s="171">
        <v>323690</v>
      </c>
      <c r="G157" s="172" t="s">
        <v>41</v>
      </c>
      <c r="H157" s="173" t="s">
        <v>208</v>
      </c>
      <c r="I157" s="174">
        <v>400</v>
      </c>
      <c r="J157" s="174">
        <f>K157-I157</f>
        <v>0</v>
      </c>
      <c r="K157" s="174">
        <v>400</v>
      </c>
      <c r="L157" s="113"/>
    </row>
    <row r="158" spans="1:12" s="114" customFormat="1" ht="20.25" customHeight="1" x14ac:dyDescent="0.25">
      <c r="A158" s="124"/>
      <c r="B158" s="131"/>
      <c r="C158" s="131"/>
      <c r="D158" s="131">
        <v>3237</v>
      </c>
      <c r="E158" s="131"/>
      <c r="F158" s="132"/>
      <c r="G158" s="12" t="s">
        <v>41</v>
      </c>
      <c r="H158" s="127" t="s">
        <v>209</v>
      </c>
      <c r="I158" s="133">
        <f>I159+I161+I163</f>
        <v>125045</v>
      </c>
      <c r="J158" s="133">
        <f>J159+J161+J163</f>
        <v>-10950</v>
      </c>
      <c r="K158" s="133">
        <f>K159+K161+K163</f>
        <v>114095</v>
      </c>
      <c r="L158" s="113"/>
    </row>
    <row r="159" spans="1:12" s="114" customFormat="1" ht="20.25" customHeight="1" x14ac:dyDescent="0.25">
      <c r="A159" s="124"/>
      <c r="B159" s="131"/>
      <c r="C159" s="131"/>
      <c r="D159" s="131"/>
      <c r="E159" s="88">
        <v>32372</v>
      </c>
      <c r="F159" s="127"/>
      <c r="G159" s="12" t="s">
        <v>41</v>
      </c>
      <c r="H159" s="127" t="s">
        <v>210</v>
      </c>
      <c r="I159" s="133">
        <f>I160</f>
        <v>35045</v>
      </c>
      <c r="J159" s="133">
        <f>J160</f>
        <v>-6860</v>
      </c>
      <c r="K159" s="133">
        <f>K160</f>
        <v>28185</v>
      </c>
      <c r="L159" s="113"/>
    </row>
    <row r="160" spans="1:12" s="114" customFormat="1" ht="20.25" customHeight="1" x14ac:dyDescent="0.25">
      <c r="A160" s="124"/>
      <c r="B160" s="131"/>
      <c r="C160" s="131"/>
      <c r="D160" s="131"/>
      <c r="E160" s="11"/>
      <c r="F160" s="171">
        <v>323720</v>
      </c>
      <c r="G160" s="172" t="s">
        <v>41</v>
      </c>
      <c r="H160" s="173" t="s">
        <v>210</v>
      </c>
      <c r="I160" s="174">
        <f>34500+545</f>
        <v>35045</v>
      </c>
      <c r="J160" s="174">
        <f>K160-I160</f>
        <v>-6860</v>
      </c>
      <c r="K160" s="174">
        <v>28185</v>
      </c>
      <c r="L160" s="113"/>
    </row>
    <row r="161" spans="1:12" s="114" customFormat="1" ht="20.25" customHeight="1" x14ac:dyDescent="0.25">
      <c r="A161" s="124"/>
      <c r="B161" s="131"/>
      <c r="C161" s="131"/>
      <c r="D161" s="131"/>
      <c r="E161" s="88">
        <v>32373</v>
      </c>
      <c r="F161" s="127"/>
      <c r="G161" s="12" t="s">
        <v>41</v>
      </c>
      <c r="H161" s="127" t="s">
        <v>211</v>
      </c>
      <c r="I161" s="133">
        <f>I162</f>
        <v>10000</v>
      </c>
      <c r="J161" s="133">
        <f>J162</f>
        <v>-60</v>
      </c>
      <c r="K161" s="133">
        <f>K162</f>
        <v>9940</v>
      </c>
      <c r="L161" s="113"/>
    </row>
    <row r="162" spans="1:12" s="114" customFormat="1" ht="20.25" customHeight="1" x14ac:dyDescent="0.25">
      <c r="A162" s="124"/>
      <c r="B162" s="131"/>
      <c r="C162" s="131"/>
      <c r="D162" s="131"/>
      <c r="E162" s="11"/>
      <c r="F162" s="171">
        <v>323730</v>
      </c>
      <c r="G162" s="172" t="s">
        <v>41</v>
      </c>
      <c r="H162" s="173" t="s">
        <v>211</v>
      </c>
      <c r="I162" s="174">
        <v>10000</v>
      </c>
      <c r="J162" s="174">
        <f>K162-I162</f>
        <v>-60</v>
      </c>
      <c r="K162" s="174">
        <v>9940</v>
      </c>
      <c r="L162" s="113"/>
    </row>
    <row r="163" spans="1:12" s="114" customFormat="1" ht="20.25" customHeight="1" x14ac:dyDescent="0.25">
      <c r="A163" s="124"/>
      <c r="B163" s="131"/>
      <c r="C163" s="131"/>
      <c r="D163" s="131"/>
      <c r="E163" s="88">
        <v>32379</v>
      </c>
      <c r="F163" s="127"/>
      <c r="G163" s="12" t="s">
        <v>41</v>
      </c>
      <c r="H163" s="127" t="s">
        <v>212</v>
      </c>
      <c r="I163" s="133">
        <f>I164+I165</f>
        <v>80000</v>
      </c>
      <c r="J163" s="133">
        <f>J164+J165</f>
        <v>-4030</v>
      </c>
      <c r="K163" s="133">
        <f>K164+K165</f>
        <v>75970</v>
      </c>
      <c r="L163" s="113"/>
    </row>
    <row r="164" spans="1:12" s="114" customFormat="1" ht="20.25" customHeight="1" x14ac:dyDescent="0.25">
      <c r="A164" s="124"/>
      <c r="B164" s="131"/>
      <c r="C164" s="131"/>
      <c r="D164" s="131"/>
      <c r="E164" s="11"/>
      <c r="F164" s="171">
        <v>323790</v>
      </c>
      <c r="G164" s="172" t="s">
        <v>41</v>
      </c>
      <c r="H164" s="173" t="s">
        <v>212</v>
      </c>
      <c r="I164" s="174">
        <v>80000</v>
      </c>
      <c r="J164" s="174">
        <f>K164-I164</f>
        <v>-4030</v>
      </c>
      <c r="K164" s="174">
        <v>75970</v>
      </c>
      <c r="L164" s="113"/>
    </row>
    <row r="165" spans="1:12" s="114" customFormat="1" ht="20.25" customHeight="1" x14ac:dyDescent="0.25">
      <c r="A165" s="124"/>
      <c r="B165" s="131"/>
      <c r="C165" s="131"/>
      <c r="D165" s="131"/>
      <c r="E165" s="11"/>
      <c r="F165" s="171">
        <v>323791</v>
      </c>
      <c r="G165" s="172" t="s">
        <v>41</v>
      </c>
      <c r="H165" s="173" t="s">
        <v>212</v>
      </c>
      <c r="I165" s="174">
        <v>0</v>
      </c>
      <c r="J165" s="174">
        <f>K165-I165</f>
        <v>0</v>
      </c>
      <c r="K165" s="174">
        <v>0</v>
      </c>
      <c r="L165" s="113"/>
    </row>
    <row r="166" spans="1:12" s="114" customFormat="1" ht="20.25" customHeight="1" x14ac:dyDescent="0.25">
      <c r="A166" s="124"/>
      <c r="B166" s="131"/>
      <c r="C166" s="131"/>
      <c r="D166" s="131">
        <v>3238</v>
      </c>
      <c r="E166" s="131"/>
      <c r="F166" s="132"/>
      <c r="G166" s="12" t="s">
        <v>41</v>
      </c>
      <c r="H166" s="127" t="s">
        <v>213</v>
      </c>
      <c r="I166" s="133">
        <f t="shared" ref="I166:K167" si="16">I167</f>
        <v>8970</v>
      </c>
      <c r="J166" s="133">
        <f t="shared" si="16"/>
        <v>0</v>
      </c>
      <c r="K166" s="133">
        <f t="shared" si="16"/>
        <v>8970</v>
      </c>
      <c r="L166" s="113"/>
    </row>
    <row r="167" spans="1:12" s="114" customFormat="1" ht="20.25" customHeight="1" x14ac:dyDescent="0.25">
      <c r="A167" s="124"/>
      <c r="B167" s="131"/>
      <c r="C167" s="131"/>
      <c r="D167" s="131"/>
      <c r="E167" s="88">
        <v>32389</v>
      </c>
      <c r="F167" s="127"/>
      <c r="G167" s="12" t="s">
        <v>41</v>
      </c>
      <c r="H167" s="127" t="s">
        <v>214</v>
      </c>
      <c r="I167" s="133">
        <f t="shared" si="16"/>
        <v>8970</v>
      </c>
      <c r="J167" s="133">
        <f t="shared" si="16"/>
        <v>0</v>
      </c>
      <c r="K167" s="133">
        <f t="shared" si="16"/>
        <v>8970</v>
      </c>
      <c r="L167" s="113"/>
    </row>
    <row r="168" spans="1:12" s="114" customFormat="1" ht="20.25" customHeight="1" x14ac:dyDescent="0.25">
      <c r="A168" s="124"/>
      <c r="B168" s="131"/>
      <c r="C168" s="131"/>
      <c r="D168" s="131"/>
      <c r="E168" s="11"/>
      <c r="F168" s="171">
        <v>323890</v>
      </c>
      <c r="G168" s="172" t="s">
        <v>41</v>
      </c>
      <c r="H168" s="173" t="s">
        <v>214</v>
      </c>
      <c r="I168" s="174">
        <f>8000+970</f>
        <v>8970</v>
      </c>
      <c r="J168" s="174">
        <f>K168-I168</f>
        <v>0</v>
      </c>
      <c r="K168" s="174">
        <f>8000+970</f>
        <v>8970</v>
      </c>
      <c r="L168" s="113"/>
    </row>
    <row r="169" spans="1:12" s="114" customFormat="1" ht="21" customHeight="1" x14ac:dyDescent="0.25">
      <c r="A169" s="124"/>
      <c r="B169" s="131"/>
      <c r="C169" s="131"/>
      <c r="D169" s="131">
        <v>3239</v>
      </c>
      <c r="E169" s="131"/>
      <c r="F169" s="132"/>
      <c r="G169" s="12" t="s">
        <v>41</v>
      </c>
      <c r="H169" s="127" t="s">
        <v>215</v>
      </c>
      <c r="I169" s="133">
        <f>I170+I173+I175+I177</f>
        <v>29200</v>
      </c>
      <c r="J169" s="133">
        <f>J170+J173+J175+J177</f>
        <v>485</v>
      </c>
      <c r="K169" s="133">
        <f>K170+K173+K175+K177</f>
        <v>29685</v>
      </c>
      <c r="L169" s="113"/>
    </row>
    <row r="170" spans="1:12" s="114" customFormat="1" ht="20.25" customHeight="1" x14ac:dyDescent="0.25">
      <c r="A170" s="124"/>
      <c r="B170" s="131"/>
      <c r="C170" s="131"/>
      <c r="D170" s="131"/>
      <c r="E170" s="88">
        <v>32391</v>
      </c>
      <c r="F170" s="127"/>
      <c r="G170" s="12" t="s">
        <v>41</v>
      </c>
      <c r="H170" s="127" t="s">
        <v>216</v>
      </c>
      <c r="I170" s="133">
        <f>I171+I172</f>
        <v>7500</v>
      </c>
      <c r="J170" s="133">
        <f>J171+J172</f>
        <v>-515</v>
      </c>
      <c r="K170" s="133">
        <f>K171+K172</f>
        <v>6985</v>
      </c>
      <c r="L170" s="113"/>
    </row>
    <row r="171" spans="1:12" s="114" customFormat="1" ht="20.25" customHeight="1" x14ac:dyDescent="0.25">
      <c r="A171" s="124"/>
      <c r="B171" s="131"/>
      <c r="C171" s="131"/>
      <c r="D171" s="131"/>
      <c r="E171" s="11"/>
      <c r="F171" s="171">
        <v>323910</v>
      </c>
      <c r="G171" s="172" t="s">
        <v>41</v>
      </c>
      <c r="H171" s="173" t="s">
        <v>216</v>
      </c>
      <c r="I171" s="174">
        <v>7500</v>
      </c>
      <c r="J171" s="174">
        <f>K171-I171</f>
        <v>-515</v>
      </c>
      <c r="K171" s="174">
        <v>6985</v>
      </c>
      <c r="L171" s="113"/>
    </row>
    <row r="172" spans="1:12" s="114" customFormat="1" ht="20.25" customHeight="1" x14ac:dyDescent="0.25">
      <c r="A172" s="124"/>
      <c r="B172" s="131"/>
      <c r="C172" s="131"/>
      <c r="D172" s="131"/>
      <c r="E172" s="11"/>
      <c r="F172" s="171">
        <v>323911</v>
      </c>
      <c r="G172" s="172" t="s">
        <v>41</v>
      </c>
      <c r="H172" s="173" t="s">
        <v>217</v>
      </c>
      <c r="I172" s="174">
        <v>0</v>
      </c>
      <c r="J172" s="174">
        <f>K172-I172</f>
        <v>0</v>
      </c>
      <c r="K172" s="174">
        <v>0</v>
      </c>
      <c r="L172" s="113"/>
    </row>
    <row r="173" spans="1:12" s="114" customFormat="1" ht="20.25" customHeight="1" x14ac:dyDescent="0.25">
      <c r="A173" s="124"/>
      <c r="B173" s="131"/>
      <c r="C173" s="131"/>
      <c r="D173" s="131"/>
      <c r="E173" s="88">
        <v>32394</v>
      </c>
      <c r="F173" s="127"/>
      <c r="G173" s="12" t="s">
        <v>41</v>
      </c>
      <c r="H173" s="127" t="s">
        <v>218</v>
      </c>
      <c r="I173" s="133">
        <f>I174</f>
        <v>2200</v>
      </c>
      <c r="J173" s="133">
        <f>J174</f>
        <v>0</v>
      </c>
      <c r="K173" s="133">
        <f>K174</f>
        <v>2200</v>
      </c>
      <c r="L173" s="113"/>
    </row>
    <row r="174" spans="1:12" s="114" customFormat="1" ht="20.25" customHeight="1" x14ac:dyDescent="0.25">
      <c r="A174" s="124"/>
      <c r="B174" s="131"/>
      <c r="C174" s="131"/>
      <c r="D174" s="131"/>
      <c r="E174" s="11"/>
      <c r="F174" s="171">
        <v>323940</v>
      </c>
      <c r="G174" s="172" t="s">
        <v>41</v>
      </c>
      <c r="H174" s="173" t="s">
        <v>218</v>
      </c>
      <c r="I174" s="174">
        <v>2200</v>
      </c>
      <c r="J174" s="174">
        <f>K174-I174</f>
        <v>0</v>
      </c>
      <c r="K174" s="174">
        <v>2200</v>
      </c>
      <c r="L174" s="113"/>
    </row>
    <row r="175" spans="1:12" s="114" customFormat="1" ht="20.25" customHeight="1" x14ac:dyDescent="0.25">
      <c r="A175" s="124"/>
      <c r="B175" s="131"/>
      <c r="C175" s="131"/>
      <c r="D175" s="131"/>
      <c r="E175" s="88">
        <v>32395</v>
      </c>
      <c r="F175" s="127"/>
      <c r="G175" s="12" t="s">
        <v>41</v>
      </c>
      <c r="H175" s="127" t="s">
        <v>219</v>
      </c>
      <c r="I175" s="133">
        <f>I176</f>
        <v>3200</v>
      </c>
      <c r="J175" s="133">
        <f>J176</f>
        <v>-1000</v>
      </c>
      <c r="K175" s="133">
        <f>K176</f>
        <v>2200</v>
      </c>
      <c r="L175" s="113"/>
    </row>
    <row r="176" spans="1:12" s="114" customFormat="1" ht="20.25" customHeight="1" x14ac:dyDescent="0.25">
      <c r="A176" s="124"/>
      <c r="B176" s="131"/>
      <c r="C176" s="131"/>
      <c r="D176" s="131"/>
      <c r="E176" s="11"/>
      <c r="F176" s="171">
        <v>323950</v>
      </c>
      <c r="G176" s="172" t="s">
        <v>41</v>
      </c>
      <c r="H176" s="173" t="s">
        <v>219</v>
      </c>
      <c r="I176" s="174">
        <f>13200-10000</f>
        <v>3200</v>
      </c>
      <c r="J176" s="174">
        <f>K176-I176</f>
        <v>-1000</v>
      </c>
      <c r="K176" s="174">
        <v>2200</v>
      </c>
      <c r="L176" s="113"/>
    </row>
    <row r="177" spans="1:12" s="114" customFormat="1" ht="20.25" customHeight="1" x14ac:dyDescent="0.25">
      <c r="A177" s="124"/>
      <c r="B177" s="131"/>
      <c r="C177" s="131"/>
      <c r="D177" s="131"/>
      <c r="E177" s="88">
        <v>32399</v>
      </c>
      <c r="F177" s="127"/>
      <c r="G177" s="12" t="s">
        <v>41</v>
      </c>
      <c r="H177" s="127" t="s">
        <v>220</v>
      </c>
      <c r="I177" s="133">
        <f>I178+I179+I180+I181+I182</f>
        <v>16300</v>
      </c>
      <c r="J177" s="133">
        <f>J178+J179+J180+J181+J182</f>
        <v>2000</v>
      </c>
      <c r="K177" s="133">
        <f>K178+K179+K180+K181+K182</f>
        <v>18300</v>
      </c>
      <c r="L177" s="113"/>
    </row>
    <row r="178" spans="1:12" s="114" customFormat="1" ht="20.25" customHeight="1" x14ac:dyDescent="0.25">
      <c r="A178" s="124"/>
      <c r="B178" s="131"/>
      <c r="C178" s="131"/>
      <c r="D178" s="131"/>
      <c r="E178" s="11"/>
      <c r="F178" s="171">
        <v>323990</v>
      </c>
      <c r="G178" s="172" t="s">
        <v>41</v>
      </c>
      <c r="H178" s="173" t="s">
        <v>221</v>
      </c>
      <c r="I178" s="174">
        <f>12000-6000</f>
        <v>6000</v>
      </c>
      <c r="J178" s="174">
        <f>K178-I178</f>
        <v>0</v>
      </c>
      <c r="K178" s="174">
        <f>12000-6000</f>
        <v>6000</v>
      </c>
      <c r="L178" s="113"/>
    </row>
    <row r="179" spans="1:12" s="114" customFormat="1" ht="20.25" customHeight="1" x14ac:dyDescent="0.25">
      <c r="A179" s="124"/>
      <c r="B179" s="131"/>
      <c r="C179" s="131"/>
      <c r="D179" s="131"/>
      <c r="E179" s="11"/>
      <c r="F179" s="171">
        <v>323991</v>
      </c>
      <c r="G179" s="172" t="s">
        <v>41</v>
      </c>
      <c r="H179" s="173" t="s">
        <v>222</v>
      </c>
      <c r="I179" s="174">
        <f>7400-6000</f>
        <v>1400</v>
      </c>
      <c r="J179" s="174">
        <f>K179-I179</f>
        <v>2000</v>
      </c>
      <c r="K179" s="174">
        <v>3400</v>
      </c>
      <c r="L179" s="113"/>
    </row>
    <row r="180" spans="1:12" s="114" customFormat="1" ht="20.25" customHeight="1" x14ac:dyDescent="0.25">
      <c r="A180" s="124"/>
      <c r="B180" s="131"/>
      <c r="C180" s="131"/>
      <c r="D180" s="131"/>
      <c r="E180" s="11"/>
      <c r="F180" s="171">
        <v>323992</v>
      </c>
      <c r="G180" s="172" t="s">
        <v>41</v>
      </c>
      <c r="H180" s="173" t="s">
        <v>223</v>
      </c>
      <c r="I180" s="174">
        <f>8900-4000</f>
        <v>4900</v>
      </c>
      <c r="J180" s="174">
        <f>K180-I180</f>
        <v>0</v>
      </c>
      <c r="K180" s="174">
        <f>8900-4000</f>
        <v>4900</v>
      </c>
      <c r="L180" s="113"/>
    </row>
    <row r="181" spans="1:12" s="114" customFormat="1" ht="20.25" customHeight="1" x14ac:dyDescent="0.25">
      <c r="A181" s="124"/>
      <c r="B181" s="131"/>
      <c r="C181" s="131"/>
      <c r="D181" s="131"/>
      <c r="E181" s="11"/>
      <c r="F181" s="171">
        <v>323993</v>
      </c>
      <c r="G181" s="172" t="s">
        <v>41</v>
      </c>
      <c r="H181" s="173" t="s">
        <v>224</v>
      </c>
      <c r="I181" s="174">
        <f>12700-9700</f>
        <v>3000</v>
      </c>
      <c r="J181" s="174">
        <f>K181-I181</f>
        <v>0</v>
      </c>
      <c r="K181" s="174">
        <f>12700-9700</f>
        <v>3000</v>
      </c>
      <c r="L181" s="113"/>
    </row>
    <row r="182" spans="1:12" s="114" customFormat="1" ht="20.25" customHeight="1" x14ac:dyDescent="0.25">
      <c r="A182" s="124"/>
      <c r="B182" s="131"/>
      <c r="C182" s="131"/>
      <c r="D182" s="131"/>
      <c r="E182" s="11"/>
      <c r="F182" s="171">
        <v>323994</v>
      </c>
      <c r="G182" s="172" t="s">
        <v>41</v>
      </c>
      <c r="H182" s="173" t="s">
        <v>225</v>
      </c>
      <c r="I182" s="174">
        <f>2000-1000</f>
        <v>1000</v>
      </c>
      <c r="J182" s="174">
        <f>K182-I182</f>
        <v>0</v>
      </c>
      <c r="K182" s="174">
        <f>2000-1000</f>
        <v>1000</v>
      </c>
      <c r="L182" s="113"/>
    </row>
    <row r="183" spans="1:12" s="114" customFormat="1" ht="20.25" customHeight="1" x14ac:dyDescent="0.25">
      <c r="A183" s="124"/>
      <c r="B183" s="131"/>
      <c r="C183" s="131">
        <v>324</v>
      </c>
      <c r="D183" s="131"/>
      <c r="E183" s="11"/>
      <c r="F183" s="127"/>
      <c r="G183" s="12" t="s">
        <v>41</v>
      </c>
      <c r="H183" s="127" t="s">
        <v>226</v>
      </c>
      <c r="I183" s="133">
        <f t="shared" ref="I183:K185" si="17">I184</f>
        <v>0</v>
      </c>
      <c r="J183" s="133">
        <f t="shared" si="17"/>
        <v>0</v>
      </c>
      <c r="K183" s="133">
        <f t="shared" si="17"/>
        <v>0</v>
      </c>
      <c r="L183" s="113"/>
    </row>
    <row r="184" spans="1:12" s="114" customFormat="1" ht="20.25" customHeight="1" x14ac:dyDescent="0.25">
      <c r="A184" s="124"/>
      <c r="B184" s="131"/>
      <c r="C184" s="131"/>
      <c r="D184" s="131">
        <v>3241</v>
      </c>
      <c r="E184" s="11"/>
      <c r="F184" s="127"/>
      <c r="G184" s="12" t="s">
        <v>41</v>
      </c>
      <c r="H184" s="127" t="s">
        <v>226</v>
      </c>
      <c r="I184" s="133">
        <f t="shared" si="17"/>
        <v>0</v>
      </c>
      <c r="J184" s="133">
        <f t="shared" si="17"/>
        <v>0</v>
      </c>
      <c r="K184" s="133">
        <f t="shared" si="17"/>
        <v>0</v>
      </c>
      <c r="L184" s="113"/>
    </row>
    <row r="185" spans="1:12" s="114" customFormat="1" ht="20.25" customHeight="1" x14ac:dyDescent="0.25">
      <c r="A185" s="124"/>
      <c r="B185" s="131"/>
      <c r="C185" s="131"/>
      <c r="D185" s="131"/>
      <c r="E185" s="88">
        <v>32412</v>
      </c>
      <c r="F185" s="127"/>
      <c r="G185" s="12" t="s">
        <v>41</v>
      </c>
      <c r="H185" s="127" t="s">
        <v>227</v>
      </c>
      <c r="I185" s="133">
        <f t="shared" si="17"/>
        <v>0</v>
      </c>
      <c r="J185" s="133">
        <f t="shared" si="17"/>
        <v>0</v>
      </c>
      <c r="K185" s="133">
        <f t="shared" si="17"/>
        <v>0</v>
      </c>
      <c r="L185" s="113"/>
    </row>
    <row r="186" spans="1:12" s="114" customFormat="1" ht="20.25" customHeight="1" x14ac:dyDescent="0.25">
      <c r="A186" s="124"/>
      <c r="B186" s="131"/>
      <c r="C186" s="131"/>
      <c r="D186" s="131"/>
      <c r="E186" s="11"/>
      <c r="F186" s="171">
        <v>324120</v>
      </c>
      <c r="G186" s="172" t="s">
        <v>41</v>
      </c>
      <c r="H186" s="173" t="s">
        <v>227</v>
      </c>
      <c r="I186" s="174">
        <v>0</v>
      </c>
      <c r="J186" s="174">
        <f>K186-I186</f>
        <v>0</v>
      </c>
      <c r="K186" s="174">
        <v>0</v>
      </c>
      <c r="L186" s="113"/>
    </row>
    <row r="187" spans="1:12" s="114" customFormat="1" ht="20.25" customHeight="1" x14ac:dyDescent="0.25">
      <c r="A187" s="124"/>
      <c r="B187" s="131"/>
      <c r="C187" s="131">
        <v>329</v>
      </c>
      <c r="D187" s="131"/>
      <c r="E187" s="131"/>
      <c r="F187" s="132"/>
      <c r="G187" s="12" t="s">
        <v>41</v>
      </c>
      <c r="H187" s="127" t="s">
        <v>228</v>
      </c>
      <c r="I187" s="133">
        <f t="shared" ref="I187:K187" si="18">I188+I191+I198+I201+I204+I215+I212</f>
        <v>55740</v>
      </c>
      <c r="J187" s="133">
        <f t="shared" si="18"/>
        <v>-2950</v>
      </c>
      <c r="K187" s="133">
        <f t="shared" si="18"/>
        <v>52790</v>
      </c>
      <c r="L187" s="113"/>
    </row>
    <row r="188" spans="1:12" s="114" customFormat="1" ht="20.25" customHeight="1" x14ac:dyDescent="0.25">
      <c r="A188" s="124"/>
      <c r="B188" s="131"/>
      <c r="C188" s="131"/>
      <c r="D188" s="131">
        <v>3291</v>
      </c>
      <c r="E188" s="131"/>
      <c r="F188" s="132"/>
      <c r="G188" s="12" t="s">
        <v>41</v>
      </c>
      <c r="H188" s="127" t="s">
        <v>229</v>
      </c>
      <c r="I188" s="133">
        <f t="shared" ref="I188:K189" si="19">I189</f>
        <v>15000</v>
      </c>
      <c r="J188" s="133">
        <f t="shared" si="19"/>
        <v>-1000</v>
      </c>
      <c r="K188" s="133">
        <f t="shared" si="19"/>
        <v>14000</v>
      </c>
      <c r="L188" s="113"/>
    </row>
    <row r="189" spans="1:12" s="114" customFormat="1" ht="20.25" customHeight="1" x14ac:dyDescent="0.25">
      <c r="A189" s="124"/>
      <c r="B189" s="131"/>
      <c r="C189" s="131"/>
      <c r="D189" s="131"/>
      <c r="E189" s="88">
        <v>32911</v>
      </c>
      <c r="F189" s="127"/>
      <c r="G189" s="12" t="s">
        <v>41</v>
      </c>
      <c r="H189" s="127" t="s">
        <v>230</v>
      </c>
      <c r="I189" s="133">
        <f t="shared" si="19"/>
        <v>15000</v>
      </c>
      <c r="J189" s="133">
        <f t="shared" si="19"/>
        <v>-1000</v>
      </c>
      <c r="K189" s="133">
        <f t="shared" si="19"/>
        <v>14000</v>
      </c>
      <c r="L189" s="113"/>
    </row>
    <row r="190" spans="1:12" s="114" customFormat="1" ht="20.25" customHeight="1" x14ac:dyDescent="0.25">
      <c r="A190" s="124"/>
      <c r="B190" s="131"/>
      <c r="C190" s="131"/>
      <c r="D190" s="131"/>
      <c r="E190" s="11"/>
      <c r="F190" s="171">
        <v>329110</v>
      </c>
      <c r="G190" s="172" t="s">
        <v>41</v>
      </c>
      <c r="H190" s="173" t="s">
        <v>230</v>
      </c>
      <c r="I190" s="174">
        <v>15000</v>
      </c>
      <c r="J190" s="174">
        <f>K190-I190</f>
        <v>-1000</v>
      </c>
      <c r="K190" s="174">
        <v>14000</v>
      </c>
      <c r="L190" s="113"/>
    </row>
    <row r="191" spans="1:12" s="114" customFormat="1" ht="20.25" customHeight="1" x14ac:dyDescent="0.25">
      <c r="A191" s="124"/>
      <c r="B191" s="131"/>
      <c r="C191" s="131"/>
      <c r="D191" s="131">
        <v>3292</v>
      </c>
      <c r="E191" s="131"/>
      <c r="F191" s="132"/>
      <c r="G191" s="12" t="s">
        <v>41</v>
      </c>
      <c r="H191" s="127" t="s">
        <v>231</v>
      </c>
      <c r="I191" s="133">
        <f>I192+I196+I194</f>
        <v>9400</v>
      </c>
      <c r="J191" s="133">
        <f>J192+J196+J194</f>
        <v>0</v>
      </c>
      <c r="K191" s="133">
        <f>K192+K196+K194</f>
        <v>9400</v>
      </c>
      <c r="L191" s="113"/>
    </row>
    <row r="192" spans="1:12" s="114" customFormat="1" ht="20.25" customHeight="1" x14ac:dyDescent="0.25">
      <c r="A192" s="124"/>
      <c r="B192" s="131"/>
      <c r="C192" s="131"/>
      <c r="D192" s="131"/>
      <c r="E192" s="88">
        <v>32921</v>
      </c>
      <c r="F192" s="127"/>
      <c r="G192" s="12" t="s">
        <v>41</v>
      </c>
      <c r="H192" s="127" t="s">
        <v>232</v>
      </c>
      <c r="I192" s="133">
        <f>I193</f>
        <v>3700</v>
      </c>
      <c r="J192" s="133">
        <f>J193</f>
        <v>0</v>
      </c>
      <c r="K192" s="133">
        <f>K193</f>
        <v>3700</v>
      </c>
      <c r="L192" s="113"/>
    </row>
    <row r="193" spans="1:12" s="114" customFormat="1" ht="20.25" customHeight="1" x14ac:dyDescent="0.25">
      <c r="A193" s="124"/>
      <c r="B193" s="131"/>
      <c r="C193" s="131"/>
      <c r="D193" s="131"/>
      <c r="E193" s="11"/>
      <c r="F193" s="171">
        <v>329210</v>
      </c>
      <c r="G193" s="172" t="s">
        <v>41</v>
      </c>
      <c r="H193" s="173" t="s">
        <v>232</v>
      </c>
      <c r="I193" s="174">
        <f>5700-2000</f>
        <v>3700</v>
      </c>
      <c r="J193" s="174">
        <f>K193-I193</f>
        <v>0</v>
      </c>
      <c r="K193" s="174">
        <f>5700-2000</f>
        <v>3700</v>
      </c>
      <c r="L193" s="113"/>
    </row>
    <row r="194" spans="1:12" s="114" customFormat="1" ht="20.25" customHeight="1" x14ac:dyDescent="0.25">
      <c r="A194" s="124"/>
      <c r="B194" s="131"/>
      <c r="C194" s="131"/>
      <c r="D194" s="131"/>
      <c r="E194" s="88">
        <v>32922</v>
      </c>
      <c r="F194" s="127"/>
      <c r="G194" s="12" t="s">
        <v>41</v>
      </c>
      <c r="H194" s="127" t="s">
        <v>233</v>
      </c>
      <c r="I194" s="133">
        <f>I195</f>
        <v>2700</v>
      </c>
      <c r="J194" s="133">
        <f>J195</f>
        <v>0</v>
      </c>
      <c r="K194" s="133">
        <f>K195</f>
        <v>2700</v>
      </c>
      <c r="L194" s="113"/>
    </row>
    <row r="195" spans="1:12" s="114" customFormat="1" ht="20.25" customHeight="1" x14ac:dyDescent="0.25">
      <c r="A195" s="124"/>
      <c r="B195" s="131"/>
      <c r="C195" s="131"/>
      <c r="D195" s="131"/>
      <c r="E195" s="11"/>
      <c r="F195" s="171">
        <v>329220</v>
      </c>
      <c r="G195" s="172" t="s">
        <v>41</v>
      </c>
      <c r="H195" s="173" t="s">
        <v>233</v>
      </c>
      <c r="I195" s="174">
        <v>2700</v>
      </c>
      <c r="J195" s="174">
        <f>K195-I195</f>
        <v>0</v>
      </c>
      <c r="K195" s="174">
        <v>2700</v>
      </c>
      <c r="L195" s="113"/>
    </row>
    <row r="196" spans="1:12" s="114" customFormat="1" ht="20.25" customHeight="1" x14ac:dyDescent="0.25">
      <c r="A196" s="124"/>
      <c r="B196" s="131"/>
      <c r="C196" s="131"/>
      <c r="D196" s="131"/>
      <c r="E196" s="88">
        <v>32923</v>
      </c>
      <c r="F196" s="127"/>
      <c r="G196" s="12" t="s">
        <v>41</v>
      </c>
      <c r="H196" s="127" t="s">
        <v>234</v>
      </c>
      <c r="I196" s="133">
        <f>I197</f>
        <v>3000</v>
      </c>
      <c r="J196" s="133">
        <f>J197</f>
        <v>0</v>
      </c>
      <c r="K196" s="133">
        <f>K197</f>
        <v>3000</v>
      </c>
      <c r="L196" s="113"/>
    </row>
    <row r="197" spans="1:12" s="114" customFormat="1" ht="20.25" customHeight="1" x14ac:dyDescent="0.25">
      <c r="A197" s="124"/>
      <c r="B197" s="131"/>
      <c r="C197" s="131"/>
      <c r="D197" s="131"/>
      <c r="E197" s="11"/>
      <c r="F197" s="171">
        <v>329230</v>
      </c>
      <c r="G197" s="172" t="s">
        <v>41</v>
      </c>
      <c r="H197" s="173" t="s">
        <v>234</v>
      </c>
      <c r="I197" s="174">
        <v>3000</v>
      </c>
      <c r="J197" s="174">
        <f>K197-I197</f>
        <v>0</v>
      </c>
      <c r="K197" s="174">
        <v>3000</v>
      </c>
      <c r="L197" s="113"/>
    </row>
    <row r="198" spans="1:12" s="114" customFormat="1" ht="20.25" customHeight="1" x14ac:dyDescent="0.25">
      <c r="A198" s="124"/>
      <c r="B198" s="131"/>
      <c r="C198" s="131"/>
      <c r="D198" s="131">
        <v>3293</v>
      </c>
      <c r="E198" s="131"/>
      <c r="F198" s="132"/>
      <c r="G198" s="12" t="s">
        <v>41</v>
      </c>
      <c r="H198" s="127" t="s">
        <v>235</v>
      </c>
      <c r="I198" s="133">
        <f t="shared" ref="I198:K199" si="20">I199</f>
        <v>12000</v>
      </c>
      <c r="J198" s="133">
        <f t="shared" si="20"/>
        <v>-3250</v>
      </c>
      <c r="K198" s="133">
        <f t="shared" si="20"/>
        <v>8750</v>
      </c>
      <c r="L198" s="113"/>
    </row>
    <row r="199" spans="1:12" s="114" customFormat="1" ht="20.25" customHeight="1" x14ac:dyDescent="0.25">
      <c r="A199" s="124"/>
      <c r="B199" s="131"/>
      <c r="C199" s="131"/>
      <c r="D199" s="131"/>
      <c r="E199" s="88">
        <v>32931</v>
      </c>
      <c r="F199" s="127"/>
      <c r="G199" s="12" t="s">
        <v>41</v>
      </c>
      <c r="H199" s="127" t="s">
        <v>235</v>
      </c>
      <c r="I199" s="133">
        <f t="shared" si="20"/>
        <v>12000</v>
      </c>
      <c r="J199" s="133">
        <f t="shared" si="20"/>
        <v>-3250</v>
      </c>
      <c r="K199" s="133">
        <f t="shared" si="20"/>
        <v>8750</v>
      </c>
      <c r="L199" s="113"/>
    </row>
    <row r="200" spans="1:12" s="114" customFormat="1" ht="20.25" customHeight="1" x14ac:dyDescent="0.25">
      <c r="A200" s="124"/>
      <c r="B200" s="131"/>
      <c r="C200" s="131"/>
      <c r="D200" s="131"/>
      <c r="E200" s="11"/>
      <c r="F200" s="171">
        <v>329310</v>
      </c>
      <c r="G200" s="172" t="s">
        <v>41</v>
      </c>
      <c r="H200" s="173" t="s">
        <v>235</v>
      </c>
      <c r="I200" s="174">
        <v>12000</v>
      </c>
      <c r="J200" s="174">
        <f>K200-I200</f>
        <v>-3250</v>
      </c>
      <c r="K200" s="174">
        <v>8750</v>
      </c>
      <c r="L200" s="113"/>
    </row>
    <row r="201" spans="1:12" s="114" customFormat="1" ht="20.25" customHeight="1" x14ac:dyDescent="0.25">
      <c r="A201" s="124"/>
      <c r="B201" s="131"/>
      <c r="C201" s="131"/>
      <c r="D201" s="131">
        <v>3294</v>
      </c>
      <c r="E201" s="131"/>
      <c r="F201" s="132"/>
      <c r="G201" s="12" t="s">
        <v>41</v>
      </c>
      <c r="H201" s="127" t="s">
        <v>236</v>
      </c>
      <c r="I201" s="133">
        <f t="shared" ref="I201:K202" si="21">I202</f>
        <v>2000</v>
      </c>
      <c r="J201" s="133">
        <f t="shared" si="21"/>
        <v>0</v>
      </c>
      <c r="K201" s="133">
        <f t="shared" si="21"/>
        <v>2000</v>
      </c>
      <c r="L201" s="113"/>
    </row>
    <row r="202" spans="1:12" s="114" customFormat="1" ht="20.25" customHeight="1" x14ac:dyDescent="0.25">
      <c r="A202" s="124"/>
      <c r="B202" s="131"/>
      <c r="C202" s="131"/>
      <c r="D202" s="131"/>
      <c r="E202" s="88">
        <v>32941</v>
      </c>
      <c r="F202" s="127"/>
      <c r="G202" s="12" t="s">
        <v>41</v>
      </c>
      <c r="H202" s="127" t="s">
        <v>237</v>
      </c>
      <c r="I202" s="133">
        <f t="shared" si="21"/>
        <v>2000</v>
      </c>
      <c r="J202" s="133">
        <f t="shared" si="21"/>
        <v>0</v>
      </c>
      <c r="K202" s="133">
        <f t="shared" si="21"/>
        <v>2000</v>
      </c>
      <c r="L202" s="113"/>
    </row>
    <row r="203" spans="1:12" s="114" customFormat="1" ht="20.25" customHeight="1" x14ac:dyDescent="0.25">
      <c r="A203" s="124"/>
      <c r="B203" s="131"/>
      <c r="C203" s="131"/>
      <c r="D203" s="131"/>
      <c r="E203" s="11"/>
      <c r="F203" s="171">
        <v>329410</v>
      </c>
      <c r="G203" s="172" t="s">
        <v>41</v>
      </c>
      <c r="H203" s="173" t="s">
        <v>237</v>
      </c>
      <c r="I203" s="174">
        <v>2000</v>
      </c>
      <c r="J203" s="174">
        <f>K203-I203</f>
        <v>0</v>
      </c>
      <c r="K203" s="174">
        <v>2000</v>
      </c>
      <c r="L203" s="113"/>
    </row>
    <row r="204" spans="1:12" s="114" customFormat="1" ht="20.25" customHeight="1" x14ac:dyDescent="0.25">
      <c r="A204" s="124"/>
      <c r="B204" s="131"/>
      <c r="C204" s="131"/>
      <c r="D204" s="131">
        <v>3295</v>
      </c>
      <c r="E204" s="131"/>
      <c r="F204" s="132"/>
      <c r="G204" s="12" t="s">
        <v>41</v>
      </c>
      <c r="H204" s="127" t="s">
        <v>238</v>
      </c>
      <c r="I204" s="133">
        <f t="shared" ref="I204:K204" si="22">I207+I209+I205</f>
        <v>11000</v>
      </c>
      <c r="J204" s="133">
        <f t="shared" si="22"/>
        <v>0</v>
      </c>
      <c r="K204" s="133">
        <f t="shared" si="22"/>
        <v>11000</v>
      </c>
      <c r="L204" s="113"/>
    </row>
    <row r="205" spans="1:12" s="114" customFormat="1" ht="20.25" customHeight="1" x14ac:dyDescent="0.2">
      <c r="A205" s="124"/>
      <c r="B205" s="131"/>
      <c r="C205" s="131"/>
      <c r="D205" s="131"/>
      <c r="E205" s="161">
        <v>32952</v>
      </c>
      <c r="F205" s="161"/>
      <c r="G205" s="12" t="s">
        <v>41</v>
      </c>
      <c r="H205" s="162" t="s">
        <v>239</v>
      </c>
      <c r="I205" s="133">
        <f t="shared" ref="I205:J205" si="23">I206</f>
        <v>500</v>
      </c>
      <c r="J205" s="133">
        <f t="shared" si="23"/>
        <v>0</v>
      </c>
      <c r="K205" s="133">
        <f>K206</f>
        <v>500</v>
      </c>
      <c r="L205" s="113"/>
    </row>
    <row r="206" spans="1:12" s="114" customFormat="1" ht="20.25" customHeight="1" x14ac:dyDescent="0.2">
      <c r="A206" s="124"/>
      <c r="B206" s="131"/>
      <c r="C206" s="131"/>
      <c r="D206" s="131"/>
      <c r="E206" s="161"/>
      <c r="F206" s="171">
        <v>329520</v>
      </c>
      <c r="G206" s="172" t="s">
        <v>41</v>
      </c>
      <c r="H206" s="173" t="s">
        <v>239</v>
      </c>
      <c r="I206" s="174">
        <v>500</v>
      </c>
      <c r="J206" s="174">
        <f>K206-I206</f>
        <v>0</v>
      </c>
      <c r="K206" s="174">
        <v>500</v>
      </c>
      <c r="L206" s="113"/>
    </row>
    <row r="207" spans="1:12" s="114" customFormat="1" ht="20.25" customHeight="1" x14ac:dyDescent="0.25">
      <c r="A207" s="124"/>
      <c r="B207" s="131"/>
      <c r="C207" s="131"/>
      <c r="D207" s="131"/>
      <c r="E207" s="88">
        <v>32955</v>
      </c>
      <c r="F207" s="127"/>
      <c r="G207" s="12" t="s">
        <v>41</v>
      </c>
      <c r="H207" s="127" t="s">
        <v>240</v>
      </c>
      <c r="I207" s="133">
        <f>I208</f>
        <v>5000</v>
      </c>
      <c r="J207" s="133">
        <f>J208</f>
        <v>0</v>
      </c>
      <c r="K207" s="133">
        <f>K208</f>
        <v>5000</v>
      </c>
      <c r="L207" s="113"/>
    </row>
    <row r="208" spans="1:12" s="114" customFormat="1" ht="20.25" customHeight="1" x14ac:dyDescent="0.25">
      <c r="A208" s="124"/>
      <c r="B208" s="131"/>
      <c r="C208" s="131"/>
      <c r="D208" s="131"/>
      <c r="E208" s="11"/>
      <c r="F208" s="171">
        <v>329550</v>
      </c>
      <c r="G208" s="172" t="s">
        <v>41</v>
      </c>
      <c r="H208" s="173" t="s">
        <v>240</v>
      </c>
      <c r="I208" s="174">
        <v>5000</v>
      </c>
      <c r="J208" s="174">
        <f>K208-I208</f>
        <v>0</v>
      </c>
      <c r="K208" s="174">
        <v>5000</v>
      </c>
      <c r="L208" s="113"/>
    </row>
    <row r="209" spans="1:12" s="114" customFormat="1" ht="20.25" customHeight="1" x14ac:dyDescent="0.25">
      <c r="A209" s="124"/>
      <c r="B209" s="131"/>
      <c r="C209" s="131"/>
      <c r="D209" s="131"/>
      <c r="E209" s="88">
        <v>32959</v>
      </c>
      <c r="F209" s="127"/>
      <c r="G209" s="12" t="s">
        <v>41</v>
      </c>
      <c r="H209" s="127" t="s">
        <v>241</v>
      </c>
      <c r="I209" s="133">
        <f>I210+I211</f>
        <v>5500</v>
      </c>
      <c r="J209" s="133">
        <f>J210+J211</f>
        <v>0</v>
      </c>
      <c r="K209" s="133">
        <f>K210+K211</f>
        <v>5500</v>
      </c>
      <c r="L209" s="113"/>
    </row>
    <row r="210" spans="1:12" s="114" customFormat="1" ht="20.25" customHeight="1" x14ac:dyDescent="0.25">
      <c r="A210" s="124"/>
      <c r="B210" s="131"/>
      <c r="C210" s="131"/>
      <c r="D210" s="131"/>
      <c r="E210" s="11"/>
      <c r="F210" s="171">
        <v>329590</v>
      </c>
      <c r="G210" s="172" t="s">
        <v>41</v>
      </c>
      <c r="H210" s="173" t="s">
        <v>242</v>
      </c>
      <c r="I210" s="174">
        <v>3300</v>
      </c>
      <c r="J210" s="174">
        <f>K210-I210</f>
        <v>0</v>
      </c>
      <c r="K210" s="174">
        <v>3300</v>
      </c>
      <c r="L210" s="113"/>
    </row>
    <row r="211" spans="1:12" s="114" customFormat="1" ht="20.25" customHeight="1" x14ac:dyDescent="0.25">
      <c r="A211" s="124"/>
      <c r="B211" s="131"/>
      <c r="C211" s="131"/>
      <c r="D211" s="131"/>
      <c r="E211" s="11"/>
      <c r="F211" s="171">
        <v>329591</v>
      </c>
      <c r="G211" s="172" t="s">
        <v>41</v>
      </c>
      <c r="H211" s="173" t="s">
        <v>243</v>
      </c>
      <c r="I211" s="174">
        <v>2200</v>
      </c>
      <c r="J211" s="174">
        <f>K211-I211</f>
        <v>0</v>
      </c>
      <c r="K211" s="174">
        <v>2200</v>
      </c>
      <c r="L211" s="113"/>
    </row>
    <row r="212" spans="1:12" s="114" customFormat="1" ht="20.25" customHeight="1" x14ac:dyDescent="0.25">
      <c r="A212" s="124"/>
      <c r="B212" s="131"/>
      <c r="C212" s="131"/>
      <c r="D212" s="131">
        <v>3296</v>
      </c>
      <c r="E212" s="131"/>
      <c r="F212" s="132"/>
      <c r="G212" s="12" t="s">
        <v>41</v>
      </c>
      <c r="H212" s="127" t="s">
        <v>244</v>
      </c>
      <c r="I212" s="133">
        <f t="shared" ref="I212:K213" si="24">I213</f>
        <v>340</v>
      </c>
      <c r="J212" s="133">
        <f t="shared" si="24"/>
        <v>300</v>
      </c>
      <c r="K212" s="133">
        <f t="shared" si="24"/>
        <v>640</v>
      </c>
      <c r="L212" s="113"/>
    </row>
    <row r="213" spans="1:12" s="114" customFormat="1" ht="20.25" customHeight="1" x14ac:dyDescent="0.25">
      <c r="A213" s="124"/>
      <c r="B213" s="131"/>
      <c r="C213" s="131"/>
      <c r="D213" s="131"/>
      <c r="E213" s="131">
        <v>32961</v>
      </c>
      <c r="F213" s="132"/>
      <c r="G213" s="12" t="s">
        <v>41</v>
      </c>
      <c r="H213" s="127" t="s">
        <v>244</v>
      </c>
      <c r="I213" s="133">
        <f t="shared" si="24"/>
        <v>340</v>
      </c>
      <c r="J213" s="133">
        <f t="shared" si="24"/>
        <v>300</v>
      </c>
      <c r="K213" s="133">
        <f t="shared" si="24"/>
        <v>640</v>
      </c>
      <c r="L213" s="113"/>
    </row>
    <row r="214" spans="1:12" s="114" customFormat="1" ht="20.25" customHeight="1" x14ac:dyDescent="0.25">
      <c r="A214" s="124"/>
      <c r="B214" s="131"/>
      <c r="C214" s="131"/>
      <c r="D214" s="131"/>
      <c r="E214" s="131"/>
      <c r="F214" s="171">
        <v>329610</v>
      </c>
      <c r="G214" s="172" t="s">
        <v>41</v>
      </c>
      <c r="H214" s="173" t="s">
        <v>244</v>
      </c>
      <c r="I214" s="174">
        <v>340</v>
      </c>
      <c r="J214" s="174">
        <f>K214-I214</f>
        <v>300</v>
      </c>
      <c r="K214" s="174">
        <v>640</v>
      </c>
      <c r="L214" s="113"/>
    </row>
    <row r="215" spans="1:12" s="114" customFormat="1" ht="20.25" customHeight="1" x14ac:dyDescent="0.25">
      <c r="A215" s="124"/>
      <c r="B215" s="131"/>
      <c r="C215" s="131"/>
      <c r="D215" s="131">
        <v>3299</v>
      </c>
      <c r="E215" s="131"/>
      <c r="F215" s="132"/>
      <c r="G215" s="12" t="s">
        <v>41</v>
      </c>
      <c r="H215" s="127" t="s">
        <v>228</v>
      </c>
      <c r="I215" s="133">
        <f>I217</f>
        <v>6000</v>
      </c>
      <c r="J215" s="133">
        <f>J217</f>
        <v>1000</v>
      </c>
      <c r="K215" s="133">
        <f>K217</f>
        <v>7000</v>
      </c>
      <c r="L215" s="113"/>
    </row>
    <row r="216" spans="1:12" s="114" customFormat="1" ht="20.25" customHeight="1" x14ac:dyDescent="0.25">
      <c r="A216" s="124"/>
      <c r="B216" s="131"/>
      <c r="C216" s="131"/>
      <c r="D216" s="131"/>
      <c r="E216" s="88">
        <v>32991</v>
      </c>
      <c r="F216" s="127"/>
      <c r="G216" s="12" t="s">
        <v>41</v>
      </c>
      <c r="H216" s="127" t="s">
        <v>245</v>
      </c>
      <c r="I216" s="133">
        <v>0</v>
      </c>
      <c r="J216" s="133">
        <v>0</v>
      </c>
      <c r="K216" s="133">
        <v>0</v>
      </c>
      <c r="L216" s="113"/>
    </row>
    <row r="217" spans="1:12" s="114" customFormat="1" ht="20.25" customHeight="1" x14ac:dyDescent="0.25">
      <c r="A217" s="124"/>
      <c r="B217" s="131"/>
      <c r="C217" s="131"/>
      <c r="D217" s="131"/>
      <c r="E217" s="88">
        <v>32999</v>
      </c>
      <c r="F217" s="127"/>
      <c r="G217" s="12" t="s">
        <v>41</v>
      </c>
      <c r="H217" s="127" t="s">
        <v>228</v>
      </c>
      <c r="I217" s="133">
        <f>I218</f>
        <v>6000</v>
      </c>
      <c r="J217" s="133">
        <f>J218</f>
        <v>1000</v>
      </c>
      <c r="K217" s="133">
        <f>K218</f>
        <v>7000</v>
      </c>
      <c r="L217" s="113"/>
    </row>
    <row r="218" spans="1:12" s="114" customFormat="1" ht="20.25" customHeight="1" x14ac:dyDescent="0.25">
      <c r="A218" s="124"/>
      <c r="B218" s="131"/>
      <c r="C218" s="131"/>
      <c r="D218" s="131"/>
      <c r="E218" s="11"/>
      <c r="F218" s="171">
        <v>329990</v>
      </c>
      <c r="G218" s="172" t="s">
        <v>41</v>
      </c>
      <c r="H218" s="173" t="s">
        <v>228</v>
      </c>
      <c r="I218" s="174">
        <v>6000</v>
      </c>
      <c r="J218" s="174">
        <f>K218-I218</f>
        <v>1000</v>
      </c>
      <c r="K218" s="174">
        <v>7000</v>
      </c>
      <c r="L218" s="113"/>
    </row>
    <row r="219" spans="1:12" s="114" customFormat="1" ht="23.1" customHeight="1" x14ac:dyDescent="0.25">
      <c r="A219" s="124"/>
      <c r="B219" s="124">
        <v>34</v>
      </c>
      <c r="C219" s="124"/>
      <c r="D219" s="124"/>
      <c r="E219" s="124"/>
      <c r="F219" s="124"/>
      <c r="G219" s="175" t="s">
        <v>41</v>
      </c>
      <c r="H219" s="125" t="s">
        <v>8</v>
      </c>
      <c r="I219" s="128">
        <f>I220</f>
        <v>3100</v>
      </c>
      <c r="J219" s="128">
        <f>J220</f>
        <v>0</v>
      </c>
      <c r="K219" s="128">
        <f>K220</f>
        <v>3100</v>
      </c>
      <c r="L219" s="113"/>
    </row>
    <row r="220" spans="1:12" s="114" customFormat="1" ht="20.25" customHeight="1" x14ac:dyDescent="0.25">
      <c r="A220" s="124"/>
      <c r="B220" s="131"/>
      <c r="C220" s="131">
        <v>343</v>
      </c>
      <c r="D220" s="131"/>
      <c r="E220" s="131"/>
      <c r="F220" s="132"/>
      <c r="G220" s="12" t="s">
        <v>41</v>
      </c>
      <c r="H220" s="127" t="s">
        <v>246</v>
      </c>
      <c r="I220" s="133">
        <f>I221+I226</f>
        <v>3100</v>
      </c>
      <c r="J220" s="133">
        <f>J221+J226</f>
        <v>0</v>
      </c>
      <c r="K220" s="133">
        <f>K221+K226</f>
        <v>3100</v>
      </c>
      <c r="L220" s="113"/>
    </row>
    <row r="221" spans="1:12" s="114" customFormat="1" ht="20.25" customHeight="1" x14ac:dyDescent="0.25">
      <c r="A221" s="124"/>
      <c r="B221" s="131"/>
      <c r="C221" s="131"/>
      <c r="D221" s="131">
        <v>3431</v>
      </c>
      <c r="E221" s="131"/>
      <c r="F221" s="132"/>
      <c r="G221" s="12" t="s">
        <v>41</v>
      </c>
      <c r="H221" s="127" t="s">
        <v>247</v>
      </c>
      <c r="I221" s="133">
        <f t="shared" ref="I221:K222" si="25">I222</f>
        <v>3000</v>
      </c>
      <c r="J221" s="133">
        <f t="shared" si="25"/>
        <v>0</v>
      </c>
      <c r="K221" s="133">
        <f t="shared" si="25"/>
        <v>3000</v>
      </c>
      <c r="L221" s="113"/>
    </row>
    <row r="222" spans="1:12" s="114" customFormat="1" ht="20.25" customHeight="1" x14ac:dyDescent="0.25">
      <c r="A222" s="124"/>
      <c r="B222" s="131"/>
      <c r="C222" s="131"/>
      <c r="D222" s="131"/>
      <c r="E222" s="88">
        <v>34311</v>
      </c>
      <c r="F222" s="127"/>
      <c r="G222" s="12" t="s">
        <v>41</v>
      </c>
      <c r="H222" s="127" t="s">
        <v>248</v>
      </c>
      <c r="I222" s="133">
        <f t="shared" si="25"/>
        <v>3000</v>
      </c>
      <c r="J222" s="133">
        <f t="shared" si="25"/>
        <v>0</v>
      </c>
      <c r="K222" s="133">
        <f t="shared" si="25"/>
        <v>3000</v>
      </c>
      <c r="L222" s="113"/>
    </row>
    <row r="223" spans="1:12" s="114" customFormat="1" ht="20.25" customHeight="1" x14ac:dyDescent="0.25">
      <c r="A223" s="124"/>
      <c r="B223" s="131"/>
      <c r="C223" s="131"/>
      <c r="D223" s="131"/>
      <c r="E223" s="11"/>
      <c r="F223" s="171">
        <v>343110</v>
      </c>
      <c r="G223" s="172" t="s">
        <v>41</v>
      </c>
      <c r="H223" s="173" t="s">
        <v>248</v>
      </c>
      <c r="I223" s="174">
        <v>3000</v>
      </c>
      <c r="J223" s="174">
        <f>K223-I223</f>
        <v>0</v>
      </c>
      <c r="K223" s="174">
        <v>3000</v>
      </c>
      <c r="L223" s="113"/>
    </row>
    <row r="224" spans="1:12" s="114" customFormat="1" ht="20.25" customHeight="1" x14ac:dyDescent="0.25">
      <c r="A224" s="124"/>
      <c r="B224" s="131"/>
      <c r="C224" s="131"/>
      <c r="D224" s="131"/>
      <c r="E224" s="88">
        <v>34312</v>
      </c>
      <c r="F224" s="127"/>
      <c r="G224" s="12" t="s">
        <v>41</v>
      </c>
      <c r="H224" s="127" t="s">
        <v>249</v>
      </c>
      <c r="I224" s="133"/>
      <c r="J224" s="133"/>
      <c r="K224" s="133"/>
      <c r="L224" s="113"/>
    </row>
    <row r="225" spans="1:12" s="114" customFormat="1" ht="20.25" customHeight="1" x14ac:dyDescent="0.25">
      <c r="A225" s="124"/>
      <c r="B225" s="131"/>
      <c r="C225" s="131"/>
      <c r="D225" s="131"/>
      <c r="E225" s="11"/>
      <c r="F225" s="171">
        <v>343120</v>
      </c>
      <c r="G225" s="172" t="s">
        <v>41</v>
      </c>
      <c r="H225" s="173" t="s">
        <v>249</v>
      </c>
      <c r="I225" s="174"/>
      <c r="J225" s="174"/>
      <c r="K225" s="174"/>
      <c r="L225" s="113"/>
    </row>
    <row r="226" spans="1:12" s="114" customFormat="1" ht="20.25" customHeight="1" x14ac:dyDescent="0.25">
      <c r="A226" s="124"/>
      <c r="B226" s="131"/>
      <c r="C226" s="131"/>
      <c r="D226" s="131">
        <v>3433</v>
      </c>
      <c r="E226" s="11"/>
      <c r="F226" s="127"/>
      <c r="G226" s="12" t="s">
        <v>41</v>
      </c>
      <c r="H226" s="127" t="s">
        <v>250</v>
      </c>
      <c r="I226" s="133">
        <f t="shared" ref="I226:K227" si="26">I227</f>
        <v>100</v>
      </c>
      <c r="J226" s="133">
        <f t="shared" si="26"/>
        <v>0</v>
      </c>
      <c r="K226" s="133">
        <f t="shared" si="26"/>
        <v>100</v>
      </c>
      <c r="L226" s="113"/>
    </row>
    <row r="227" spans="1:12" s="114" customFormat="1" ht="20.25" customHeight="1" x14ac:dyDescent="0.25">
      <c r="A227" s="124"/>
      <c r="B227" s="131"/>
      <c r="C227" s="131"/>
      <c r="D227" s="131"/>
      <c r="E227" s="88">
        <v>34333</v>
      </c>
      <c r="F227" s="127"/>
      <c r="G227" s="12" t="s">
        <v>41</v>
      </c>
      <c r="H227" s="127" t="s">
        <v>250</v>
      </c>
      <c r="I227" s="133">
        <v>100</v>
      </c>
      <c r="J227" s="133">
        <f t="shared" si="26"/>
        <v>0</v>
      </c>
      <c r="K227" s="133">
        <v>100</v>
      </c>
      <c r="L227" s="113"/>
    </row>
    <row r="228" spans="1:12" s="114" customFormat="1" ht="20.25" customHeight="1" x14ac:dyDescent="0.25">
      <c r="A228" s="124"/>
      <c r="B228" s="131"/>
      <c r="C228" s="131"/>
      <c r="D228" s="131"/>
      <c r="E228" s="11"/>
      <c r="F228" s="171">
        <v>343330</v>
      </c>
      <c r="G228" s="172" t="s">
        <v>41</v>
      </c>
      <c r="H228" s="173" t="s">
        <v>250</v>
      </c>
      <c r="I228" s="174">
        <v>100</v>
      </c>
      <c r="J228" s="174">
        <f>K228-I228</f>
        <v>0</v>
      </c>
      <c r="K228" s="174">
        <v>100</v>
      </c>
      <c r="L228" s="113"/>
    </row>
    <row r="229" spans="1:12" s="114" customFormat="1" ht="21" customHeight="1" x14ac:dyDescent="0.25">
      <c r="A229" s="124"/>
      <c r="B229" s="124">
        <v>37</v>
      </c>
      <c r="C229" s="124"/>
      <c r="D229" s="124"/>
      <c r="E229" s="124"/>
      <c r="F229" s="124"/>
      <c r="G229" s="175" t="s">
        <v>41</v>
      </c>
      <c r="H229" s="125" t="s">
        <v>9</v>
      </c>
      <c r="I229" s="128">
        <f t="shared" ref="I229:K232" si="27">I230</f>
        <v>0</v>
      </c>
      <c r="J229" s="128">
        <f t="shared" si="27"/>
        <v>0</v>
      </c>
      <c r="K229" s="128">
        <f t="shared" si="27"/>
        <v>0</v>
      </c>
      <c r="L229" s="113"/>
    </row>
    <row r="230" spans="1:12" s="114" customFormat="1" ht="20.25" customHeight="1" x14ac:dyDescent="0.25">
      <c r="A230" s="124"/>
      <c r="B230" s="131"/>
      <c r="C230" s="131">
        <v>372</v>
      </c>
      <c r="D230" s="131"/>
      <c r="E230" s="131"/>
      <c r="F230" s="132"/>
      <c r="G230" s="12" t="s">
        <v>41</v>
      </c>
      <c r="H230" s="127" t="s">
        <v>251</v>
      </c>
      <c r="I230" s="133">
        <f t="shared" si="27"/>
        <v>0</v>
      </c>
      <c r="J230" s="133">
        <f t="shared" si="27"/>
        <v>0</v>
      </c>
      <c r="K230" s="133">
        <f t="shared" si="27"/>
        <v>0</v>
      </c>
      <c r="L230" s="113"/>
    </row>
    <row r="231" spans="1:12" s="114" customFormat="1" ht="20.25" customHeight="1" x14ac:dyDescent="0.25">
      <c r="A231" s="124"/>
      <c r="B231" s="131"/>
      <c r="C231" s="131"/>
      <c r="D231" s="131">
        <v>3721</v>
      </c>
      <c r="E231" s="131"/>
      <c r="F231" s="132"/>
      <c r="G231" s="12" t="s">
        <v>41</v>
      </c>
      <c r="H231" s="127" t="s">
        <v>252</v>
      </c>
      <c r="I231" s="133">
        <f t="shared" si="27"/>
        <v>0</v>
      </c>
      <c r="J231" s="133">
        <f t="shared" si="27"/>
        <v>0</v>
      </c>
      <c r="K231" s="133">
        <f t="shared" si="27"/>
        <v>0</v>
      </c>
      <c r="L231" s="113"/>
    </row>
    <row r="232" spans="1:12" s="114" customFormat="1" ht="20.25" customHeight="1" x14ac:dyDescent="0.25">
      <c r="A232" s="124"/>
      <c r="B232" s="131"/>
      <c r="C232" s="131"/>
      <c r="D232" s="131"/>
      <c r="E232" s="88">
        <v>37215</v>
      </c>
      <c r="F232" s="127"/>
      <c r="G232" s="12" t="s">
        <v>41</v>
      </c>
      <c r="H232" s="127" t="s">
        <v>253</v>
      </c>
      <c r="I232" s="133">
        <f t="shared" si="27"/>
        <v>0</v>
      </c>
      <c r="J232" s="133">
        <f t="shared" si="27"/>
        <v>0</v>
      </c>
      <c r="K232" s="133">
        <f t="shared" si="27"/>
        <v>0</v>
      </c>
      <c r="L232" s="113"/>
    </row>
    <row r="233" spans="1:12" s="114" customFormat="1" ht="20.25" customHeight="1" x14ac:dyDescent="0.25">
      <c r="A233" s="124"/>
      <c r="B233" s="131"/>
      <c r="C233" s="131"/>
      <c r="D233" s="131"/>
      <c r="E233" s="11"/>
      <c r="F233" s="171">
        <v>372150</v>
      </c>
      <c r="G233" s="172" t="s">
        <v>41</v>
      </c>
      <c r="H233" s="173" t="s">
        <v>253</v>
      </c>
      <c r="I233" s="174">
        <v>0</v>
      </c>
      <c r="J233" s="174">
        <v>0</v>
      </c>
      <c r="K233" s="174">
        <f>I233+J233</f>
        <v>0</v>
      </c>
      <c r="L233" s="113"/>
    </row>
    <row r="234" spans="1:12" s="114" customFormat="1" ht="20.25" customHeight="1" x14ac:dyDescent="0.25">
      <c r="A234" s="124"/>
      <c r="B234" s="124">
        <v>38</v>
      </c>
      <c r="C234" s="124"/>
      <c r="D234" s="124"/>
      <c r="E234" s="124"/>
      <c r="F234" s="124"/>
      <c r="G234" s="175" t="s">
        <v>41</v>
      </c>
      <c r="H234" s="125" t="s">
        <v>10</v>
      </c>
      <c r="I234" s="128">
        <f t="shared" ref="I234:K237" si="28">I235</f>
        <v>0</v>
      </c>
      <c r="J234" s="128">
        <f t="shared" si="28"/>
        <v>0</v>
      </c>
      <c r="K234" s="128">
        <f t="shared" si="28"/>
        <v>0</v>
      </c>
      <c r="L234" s="113"/>
    </row>
    <row r="235" spans="1:12" s="114" customFormat="1" ht="20.25" customHeight="1" x14ac:dyDescent="0.25">
      <c r="A235" s="124"/>
      <c r="B235" s="131"/>
      <c r="C235" s="131">
        <v>381</v>
      </c>
      <c r="D235" s="131"/>
      <c r="E235" s="11"/>
      <c r="F235" s="127"/>
      <c r="G235" s="12" t="s">
        <v>41</v>
      </c>
      <c r="H235" s="127" t="s">
        <v>254</v>
      </c>
      <c r="I235" s="133">
        <f t="shared" si="28"/>
        <v>0</v>
      </c>
      <c r="J235" s="133">
        <f t="shared" si="28"/>
        <v>0</v>
      </c>
      <c r="K235" s="133">
        <f t="shared" si="28"/>
        <v>0</v>
      </c>
      <c r="L235" s="113"/>
    </row>
    <row r="236" spans="1:12" s="114" customFormat="1" ht="20.25" customHeight="1" x14ac:dyDescent="0.25">
      <c r="A236" s="124"/>
      <c r="B236" s="131"/>
      <c r="C236" s="131"/>
      <c r="D236" s="131">
        <v>3811</v>
      </c>
      <c r="E236" s="11"/>
      <c r="F236" s="127"/>
      <c r="G236" s="12" t="s">
        <v>41</v>
      </c>
      <c r="H236" s="127" t="s">
        <v>255</v>
      </c>
      <c r="I236" s="133">
        <f t="shared" si="28"/>
        <v>0</v>
      </c>
      <c r="J236" s="133">
        <f t="shared" si="28"/>
        <v>0</v>
      </c>
      <c r="K236" s="133">
        <f t="shared" si="28"/>
        <v>0</v>
      </c>
      <c r="L236" s="113"/>
    </row>
    <row r="237" spans="1:12" s="114" customFormat="1" ht="20.25" customHeight="1" x14ac:dyDescent="0.25">
      <c r="A237" s="124"/>
      <c r="B237" s="131"/>
      <c r="C237" s="131"/>
      <c r="D237" s="131"/>
      <c r="E237" s="88">
        <v>38111</v>
      </c>
      <c r="F237" s="127"/>
      <c r="G237" s="12" t="s">
        <v>41</v>
      </c>
      <c r="H237" s="127" t="s">
        <v>256</v>
      </c>
      <c r="I237" s="133">
        <f t="shared" si="28"/>
        <v>0</v>
      </c>
      <c r="J237" s="133">
        <f t="shared" si="28"/>
        <v>0</v>
      </c>
      <c r="K237" s="133">
        <f t="shared" si="28"/>
        <v>0</v>
      </c>
      <c r="L237" s="113"/>
    </row>
    <row r="238" spans="1:12" s="114" customFormat="1" ht="20.25" customHeight="1" x14ac:dyDescent="0.25">
      <c r="A238" s="124"/>
      <c r="B238" s="131"/>
      <c r="C238" s="131"/>
      <c r="D238" s="131"/>
      <c r="E238" s="11"/>
      <c r="F238" s="171">
        <v>381110</v>
      </c>
      <c r="G238" s="172" t="s">
        <v>41</v>
      </c>
      <c r="H238" s="173" t="s">
        <v>256</v>
      </c>
      <c r="I238" s="174">
        <v>0</v>
      </c>
      <c r="J238" s="174">
        <v>0</v>
      </c>
      <c r="K238" s="174">
        <f>I238+J238</f>
        <v>0</v>
      </c>
      <c r="L238" s="113"/>
    </row>
    <row r="239" spans="1:12" s="119" customFormat="1" ht="23.1" customHeight="1" x14ac:dyDescent="0.25">
      <c r="A239" s="115"/>
      <c r="B239" s="115"/>
      <c r="C239" s="115"/>
      <c r="D239" s="115"/>
      <c r="E239" s="115"/>
      <c r="F239" s="115" t="str">
        <f>+G239</f>
        <v>4.6.</v>
      </c>
      <c r="G239" s="116" t="s">
        <v>42</v>
      </c>
      <c r="H239" s="117" t="s">
        <v>67</v>
      </c>
      <c r="I239" s="118">
        <f>+I240</f>
        <v>2453500.9299999997</v>
      </c>
      <c r="J239" s="118">
        <f t="shared" ref="J239:K239" si="29">+J240</f>
        <v>-26222</v>
      </c>
      <c r="K239" s="118">
        <f t="shared" si="29"/>
        <v>2427278.9299999997</v>
      </c>
      <c r="L239" s="113"/>
    </row>
    <row r="240" spans="1:12" s="119" customFormat="1" ht="23.1" customHeight="1" x14ac:dyDescent="0.25">
      <c r="A240" s="129">
        <v>3</v>
      </c>
      <c r="B240" s="129"/>
      <c r="C240" s="129"/>
      <c r="D240" s="129"/>
      <c r="E240" s="129"/>
      <c r="F240" s="129"/>
      <c r="G240" s="175" t="s">
        <v>42</v>
      </c>
      <c r="H240" s="130" t="s">
        <v>18</v>
      </c>
      <c r="I240" s="123">
        <f>+I241+I277+I428</f>
        <v>2453500.9299999997</v>
      </c>
      <c r="J240" s="123">
        <f>+J241+J277+J428</f>
        <v>-26222</v>
      </c>
      <c r="K240" s="123">
        <f>+K241+K277+K428</f>
        <v>2427278.9299999997</v>
      </c>
      <c r="L240" s="113"/>
    </row>
    <row r="241" spans="1:12" s="114" customFormat="1" ht="23.1" customHeight="1" x14ac:dyDescent="0.25">
      <c r="A241" s="132"/>
      <c r="B241" s="132">
        <v>31</v>
      </c>
      <c r="C241" s="132"/>
      <c r="D241" s="132"/>
      <c r="E241" s="132"/>
      <c r="F241" s="132"/>
      <c r="G241" s="175" t="s">
        <v>42</v>
      </c>
      <c r="H241" s="127" t="s">
        <v>6</v>
      </c>
      <c r="I241" s="128">
        <f>I242+I254+I268</f>
        <v>1710900.93</v>
      </c>
      <c r="J241" s="128">
        <f t="shared" ref="J241:K241" si="30">J242+J254+J268</f>
        <v>-22065</v>
      </c>
      <c r="K241" s="128">
        <f t="shared" si="30"/>
        <v>1688835.93</v>
      </c>
      <c r="L241" s="113"/>
    </row>
    <row r="242" spans="1:12" s="114" customFormat="1" ht="20.25" customHeight="1" x14ac:dyDescent="0.25">
      <c r="A242" s="132"/>
      <c r="B242" s="132"/>
      <c r="C242" s="131">
        <v>311</v>
      </c>
      <c r="D242" s="131"/>
      <c r="E242" s="131"/>
      <c r="F242" s="132"/>
      <c r="G242" s="12" t="s">
        <v>42</v>
      </c>
      <c r="H242" s="127" t="s">
        <v>117</v>
      </c>
      <c r="I242" s="133">
        <f>I243+I251+I248</f>
        <v>1435000.93</v>
      </c>
      <c r="J242" s="133">
        <f>J243+J251+J248</f>
        <v>-18940</v>
      </c>
      <c r="K242" s="133">
        <f>K243+K251+K248</f>
        <v>1416060.93</v>
      </c>
      <c r="L242" s="113"/>
    </row>
    <row r="243" spans="1:12" s="114" customFormat="1" ht="20.25" customHeight="1" x14ac:dyDescent="0.25">
      <c r="A243" s="132"/>
      <c r="B243" s="132"/>
      <c r="C243" s="131"/>
      <c r="D243" s="131">
        <v>3111</v>
      </c>
      <c r="E243" s="131"/>
      <c r="F243" s="132"/>
      <c r="G243" s="12" t="s">
        <v>42</v>
      </c>
      <c r="H243" s="127" t="s">
        <v>118</v>
      </c>
      <c r="I243" s="133">
        <f t="shared" ref="I243:K243" si="31">I244</f>
        <v>1420000.93</v>
      </c>
      <c r="J243" s="133">
        <f t="shared" si="31"/>
        <v>-18940</v>
      </c>
      <c r="K243" s="133">
        <f t="shared" si="31"/>
        <v>1401060.93</v>
      </c>
      <c r="L243" s="113"/>
    </row>
    <row r="244" spans="1:12" s="114" customFormat="1" ht="20.25" customHeight="1" x14ac:dyDescent="0.25">
      <c r="A244" s="132"/>
      <c r="B244" s="132"/>
      <c r="C244" s="131"/>
      <c r="D244" s="131"/>
      <c r="E244" s="131">
        <v>31111</v>
      </c>
      <c r="F244" s="132"/>
      <c r="G244" s="12" t="s">
        <v>42</v>
      </c>
      <c r="H244" s="127" t="s">
        <v>257</v>
      </c>
      <c r="I244" s="133">
        <f>I245+I246+I247</f>
        <v>1420000.93</v>
      </c>
      <c r="J244" s="133">
        <f>J245+J246+J247</f>
        <v>-18940</v>
      </c>
      <c r="K244" s="133">
        <f>K245+K246+K247</f>
        <v>1401060.93</v>
      </c>
      <c r="L244" s="113"/>
    </row>
    <row r="245" spans="1:12" s="114" customFormat="1" ht="20.25" customHeight="1" x14ac:dyDescent="0.25">
      <c r="A245" s="132"/>
      <c r="B245" s="132"/>
      <c r="C245" s="131"/>
      <c r="D245" s="131"/>
      <c r="E245" s="131"/>
      <c r="F245" s="171">
        <v>311110</v>
      </c>
      <c r="G245" s="172" t="s">
        <v>42</v>
      </c>
      <c r="H245" s="173" t="s">
        <v>258</v>
      </c>
      <c r="I245" s="174">
        <v>1357000.93</v>
      </c>
      <c r="J245" s="174">
        <f>K245-I245</f>
        <v>-18940</v>
      </c>
      <c r="K245" s="174">
        <f>1083000+89000+10000+25000+150000+0.93-18940</f>
        <v>1338060.93</v>
      </c>
      <c r="L245" s="113"/>
    </row>
    <row r="246" spans="1:12" s="114" customFormat="1" ht="20.25" customHeight="1" x14ac:dyDescent="0.25">
      <c r="A246" s="132"/>
      <c r="B246" s="132"/>
      <c r="C246" s="131"/>
      <c r="D246" s="131"/>
      <c r="E246" s="131"/>
      <c r="F246" s="171">
        <v>311111</v>
      </c>
      <c r="G246" s="172" t="s">
        <v>42</v>
      </c>
      <c r="H246" s="173" t="s">
        <v>123</v>
      </c>
      <c r="I246" s="174">
        <v>63000</v>
      </c>
      <c r="J246" s="174">
        <f>K246-I246</f>
        <v>0</v>
      </c>
      <c r="K246" s="174">
        <v>63000</v>
      </c>
      <c r="L246" s="113"/>
    </row>
    <row r="247" spans="1:12" s="114" customFormat="1" ht="20.25" customHeight="1" x14ac:dyDescent="0.25">
      <c r="A247" s="132"/>
      <c r="B247" s="132"/>
      <c r="C247" s="131"/>
      <c r="D247" s="131"/>
      <c r="E247" s="131"/>
      <c r="F247" s="171">
        <v>311114</v>
      </c>
      <c r="G247" s="172" t="s">
        <v>42</v>
      </c>
      <c r="H247" s="173" t="s">
        <v>125</v>
      </c>
      <c r="I247" s="174">
        <v>0</v>
      </c>
      <c r="J247" s="174">
        <f>K247-I247</f>
        <v>0</v>
      </c>
      <c r="K247" s="174">
        <v>0</v>
      </c>
      <c r="L247" s="113"/>
    </row>
    <row r="248" spans="1:12" s="114" customFormat="1" ht="20.25" customHeight="1" x14ac:dyDescent="0.25">
      <c r="A248" s="132"/>
      <c r="B248" s="132"/>
      <c r="C248" s="131"/>
      <c r="D248" s="131">
        <v>3113</v>
      </c>
      <c r="E248" s="131"/>
      <c r="F248" s="132"/>
      <c r="G248" s="12" t="s">
        <v>42</v>
      </c>
      <c r="H248" s="127" t="s">
        <v>126</v>
      </c>
      <c r="I248" s="133">
        <f t="shared" ref="I248:K249" si="32">I249</f>
        <v>0</v>
      </c>
      <c r="J248" s="133">
        <f t="shared" si="32"/>
        <v>0</v>
      </c>
      <c r="K248" s="133">
        <f t="shared" si="32"/>
        <v>0</v>
      </c>
      <c r="L248" s="113"/>
    </row>
    <row r="249" spans="1:12" s="114" customFormat="1" ht="20.25" customHeight="1" x14ac:dyDescent="0.25">
      <c r="A249" s="132"/>
      <c r="B249" s="132"/>
      <c r="C249" s="131"/>
      <c r="D249" s="131"/>
      <c r="E249" s="131">
        <v>31131</v>
      </c>
      <c r="F249" s="132"/>
      <c r="G249" s="12" t="s">
        <v>42</v>
      </c>
      <c r="H249" s="127" t="s">
        <v>126</v>
      </c>
      <c r="I249" s="133">
        <f t="shared" si="32"/>
        <v>0</v>
      </c>
      <c r="J249" s="133">
        <f t="shared" si="32"/>
        <v>0</v>
      </c>
      <c r="K249" s="133">
        <f t="shared" si="32"/>
        <v>0</v>
      </c>
      <c r="L249" s="113"/>
    </row>
    <row r="250" spans="1:12" s="114" customFormat="1" ht="20.25" customHeight="1" x14ac:dyDescent="0.25">
      <c r="A250" s="132"/>
      <c r="B250" s="132"/>
      <c r="C250" s="131"/>
      <c r="D250" s="131"/>
      <c r="E250" s="131"/>
      <c r="F250" s="171">
        <v>311310</v>
      </c>
      <c r="G250" s="172" t="s">
        <v>42</v>
      </c>
      <c r="H250" s="173" t="s">
        <v>126</v>
      </c>
      <c r="I250" s="174">
        <v>0</v>
      </c>
      <c r="J250" s="174">
        <f>K250-I250</f>
        <v>0</v>
      </c>
      <c r="K250" s="174">
        <v>0</v>
      </c>
      <c r="L250" s="113"/>
    </row>
    <row r="251" spans="1:12" s="114" customFormat="1" ht="20.25" customHeight="1" x14ac:dyDescent="0.25">
      <c r="A251" s="132"/>
      <c r="B251" s="132"/>
      <c r="C251" s="131"/>
      <c r="D251" s="131">
        <v>3114</v>
      </c>
      <c r="E251" s="131"/>
      <c r="F251" s="132"/>
      <c r="G251" s="12" t="s">
        <v>42</v>
      </c>
      <c r="H251" s="127" t="s">
        <v>127</v>
      </c>
      <c r="I251" s="133">
        <f t="shared" ref="I251:K252" si="33">I252</f>
        <v>15000</v>
      </c>
      <c r="J251" s="133">
        <f t="shared" si="33"/>
        <v>0</v>
      </c>
      <c r="K251" s="133">
        <f t="shared" si="33"/>
        <v>15000</v>
      </c>
      <c r="L251" s="113"/>
    </row>
    <row r="252" spans="1:12" s="114" customFormat="1" ht="20.25" customHeight="1" x14ac:dyDescent="0.25">
      <c r="A252" s="132"/>
      <c r="B252" s="132"/>
      <c r="C252" s="131"/>
      <c r="D252" s="131"/>
      <c r="E252" s="131">
        <v>31141</v>
      </c>
      <c r="F252" s="132"/>
      <c r="G252" s="12" t="s">
        <v>42</v>
      </c>
      <c r="H252" s="127" t="s">
        <v>127</v>
      </c>
      <c r="I252" s="133">
        <f t="shared" si="33"/>
        <v>15000</v>
      </c>
      <c r="J252" s="133">
        <f t="shared" si="33"/>
        <v>0</v>
      </c>
      <c r="K252" s="133">
        <f t="shared" si="33"/>
        <v>15000</v>
      </c>
      <c r="L252" s="113"/>
    </row>
    <row r="253" spans="1:12" s="114" customFormat="1" ht="20.25" customHeight="1" x14ac:dyDescent="0.25">
      <c r="A253" s="132"/>
      <c r="B253" s="132"/>
      <c r="C253" s="131"/>
      <c r="D253" s="131"/>
      <c r="E253" s="131"/>
      <c r="F253" s="171">
        <v>311410</v>
      </c>
      <c r="G253" s="172" t="s">
        <v>42</v>
      </c>
      <c r="H253" s="173" t="s">
        <v>127</v>
      </c>
      <c r="I253" s="174">
        <v>15000</v>
      </c>
      <c r="J253" s="174">
        <f>K253-I253</f>
        <v>0</v>
      </c>
      <c r="K253" s="174">
        <v>15000</v>
      </c>
      <c r="L253" s="113"/>
    </row>
    <row r="254" spans="1:12" s="114" customFormat="1" ht="20.25" customHeight="1" x14ac:dyDescent="0.25">
      <c r="A254" s="132"/>
      <c r="B254" s="132"/>
      <c r="C254" s="131">
        <v>312</v>
      </c>
      <c r="D254" s="131"/>
      <c r="E254" s="131"/>
      <c r="F254" s="132"/>
      <c r="G254" s="12" t="s">
        <v>42</v>
      </c>
      <c r="H254" s="127" t="s">
        <v>130</v>
      </c>
      <c r="I254" s="133">
        <f t="shared" ref="I254:K254" si="34">I255</f>
        <v>32000</v>
      </c>
      <c r="J254" s="133">
        <f t="shared" si="34"/>
        <v>0</v>
      </c>
      <c r="K254" s="133">
        <f t="shared" si="34"/>
        <v>32000</v>
      </c>
      <c r="L254" s="113"/>
    </row>
    <row r="255" spans="1:12" s="114" customFormat="1" ht="20.25" customHeight="1" x14ac:dyDescent="0.25">
      <c r="A255" s="132"/>
      <c r="B255" s="132"/>
      <c r="C255" s="131"/>
      <c r="D255" s="131">
        <v>3121</v>
      </c>
      <c r="E255" s="131"/>
      <c r="F255" s="132"/>
      <c r="G255" s="12" t="s">
        <v>42</v>
      </c>
      <c r="H255" s="127" t="s">
        <v>130</v>
      </c>
      <c r="I255" s="133">
        <f>I256+I258+I266+I264+I260</f>
        <v>32000</v>
      </c>
      <c r="J255" s="133">
        <f>J256+J258+J266+J264+J260</f>
        <v>0</v>
      </c>
      <c r="K255" s="133">
        <f>K256+K258+K266+K264+K260</f>
        <v>32000</v>
      </c>
      <c r="L255" s="113"/>
    </row>
    <row r="256" spans="1:12" s="114" customFormat="1" ht="20.25" customHeight="1" x14ac:dyDescent="0.25">
      <c r="A256" s="132"/>
      <c r="B256" s="132"/>
      <c r="C256" s="131"/>
      <c r="D256" s="131"/>
      <c r="E256" s="88">
        <v>31212</v>
      </c>
      <c r="F256" s="127"/>
      <c r="G256" s="12" t="s">
        <v>42</v>
      </c>
      <c r="H256" s="127" t="s">
        <v>131</v>
      </c>
      <c r="I256" s="133">
        <v>7000</v>
      </c>
      <c r="J256" s="133">
        <f>J257</f>
        <v>0</v>
      </c>
      <c r="K256" s="133">
        <f>K257</f>
        <v>7000</v>
      </c>
      <c r="L256" s="113"/>
    </row>
    <row r="257" spans="1:12" s="114" customFormat="1" ht="20.25" customHeight="1" x14ac:dyDescent="0.25">
      <c r="A257" s="132"/>
      <c r="B257" s="132"/>
      <c r="C257" s="131"/>
      <c r="D257" s="131"/>
      <c r="E257" s="11"/>
      <c r="F257" s="171">
        <v>312120</v>
      </c>
      <c r="G257" s="172" t="s">
        <v>42</v>
      </c>
      <c r="H257" s="173" t="s">
        <v>131</v>
      </c>
      <c r="I257" s="174">
        <v>7000</v>
      </c>
      <c r="J257" s="174">
        <f>K257-I257</f>
        <v>0</v>
      </c>
      <c r="K257" s="174">
        <f>3600+3400</f>
        <v>7000</v>
      </c>
      <c r="L257" s="113"/>
    </row>
    <row r="258" spans="1:12" s="114" customFormat="1" ht="20.25" customHeight="1" x14ac:dyDescent="0.25">
      <c r="A258" s="132"/>
      <c r="B258" s="132"/>
      <c r="C258" s="131"/>
      <c r="D258" s="131"/>
      <c r="E258" s="88">
        <v>31213</v>
      </c>
      <c r="F258" s="127"/>
      <c r="G258" s="12" t="s">
        <v>42</v>
      </c>
      <c r="H258" s="127" t="s">
        <v>132</v>
      </c>
      <c r="I258" s="133">
        <v>0</v>
      </c>
      <c r="J258" s="133">
        <f>J259</f>
        <v>0</v>
      </c>
      <c r="K258" s="133">
        <f>K259</f>
        <v>0</v>
      </c>
      <c r="L258" s="113"/>
    </row>
    <row r="259" spans="1:12" s="114" customFormat="1" ht="20.25" customHeight="1" x14ac:dyDescent="0.25">
      <c r="A259" s="132"/>
      <c r="B259" s="132"/>
      <c r="C259" s="131"/>
      <c r="D259" s="131"/>
      <c r="E259" s="11"/>
      <c r="F259" s="171">
        <v>312130</v>
      </c>
      <c r="G259" s="172" t="s">
        <v>42</v>
      </c>
      <c r="H259" s="173" t="s">
        <v>132</v>
      </c>
      <c r="I259" s="174">
        <v>0</v>
      </c>
      <c r="J259" s="174">
        <f>K259-I259</f>
        <v>0</v>
      </c>
      <c r="K259" s="174">
        <v>0</v>
      </c>
      <c r="L259" s="113"/>
    </row>
    <row r="260" spans="1:12" s="114" customFormat="1" ht="20.25" customHeight="1" x14ac:dyDescent="0.25">
      <c r="A260" s="132"/>
      <c r="B260" s="132"/>
      <c r="C260" s="131"/>
      <c r="D260" s="131"/>
      <c r="E260" s="88">
        <v>31214</v>
      </c>
      <c r="F260" s="127"/>
      <c r="G260" s="12" t="s">
        <v>42</v>
      </c>
      <c r="H260" s="127" t="s">
        <v>133</v>
      </c>
      <c r="I260" s="133">
        <f>I261</f>
        <v>1800</v>
      </c>
      <c r="J260" s="133">
        <f>J261</f>
        <v>0</v>
      </c>
      <c r="K260" s="133">
        <f>K261</f>
        <v>1800</v>
      </c>
      <c r="L260" s="113"/>
    </row>
    <row r="261" spans="1:12" s="114" customFormat="1" ht="20.25" customHeight="1" x14ac:dyDescent="0.25">
      <c r="A261" s="132"/>
      <c r="B261" s="132"/>
      <c r="C261" s="131"/>
      <c r="D261" s="131"/>
      <c r="E261" s="11"/>
      <c r="F261" s="171">
        <v>312140</v>
      </c>
      <c r="G261" s="172" t="s">
        <v>42</v>
      </c>
      <c r="H261" s="173" t="s">
        <v>133</v>
      </c>
      <c r="I261" s="174">
        <v>1800</v>
      </c>
      <c r="J261" s="174">
        <f>K261-I261</f>
        <v>0</v>
      </c>
      <c r="K261" s="174">
        <v>1800</v>
      </c>
      <c r="L261" s="113"/>
    </row>
    <row r="262" spans="1:12" s="114" customFormat="1" ht="20.25" customHeight="1" x14ac:dyDescent="0.25">
      <c r="A262" s="132"/>
      <c r="B262" s="132"/>
      <c r="C262" s="131"/>
      <c r="D262" s="131"/>
      <c r="E262" s="88">
        <v>31215</v>
      </c>
      <c r="F262" s="127"/>
      <c r="G262" s="12" t="s">
        <v>42</v>
      </c>
      <c r="H262" s="127" t="s">
        <v>134</v>
      </c>
      <c r="I262" s="133"/>
      <c r="J262" s="133"/>
      <c r="K262" s="133"/>
      <c r="L262" s="113"/>
    </row>
    <row r="263" spans="1:12" s="114" customFormat="1" ht="20.25" customHeight="1" x14ac:dyDescent="0.25">
      <c r="A263" s="132"/>
      <c r="B263" s="132"/>
      <c r="C263" s="131"/>
      <c r="D263" s="131"/>
      <c r="E263" s="11"/>
      <c r="F263" s="171">
        <v>312150</v>
      </c>
      <c r="G263" s="172" t="s">
        <v>42</v>
      </c>
      <c r="H263" s="173" t="s">
        <v>134</v>
      </c>
      <c r="I263" s="174"/>
      <c r="J263" s="174"/>
      <c r="K263" s="174"/>
      <c r="L263" s="113"/>
    </row>
    <row r="264" spans="1:12" s="114" customFormat="1" ht="20.25" customHeight="1" x14ac:dyDescent="0.25">
      <c r="A264" s="132"/>
      <c r="B264" s="132"/>
      <c r="C264" s="131"/>
      <c r="D264" s="131"/>
      <c r="E264" s="88">
        <v>31216</v>
      </c>
      <c r="F264" s="127"/>
      <c r="G264" s="12" t="s">
        <v>42</v>
      </c>
      <c r="H264" s="127" t="s">
        <v>135</v>
      </c>
      <c r="I264" s="133">
        <f t="shared" ref="I264:K264" si="35">I265</f>
        <v>10200</v>
      </c>
      <c r="J264" s="133">
        <f t="shared" si="35"/>
        <v>0</v>
      </c>
      <c r="K264" s="133">
        <f t="shared" si="35"/>
        <v>10200</v>
      </c>
      <c r="L264" s="113"/>
    </row>
    <row r="265" spans="1:12" s="114" customFormat="1" ht="20.25" customHeight="1" x14ac:dyDescent="0.25">
      <c r="A265" s="132"/>
      <c r="B265" s="132"/>
      <c r="C265" s="131"/>
      <c r="D265" s="131"/>
      <c r="E265" s="11"/>
      <c r="F265" s="171">
        <v>312160</v>
      </c>
      <c r="G265" s="172" t="s">
        <v>42</v>
      </c>
      <c r="H265" s="173" t="s">
        <v>135</v>
      </c>
      <c r="I265" s="174">
        <v>10200</v>
      </c>
      <c r="J265" s="174">
        <f>K265-I265</f>
        <v>0</v>
      </c>
      <c r="K265" s="174">
        <v>10200</v>
      </c>
      <c r="L265" s="113"/>
    </row>
    <row r="266" spans="1:12" s="114" customFormat="1" ht="20.25" customHeight="1" x14ac:dyDescent="0.25">
      <c r="A266" s="132"/>
      <c r="B266" s="132"/>
      <c r="C266" s="131"/>
      <c r="D266" s="131"/>
      <c r="E266" s="88">
        <v>31219</v>
      </c>
      <c r="F266" s="127"/>
      <c r="G266" s="12" t="s">
        <v>42</v>
      </c>
      <c r="H266" s="127" t="s">
        <v>136</v>
      </c>
      <c r="I266" s="133">
        <f>I267</f>
        <v>13000</v>
      </c>
      <c r="J266" s="133">
        <f>J267</f>
        <v>0</v>
      </c>
      <c r="K266" s="133">
        <f>K267</f>
        <v>13000</v>
      </c>
      <c r="L266" s="113"/>
    </row>
    <row r="267" spans="1:12" s="114" customFormat="1" ht="20.25" customHeight="1" x14ac:dyDescent="0.25">
      <c r="A267" s="132"/>
      <c r="B267" s="132"/>
      <c r="C267" s="131"/>
      <c r="D267" s="131"/>
      <c r="E267" s="11"/>
      <c r="F267" s="171">
        <v>312190</v>
      </c>
      <c r="G267" s="172" t="s">
        <v>42</v>
      </c>
      <c r="H267" s="173" t="s">
        <v>137</v>
      </c>
      <c r="I267" s="174">
        <v>13000</v>
      </c>
      <c r="J267" s="174">
        <f>K267-I267</f>
        <v>0</v>
      </c>
      <c r="K267" s="174">
        <v>13000</v>
      </c>
      <c r="L267" s="113"/>
    </row>
    <row r="268" spans="1:12" s="114" customFormat="1" ht="20.25" customHeight="1" x14ac:dyDescent="0.25">
      <c r="A268" s="132"/>
      <c r="B268" s="132"/>
      <c r="C268" s="131">
        <v>313</v>
      </c>
      <c r="D268" s="131"/>
      <c r="E268" s="131"/>
      <c r="F268" s="132"/>
      <c r="G268" s="12" t="s">
        <v>42</v>
      </c>
      <c r="H268" s="127" t="s">
        <v>138</v>
      </c>
      <c r="I268" s="133">
        <f>I269+I274</f>
        <v>243900</v>
      </c>
      <c r="J268" s="133">
        <f>J269+J274</f>
        <v>-3125</v>
      </c>
      <c r="K268" s="133">
        <f>K269+K274</f>
        <v>240775</v>
      </c>
      <c r="L268" s="113"/>
    </row>
    <row r="269" spans="1:12" s="114" customFormat="1" ht="20.25" customHeight="1" x14ac:dyDescent="0.25">
      <c r="A269" s="132"/>
      <c r="B269" s="132"/>
      <c r="C269" s="131"/>
      <c r="D269" s="131">
        <v>3132</v>
      </c>
      <c r="E269" s="131"/>
      <c r="F269" s="132"/>
      <c r="G269" s="12" t="s">
        <v>42</v>
      </c>
      <c r="H269" s="127" t="s">
        <v>139</v>
      </c>
      <c r="I269" s="133">
        <f>I270+I272</f>
        <v>243900</v>
      </c>
      <c r="J269" s="133">
        <f>J270+J272</f>
        <v>-3125</v>
      </c>
      <c r="K269" s="133">
        <f>K270+K272</f>
        <v>240775</v>
      </c>
      <c r="L269" s="113"/>
    </row>
    <row r="270" spans="1:12" s="114" customFormat="1" ht="20.25" customHeight="1" x14ac:dyDescent="0.25">
      <c r="A270" s="132"/>
      <c r="B270" s="132"/>
      <c r="C270" s="131"/>
      <c r="D270" s="131"/>
      <c r="E270" s="131">
        <v>31321</v>
      </c>
      <c r="F270" s="132"/>
      <c r="G270" s="12" t="s">
        <v>42</v>
      </c>
      <c r="H270" s="127" t="s">
        <v>139</v>
      </c>
      <c r="I270" s="133">
        <f>I271</f>
        <v>243900</v>
      </c>
      <c r="J270" s="133">
        <f>J271</f>
        <v>-3125</v>
      </c>
      <c r="K270" s="133">
        <f>K271</f>
        <v>240775</v>
      </c>
      <c r="L270" s="113"/>
    </row>
    <row r="271" spans="1:12" s="114" customFormat="1" ht="20.25" customHeight="1" x14ac:dyDescent="0.25">
      <c r="A271" s="132"/>
      <c r="B271" s="132"/>
      <c r="C271" s="131"/>
      <c r="D271" s="131"/>
      <c r="E271" s="131"/>
      <c r="F271" s="171">
        <v>313210</v>
      </c>
      <c r="G271" s="172" t="s">
        <v>42</v>
      </c>
      <c r="H271" s="173" t="s">
        <v>139</v>
      </c>
      <c r="I271" s="174">
        <v>243900</v>
      </c>
      <c r="J271" s="174">
        <f>K271-I271</f>
        <v>-3125</v>
      </c>
      <c r="K271" s="174">
        <f>203000-9100+2000+49000+2000-6000-25000+28000-3125</f>
        <v>240775</v>
      </c>
      <c r="L271" s="113"/>
    </row>
    <row r="272" spans="1:12" s="114" customFormat="1" ht="20.25" customHeight="1" x14ac:dyDescent="0.25">
      <c r="A272" s="132"/>
      <c r="B272" s="132"/>
      <c r="C272" s="131"/>
      <c r="D272" s="131"/>
      <c r="E272" s="131">
        <v>31322</v>
      </c>
      <c r="F272" s="132"/>
      <c r="G272" s="12" t="s">
        <v>42</v>
      </c>
      <c r="H272" s="127" t="s">
        <v>259</v>
      </c>
      <c r="I272" s="133">
        <f>I273</f>
        <v>0</v>
      </c>
      <c r="J272" s="133">
        <f>J273</f>
        <v>0</v>
      </c>
      <c r="K272" s="133">
        <f>K273</f>
        <v>0</v>
      </c>
      <c r="L272" s="113"/>
    </row>
    <row r="273" spans="1:12" s="114" customFormat="1" ht="20.25" customHeight="1" x14ac:dyDescent="0.25">
      <c r="A273" s="132"/>
      <c r="B273" s="132"/>
      <c r="C273" s="131"/>
      <c r="D273" s="131"/>
      <c r="E273" s="131"/>
      <c r="F273" s="171">
        <v>313220</v>
      </c>
      <c r="G273" s="172" t="s">
        <v>42</v>
      </c>
      <c r="H273" s="173" t="s">
        <v>259</v>
      </c>
      <c r="I273" s="174">
        <v>0</v>
      </c>
      <c r="J273" s="174">
        <f>K273-I273</f>
        <v>0</v>
      </c>
      <c r="K273" s="174">
        <v>0</v>
      </c>
      <c r="L273" s="113"/>
    </row>
    <row r="274" spans="1:12" s="114" customFormat="1" ht="20.25" customHeight="1" x14ac:dyDescent="0.25">
      <c r="A274" s="132"/>
      <c r="B274" s="132"/>
      <c r="C274" s="131"/>
      <c r="D274" s="131">
        <v>3133</v>
      </c>
      <c r="E274" s="131"/>
      <c r="F274" s="132"/>
      <c r="G274" s="12" t="s">
        <v>42</v>
      </c>
      <c r="H274" s="127" t="s">
        <v>260</v>
      </c>
      <c r="I274" s="133">
        <f t="shared" ref="I274:K274" si="36">I275</f>
        <v>0</v>
      </c>
      <c r="J274" s="133">
        <f t="shared" si="36"/>
        <v>0</v>
      </c>
      <c r="K274" s="133">
        <f t="shared" si="36"/>
        <v>0</v>
      </c>
      <c r="L274" s="113"/>
    </row>
    <row r="275" spans="1:12" s="114" customFormat="1" ht="20.25" customHeight="1" x14ac:dyDescent="0.25">
      <c r="A275" s="132"/>
      <c r="B275" s="132"/>
      <c r="C275" s="131"/>
      <c r="D275" s="131"/>
      <c r="E275" s="131">
        <v>31332</v>
      </c>
      <c r="F275" s="132"/>
      <c r="G275" s="12" t="s">
        <v>42</v>
      </c>
      <c r="H275" s="127" t="s">
        <v>260</v>
      </c>
      <c r="I275" s="133">
        <f>I276</f>
        <v>0</v>
      </c>
      <c r="J275" s="133">
        <f>J276</f>
        <v>0</v>
      </c>
      <c r="K275" s="133">
        <f>K276</f>
        <v>0</v>
      </c>
      <c r="L275" s="113"/>
    </row>
    <row r="276" spans="1:12" s="114" customFormat="1" ht="20.25" customHeight="1" x14ac:dyDescent="0.25">
      <c r="A276" s="132"/>
      <c r="B276" s="132"/>
      <c r="C276" s="131"/>
      <c r="D276" s="131"/>
      <c r="E276" s="131"/>
      <c r="F276" s="171">
        <v>313320</v>
      </c>
      <c r="G276" s="172" t="s">
        <v>42</v>
      </c>
      <c r="H276" s="173" t="s">
        <v>260</v>
      </c>
      <c r="I276" s="174">
        <v>0</v>
      </c>
      <c r="J276" s="174">
        <f>K276-I276</f>
        <v>0</v>
      </c>
      <c r="K276" s="174">
        <v>0</v>
      </c>
      <c r="L276" s="113"/>
    </row>
    <row r="277" spans="1:12" s="114" customFormat="1" ht="23.1" customHeight="1" x14ac:dyDescent="0.25">
      <c r="A277" s="132"/>
      <c r="B277" s="132">
        <v>32</v>
      </c>
      <c r="C277" s="132"/>
      <c r="D277" s="132"/>
      <c r="E277" s="132"/>
      <c r="F277" s="132"/>
      <c r="G277" s="179" t="s">
        <v>42</v>
      </c>
      <c r="H277" s="127" t="s">
        <v>7</v>
      </c>
      <c r="I277" s="128">
        <f>I278+I299+I336+I402</f>
        <v>741600</v>
      </c>
      <c r="J277" s="128">
        <f>J278+J299+J336+J402</f>
        <v>-4157</v>
      </c>
      <c r="K277" s="128">
        <f>K278+K299+K336+K402</f>
        <v>737443</v>
      </c>
      <c r="L277" s="113"/>
    </row>
    <row r="278" spans="1:12" s="114" customFormat="1" ht="20.25" customHeight="1" x14ac:dyDescent="0.25">
      <c r="A278" s="132"/>
      <c r="B278" s="132"/>
      <c r="C278" s="131">
        <v>321</v>
      </c>
      <c r="D278" s="131"/>
      <c r="E278" s="136"/>
      <c r="F278" s="137"/>
      <c r="G278" s="12" t="s">
        <v>42</v>
      </c>
      <c r="H278" s="127" t="s">
        <v>140</v>
      </c>
      <c r="I278" s="133">
        <f t="shared" ref="I278:K278" si="37">I288+I293</f>
        <v>31500</v>
      </c>
      <c r="J278" s="133">
        <f t="shared" si="37"/>
        <v>0</v>
      </c>
      <c r="K278" s="133">
        <f t="shared" si="37"/>
        <v>31500</v>
      </c>
      <c r="L278" s="113"/>
    </row>
    <row r="279" spans="1:12" s="114" customFormat="1" ht="20.25" customHeight="1" x14ac:dyDescent="0.25">
      <c r="A279" s="132"/>
      <c r="B279" s="132"/>
      <c r="C279" s="131"/>
      <c r="D279" s="131">
        <v>3211</v>
      </c>
      <c r="E279" s="136"/>
      <c r="F279" s="137"/>
      <c r="G279" s="12" t="s">
        <v>42</v>
      </c>
      <c r="H279" s="127" t="s">
        <v>141</v>
      </c>
      <c r="I279" s="133">
        <f>I280+I282+I284+I286</f>
        <v>0</v>
      </c>
      <c r="J279" s="133">
        <f>J280+J282+J284+J286</f>
        <v>0</v>
      </c>
      <c r="K279" s="133">
        <f>K280+K282+K284+K286</f>
        <v>0</v>
      </c>
      <c r="L279" s="113"/>
    </row>
    <row r="280" spans="1:12" s="114" customFormat="1" ht="20.25" customHeight="1" x14ac:dyDescent="0.25">
      <c r="A280" s="132"/>
      <c r="B280" s="132"/>
      <c r="C280" s="131"/>
      <c r="D280" s="131"/>
      <c r="E280" s="131">
        <v>32111</v>
      </c>
      <c r="F280" s="132"/>
      <c r="G280" s="12" t="s">
        <v>42</v>
      </c>
      <c r="H280" s="127" t="s">
        <v>142</v>
      </c>
      <c r="I280" s="133">
        <f>I281</f>
        <v>0</v>
      </c>
      <c r="J280" s="133">
        <f>J281</f>
        <v>0</v>
      </c>
      <c r="K280" s="133">
        <f>K281</f>
        <v>0</v>
      </c>
      <c r="L280" s="113"/>
    </row>
    <row r="281" spans="1:12" s="114" customFormat="1" ht="20.25" customHeight="1" x14ac:dyDescent="0.25">
      <c r="A281" s="132"/>
      <c r="B281" s="132"/>
      <c r="C281" s="131"/>
      <c r="D281" s="131"/>
      <c r="E281" s="131"/>
      <c r="F281" s="171">
        <v>321110</v>
      </c>
      <c r="G281" s="172" t="s">
        <v>42</v>
      </c>
      <c r="H281" s="173" t="s">
        <v>142</v>
      </c>
      <c r="I281" s="174">
        <v>0</v>
      </c>
      <c r="J281" s="174">
        <v>0</v>
      </c>
      <c r="K281" s="174">
        <f>I281+J281</f>
        <v>0</v>
      </c>
      <c r="L281" s="113"/>
    </row>
    <row r="282" spans="1:12" s="114" customFormat="1" ht="20.25" customHeight="1" x14ac:dyDescent="0.25">
      <c r="A282" s="132"/>
      <c r="B282" s="132"/>
      <c r="C282" s="131"/>
      <c r="D282" s="131"/>
      <c r="E282" s="131">
        <v>32113</v>
      </c>
      <c r="F282" s="132"/>
      <c r="G282" s="12" t="s">
        <v>42</v>
      </c>
      <c r="H282" s="127" t="s">
        <v>143</v>
      </c>
      <c r="I282" s="133">
        <f>I283</f>
        <v>0</v>
      </c>
      <c r="J282" s="133">
        <f>J283</f>
        <v>0</v>
      </c>
      <c r="K282" s="133">
        <f>K283</f>
        <v>0</v>
      </c>
      <c r="L282" s="113"/>
    </row>
    <row r="283" spans="1:12" s="114" customFormat="1" ht="20.25" customHeight="1" x14ac:dyDescent="0.25">
      <c r="A283" s="132"/>
      <c r="B283" s="132"/>
      <c r="C283" s="131"/>
      <c r="D283" s="131"/>
      <c r="E283" s="131"/>
      <c r="F283" s="171">
        <v>321130</v>
      </c>
      <c r="G283" s="172" t="s">
        <v>42</v>
      </c>
      <c r="H283" s="173" t="s">
        <v>143</v>
      </c>
      <c r="I283" s="174">
        <v>0</v>
      </c>
      <c r="J283" s="174">
        <v>0</v>
      </c>
      <c r="K283" s="174">
        <f>I283+J283</f>
        <v>0</v>
      </c>
      <c r="L283" s="113"/>
    </row>
    <row r="284" spans="1:12" s="114" customFormat="1" ht="20.25" customHeight="1" x14ac:dyDescent="0.25">
      <c r="A284" s="132"/>
      <c r="B284" s="132"/>
      <c r="C284" s="131"/>
      <c r="D284" s="131"/>
      <c r="E284" s="131">
        <v>32115</v>
      </c>
      <c r="F284" s="132"/>
      <c r="G284" s="12" t="s">
        <v>42</v>
      </c>
      <c r="H284" s="127" t="s">
        <v>144</v>
      </c>
      <c r="I284" s="133">
        <f>I285</f>
        <v>0</v>
      </c>
      <c r="J284" s="133">
        <f>J285</f>
        <v>0</v>
      </c>
      <c r="K284" s="133">
        <f>K285</f>
        <v>0</v>
      </c>
      <c r="L284" s="113"/>
    </row>
    <row r="285" spans="1:12" s="114" customFormat="1" ht="20.25" customHeight="1" x14ac:dyDescent="0.25">
      <c r="A285" s="132"/>
      <c r="B285" s="132"/>
      <c r="C285" s="131"/>
      <c r="D285" s="131"/>
      <c r="E285" s="131"/>
      <c r="F285" s="171">
        <v>321150</v>
      </c>
      <c r="G285" s="172" t="s">
        <v>42</v>
      </c>
      <c r="H285" s="173" t="s">
        <v>144</v>
      </c>
      <c r="I285" s="174">
        <v>0</v>
      </c>
      <c r="J285" s="174">
        <v>0</v>
      </c>
      <c r="K285" s="174">
        <f>I285+J285</f>
        <v>0</v>
      </c>
      <c r="L285" s="113"/>
    </row>
    <row r="286" spans="1:12" s="114" customFormat="1" ht="20.25" customHeight="1" x14ac:dyDescent="0.25">
      <c r="A286" s="132"/>
      <c r="B286" s="132"/>
      <c r="C286" s="131"/>
      <c r="D286" s="131"/>
      <c r="E286" s="131">
        <v>32119</v>
      </c>
      <c r="F286" s="132"/>
      <c r="G286" s="12" t="s">
        <v>42</v>
      </c>
      <c r="H286" s="127" t="s">
        <v>145</v>
      </c>
      <c r="I286" s="133">
        <f>I287</f>
        <v>0</v>
      </c>
      <c r="J286" s="133">
        <f>J287</f>
        <v>0</v>
      </c>
      <c r="K286" s="133">
        <f>K287</f>
        <v>0</v>
      </c>
      <c r="L286" s="113"/>
    </row>
    <row r="287" spans="1:12" s="114" customFormat="1" ht="20.25" customHeight="1" x14ac:dyDescent="0.25">
      <c r="A287" s="132"/>
      <c r="B287" s="132"/>
      <c r="C287" s="131"/>
      <c r="D287" s="131"/>
      <c r="E287" s="131"/>
      <c r="F287" s="171">
        <v>321190</v>
      </c>
      <c r="G287" s="172" t="s">
        <v>42</v>
      </c>
      <c r="H287" s="173" t="s">
        <v>145</v>
      </c>
      <c r="I287" s="174">
        <v>0</v>
      </c>
      <c r="J287" s="174">
        <v>0</v>
      </c>
      <c r="K287" s="174">
        <f>I287+J287</f>
        <v>0</v>
      </c>
      <c r="L287" s="113"/>
    </row>
    <row r="288" spans="1:12" s="114" customFormat="1" ht="20.25" customHeight="1" x14ac:dyDescent="0.25">
      <c r="A288" s="132"/>
      <c r="B288" s="132"/>
      <c r="C288" s="131"/>
      <c r="D288" s="131">
        <v>3212</v>
      </c>
      <c r="E288" s="136"/>
      <c r="F288" s="137"/>
      <c r="G288" s="12" t="s">
        <v>42</v>
      </c>
      <c r="H288" s="127" t="s">
        <v>146</v>
      </c>
      <c r="I288" s="133">
        <f>I289+I291</f>
        <v>31500</v>
      </c>
      <c r="J288" s="133">
        <f>J289+J291</f>
        <v>0</v>
      </c>
      <c r="K288" s="133">
        <f>K289+K291</f>
        <v>31500</v>
      </c>
      <c r="L288" s="113"/>
    </row>
    <row r="289" spans="1:12" s="114" customFormat="1" ht="20.25" customHeight="1" x14ac:dyDescent="0.25">
      <c r="A289" s="132"/>
      <c r="B289" s="132"/>
      <c r="C289" s="131"/>
      <c r="D289" s="131"/>
      <c r="E289" s="131">
        <v>32121</v>
      </c>
      <c r="F289" s="132"/>
      <c r="G289" s="12" t="s">
        <v>42</v>
      </c>
      <c r="H289" s="127" t="s">
        <v>147</v>
      </c>
      <c r="I289" s="133">
        <f>I290</f>
        <v>22000</v>
      </c>
      <c r="J289" s="133">
        <f>J290</f>
        <v>0</v>
      </c>
      <c r="K289" s="133">
        <f>K290</f>
        <v>22000</v>
      </c>
      <c r="L289" s="113"/>
    </row>
    <row r="290" spans="1:12" s="114" customFormat="1" ht="20.25" customHeight="1" x14ac:dyDescent="0.25">
      <c r="A290" s="132"/>
      <c r="B290" s="132"/>
      <c r="C290" s="131"/>
      <c r="D290" s="131"/>
      <c r="E290" s="131"/>
      <c r="F290" s="171">
        <v>321210</v>
      </c>
      <c r="G290" s="172" t="s">
        <v>42</v>
      </c>
      <c r="H290" s="173" t="s">
        <v>147</v>
      </c>
      <c r="I290" s="174">
        <v>22000</v>
      </c>
      <c r="J290" s="174">
        <f>K290-I290</f>
        <v>0</v>
      </c>
      <c r="K290" s="174">
        <v>22000</v>
      </c>
      <c r="L290" s="113"/>
    </row>
    <row r="291" spans="1:12" s="114" customFormat="1" ht="20.25" customHeight="1" x14ac:dyDescent="0.25">
      <c r="A291" s="132"/>
      <c r="B291" s="132"/>
      <c r="C291" s="131"/>
      <c r="D291" s="131"/>
      <c r="E291" s="131">
        <v>32123</v>
      </c>
      <c r="F291" s="132"/>
      <c r="G291" s="12" t="s">
        <v>42</v>
      </c>
      <c r="H291" s="127" t="s">
        <v>261</v>
      </c>
      <c r="I291" s="133">
        <f>I292</f>
        <v>9500</v>
      </c>
      <c r="J291" s="133">
        <f>J292</f>
        <v>0</v>
      </c>
      <c r="K291" s="133">
        <f>K292</f>
        <v>9500</v>
      </c>
      <c r="L291" s="113"/>
    </row>
    <row r="292" spans="1:12" s="114" customFormat="1" ht="20.25" customHeight="1" x14ac:dyDescent="0.25">
      <c r="A292" s="132"/>
      <c r="B292" s="132"/>
      <c r="C292" s="131"/>
      <c r="D292" s="131"/>
      <c r="E292" s="131"/>
      <c r="F292" s="171">
        <v>321230</v>
      </c>
      <c r="G292" s="172" t="s">
        <v>42</v>
      </c>
      <c r="H292" s="173" t="s">
        <v>261</v>
      </c>
      <c r="I292" s="174">
        <v>9500</v>
      </c>
      <c r="J292" s="174">
        <f>K292-I292</f>
        <v>0</v>
      </c>
      <c r="K292" s="174">
        <v>9500</v>
      </c>
      <c r="L292" s="113"/>
    </row>
    <row r="293" spans="1:12" s="114" customFormat="1" ht="20.25" customHeight="1" x14ac:dyDescent="0.25">
      <c r="A293" s="132"/>
      <c r="B293" s="132"/>
      <c r="C293" s="131"/>
      <c r="D293" s="131">
        <v>3213</v>
      </c>
      <c r="E293" s="136"/>
      <c r="F293" s="137"/>
      <c r="G293" s="12" t="s">
        <v>42</v>
      </c>
      <c r="H293" s="127" t="s">
        <v>149</v>
      </c>
      <c r="I293" s="133">
        <f t="shared" ref="I293:K293" si="38">I294</f>
        <v>0</v>
      </c>
      <c r="J293" s="133">
        <f t="shared" si="38"/>
        <v>0</v>
      </c>
      <c r="K293" s="133">
        <f t="shared" si="38"/>
        <v>0</v>
      </c>
      <c r="L293" s="113"/>
    </row>
    <row r="294" spans="1:12" s="114" customFormat="1" ht="20.25" customHeight="1" x14ac:dyDescent="0.25">
      <c r="A294" s="132"/>
      <c r="B294" s="132"/>
      <c r="C294" s="136"/>
      <c r="D294" s="136"/>
      <c r="E294" s="88">
        <v>32131</v>
      </c>
      <c r="F294" s="127"/>
      <c r="G294" s="12" t="s">
        <v>42</v>
      </c>
      <c r="H294" s="127" t="s">
        <v>150</v>
      </c>
      <c r="I294" s="133">
        <f t="shared" ref="I294:K294" si="39">I295+I296</f>
        <v>0</v>
      </c>
      <c r="J294" s="133">
        <f t="shared" si="39"/>
        <v>0</v>
      </c>
      <c r="K294" s="133">
        <f t="shared" si="39"/>
        <v>0</v>
      </c>
      <c r="L294" s="113"/>
    </row>
    <row r="295" spans="1:12" s="114" customFormat="1" ht="20.25" customHeight="1" x14ac:dyDescent="0.25">
      <c r="A295" s="132"/>
      <c r="B295" s="132"/>
      <c r="C295" s="136"/>
      <c r="D295" s="136"/>
      <c r="E295" s="11"/>
      <c r="F295" s="171">
        <v>321310</v>
      </c>
      <c r="G295" s="172" t="s">
        <v>42</v>
      </c>
      <c r="H295" s="173" t="s">
        <v>262</v>
      </c>
      <c r="I295" s="174">
        <v>0</v>
      </c>
      <c r="J295" s="174">
        <f>K295-I295</f>
        <v>0</v>
      </c>
      <c r="K295" s="174">
        <v>0</v>
      </c>
      <c r="L295" s="113"/>
    </row>
    <row r="296" spans="1:12" s="114" customFormat="1" ht="20.25" customHeight="1" x14ac:dyDescent="0.25">
      <c r="A296" s="132"/>
      <c r="B296" s="132"/>
      <c r="C296" s="136"/>
      <c r="D296" s="136"/>
      <c r="E296" s="11"/>
      <c r="F296" s="171">
        <v>321311</v>
      </c>
      <c r="G296" s="172" t="s">
        <v>42</v>
      </c>
      <c r="H296" s="173" t="s">
        <v>263</v>
      </c>
      <c r="I296" s="174">
        <v>0</v>
      </c>
      <c r="J296" s="174">
        <f>K296-I296</f>
        <v>0</v>
      </c>
      <c r="K296" s="174">
        <v>0</v>
      </c>
      <c r="L296" s="113"/>
    </row>
    <row r="297" spans="1:12" s="114" customFormat="1" ht="20.25" customHeight="1" x14ac:dyDescent="0.25">
      <c r="A297" s="132"/>
      <c r="B297" s="132"/>
      <c r="C297" s="136"/>
      <c r="D297" s="136"/>
      <c r="E297" s="88">
        <v>32132</v>
      </c>
      <c r="F297" s="127"/>
      <c r="G297" s="12" t="s">
        <v>42</v>
      </c>
      <c r="H297" s="127" t="s">
        <v>153</v>
      </c>
      <c r="I297" s="133"/>
      <c r="J297" s="133"/>
      <c r="K297" s="133"/>
      <c r="L297" s="113"/>
    </row>
    <row r="298" spans="1:12" s="114" customFormat="1" ht="20.25" customHeight="1" x14ac:dyDescent="0.25">
      <c r="A298" s="132"/>
      <c r="B298" s="132"/>
      <c r="C298" s="136"/>
      <c r="D298" s="136"/>
      <c r="E298" s="11"/>
      <c r="F298" s="171">
        <v>321320</v>
      </c>
      <c r="G298" s="172" t="s">
        <v>42</v>
      </c>
      <c r="H298" s="173" t="s">
        <v>153</v>
      </c>
      <c r="I298" s="174"/>
      <c r="J298" s="174"/>
      <c r="K298" s="174"/>
      <c r="L298" s="113"/>
    </row>
    <row r="299" spans="1:12" s="114" customFormat="1" ht="20.25" customHeight="1" x14ac:dyDescent="0.25">
      <c r="A299" s="132"/>
      <c r="B299" s="132"/>
      <c r="C299" s="131">
        <v>322</v>
      </c>
      <c r="D299" s="131"/>
      <c r="E299" s="131"/>
      <c r="F299" s="132"/>
      <c r="G299" s="12" t="s">
        <v>42</v>
      </c>
      <c r="H299" s="127" t="s">
        <v>154</v>
      </c>
      <c r="I299" s="133">
        <f>I300+I312+I317+I325+I328+I333</f>
        <v>525000</v>
      </c>
      <c r="J299" s="133">
        <f>J300+J312+J317+J325+J328+J333</f>
        <v>-4157</v>
      </c>
      <c r="K299" s="133">
        <f>K300+K312+K317+K325+K328+K333</f>
        <v>520843</v>
      </c>
      <c r="L299" s="113"/>
    </row>
    <row r="300" spans="1:12" s="114" customFormat="1" ht="20.25" customHeight="1" x14ac:dyDescent="0.25">
      <c r="A300" s="132"/>
      <c r="B300" s="132"/>
      <c r="C300" s="131"/>
      <c r="D300" s="131">
        <v>3221</v>
      </c>
      <c r="E300" s="131"/>
      <c r="F300" s="132"/>
      <c r="G300" s="12" t="s">
        <v>42</v>
      </c>
      <c r="H300" s="127" t="s">
        <v>155</v>
      </c>
      <c r="I300" s="133">
        <f>I301+I304+I306+I308+I310</f>
        <v>15000</v>
      </c>
      <c r="J300" s="133">
        <f>J301+J304+J306+J308+J310</f>
        <v>-305</v>
      </c>
      <c r="K300" s="133">
        <f>K301+K304+K306+K308+K310</f>
        <v>14695</v>
      </c>
      <c r="L300" s="113"/>
    </row>
    <row r="301" spans="1:12" s="114" customFormat="1" ht="20.25" customHeight="1" x14ac:dyDescent="0.25">
      <c r="A301" s="132"/>
      <c r="B301" s="132"/>
      <c r="C301" s="131"/>
      <c r="D301" s="131"/>
      <c r="E301" s="88">
        <v>32211</v>
      </c>
      <c r="F301" s="127"/>
      <c r="G301" s="12" t="s">
        <v>42</v>
      </c>
      <c r="H301" s="127" t="s">
        <v>156</v>
      </c>
      <c r="I301" s="133">
        <f>I302+I303</f>
        <v>8000</v>
      </c>
      <c r="J301" s="133">
        <f>J302+J303</f>
        <v>-305</v>
      </c>
      <c r="K301" s="133">
        <f>K302+K303</f>
        <v>7695</v>
      </c>
      <c r="L301" s="113"/>
    </row>
    <row r="302" spans="1:12" s="114" customFormat="1" ht="20.25" customHeight="1" x14ac:dyDescent="0.25">
      <c r="A302" s="132"/>
      <c r="B302" s="132"/>
      <c r="C302" s="131"/>
      <c r="D302" s="131"/>
      <c r="E302" s="11"/>
      <c r="F302" s="171">
        <v>322110</v>
      </c>
      <c r="G302" s="172" t="s">
        <v>42</v>
      </c>
      <c r="H302" s="173" t="s">
        <v>156</v>
      </c>
      <c r="I302" s="174">
        <v>6500</v>
      </c>
      <c r="J302" s="174">
        <f>K302-I302</f>
        <v>-151</v>
      </c>
      <c r="K302" s="174">
        <f>6500-151</f>
        <v>6349</v>
      </c>
      <c r="L302" s="113"/>
    </row>
    <row r="303" spans="1:12" s="114" customFormat="1" ht="20.25" customHeight="1" x14ac:dyDescent="0.25">
      <c r="A303" s="132"/>
      <c r="B303" s="132"/>
      <c r="C303" s="131"/>
      <c r="D303" s="131"/>
      <c r="E303" s="11"/>
      <c r="F303" s="171">
        <v>322111</v>
      </c>
      <c r="G303" s="172" t="s">
        <v>42</v>
      </c>
      <c r="H303" s="173" t="s">
        <v>264</v>
      </c>
      <c r="I303" s="174">
        <v>1500</v>
      </c>
      <c r="J303" s="174">
        <f>K303-I303</f>
        <v>-154</v>
      </c>
      <c r="K303" s="174">
        <f>1500-154</f>
        <v>1346</v>
      </c>
      <c r="L303" s="113"/>
    </row>
    <row r="304" spans="1:12" s="114" customFormat="1" ht="20.25" customHeight="1" x14ac:dyDescent="0.25">
      <c r="A304" s="132"/>
      <c r="B304" s="132"/>
      <c r="C304" s="131"/>
      <c r="D304" s="131"/>
      <c r="E304" s="88">
        <v>32212</v>
      </c>
      <c r="F304" s="127"/>
      <c r="G304" s="12" t="s">
        <v>42</v>
      </c>
      <c r="H304" s="127" t="s">
        <v>163</v>
      </c>
      <c r="I304" s="133"/>
      <c r="J304" s="133"/>
      <c r="K304" s="133"/>
      <c r="L304" s="113"/>
    </row>
    <row r="305" spans="1:12" s="114" customFormat="1" ht="20.25" customHeight="1" x14ac:dyDescent="0.25">
      <c r="A305" s="132"/>
      <c r="B305" s="132"/>
      <c r="C305" s="131"/>
      <c r="D305" s="131"/>
      <c r="E305" s="11"/>
      <c r="F305" s="171">
        <v>322120</v>
      </c>
      <c r="G305" s="172" t="s">
        <v>42</v>
      </c>
      <c r="H305" s="173" t="s">
        <v>163</v>
      </c>
      <c r="I305" s="174"/>
      <c r="J305" s="174"/>
      <c r="K305" s="174"/>
      <c r="L305" s="113"/>
    </row>
    <row r="306" spans="1:12" s="114" customFormat="1" ht="20.25" customHeight="1" x14ac:dyDescent="0.25">
      <c r="A306" s="132"/>
      <c r="B306" s="132"/>
      <c r="C306" s="131"/>
      <c r="D306" s="131"/>
      <c r="E306" s="88">
        <v>32214</v>
      </c>
      <c r="F306" s="127"/>
      <c r="G306" s="12" t="s">
        <v>42</v>
      </c>
      <c r="H306" s="127" t="s">
        <v>164</v>
      </c>
      <c r="I306" s="133">
        <f t="shared" ref="I306:K306" si="40">I307</f>
        <v>2000</v>
      </c>
      <c r="J306" s="133">
        <f t="shared" si="40"/>
        <v>0</v>
      </c>
      <c r="K306" s="133">
        <f t="shared" si="40"/>
        <v>2000</v>
      </c>
      <c r="L306" s="113"/>
    </row>
    <row r="307" spans="1:12" s="114" customFormat="1" ht="20.25" customHeight="1" x14ac:dyDescent="0.25">
      <c r="A307" s="132"/>
      <c r="B307" s="132"/>
      <c r="C307" s="131"/>
      <c r="D307" s="131"/>
      <c r="E307" s="11"/>
      <c r="F307" s="171">
        <v>322140</v>
      </c>
      <c r="G307" s="172" t="s">
        <v>42</v>
      </c>
      <c r="H307" s="173" t="s">
        <v>164</v>
      </c>
      <c r="I307" s="174">
        <v>2000</v>
      </c>
      <c r="J307" s="174">
        <f>K307-I307</f>
        <v>0</v>
      </c>
      <c r="K307" s="174">
        <v>2000</v>
      </c>
      <c r="L307" s="113"/>
    </row>
    <row r="308" spans="1:12" s="114" customFormat="1" ht="20.25" customHeight="1" x14ac:dyDescent="0.25">
      <c r="A308" s="132"/>
      <c r="B308" s="132"/>
      <c r="C308" s="131"/>
      <c r="D308" s="131"/>
      <c r="E308" s="88">
        <v>32216</v>
      </c>
      <c r="F308" s="127"/>
      <c r="G308" s="12" t="s">
        <v>42</v>
      </c>
      <c r="H308" s="127" t="s">
        <v>165</v>
      </c>
      <c r="I308" s="133">
        <f t="shared" ref="I308:K308" si="41">I309</f>
        <v>5000</v>
      </c>
      <c r="J308" s="133">
        <f t="shared" si="41"/>
        <v>0</v>
      </c>
      <c r="K308" s="133">
        <f t="shared" si="41"/>
        <v>5000</v>
      </c>
      <c r="L308" s="113"/>
    </row>
    <row r="309" spans="1:12" s="114" customFormat="1" ht="20.25" customHeight="1" x14ac:dyDescent="0.25">
      <c r="A309" s="132"/>
      <c r="B309" s="132"/>
      <c r="C309" s="131"/>
      <c r="D309" s="131"/>
      <c r="E309" s="11"/>
      <c r="F309" s="171">
        <v>322160</v>
      </c>
      <c r="G309" s="172" t="s">
        <v>42</v>
      </c>
      <c r="H309" s="173" t="s">
        <v>165</v>
      </c>
      <c r="I309" s="174">
        <v>5000</v>
      </c>
      <c r="J309" s="174">
        <f>K309-I309</f>
        <v>0</v>
      </c>
      <c r="K309" s="174">
        <v>5000</v>
      </c>
      <c r="L309" s="113"/>
    </row>
    <row r="310" spans="1:12" s="114" customFormat="1" ht="20.25" customHeight="1" x14ac:dyDescent="0.25">
      <c r="A310" s="132"/>
      <c r="B310" s="132"/>
      <c r="C310" s="131"/>
      <c r="D310" s="131"/>
      <c r="E310" s="88">
        <v>32219</v>
      </c>
      <c r="F310" s="127"/>
      <c r="G310" s="12" t="s">
        <v>42</v>
      </c>
      <c r="H310" s="127" t="s">
        <v>166</v>
      </c>
      <c r="I310" s="133"/>
      <c r="J310" s="133"/>
      <c r="K310" s="133"/>
      <c r="L310" s="113"/>
    </row>
    <row r="311" spans="1:12" s="114" customFormat="1" ht="20.25" customHeight="1" x14ac:dyDescent="0.25">
      <c r="A311" s="132"/>
      <c r="B311" s="132"/>
      <c r="C311" s="131"/>
      <c r="D311" s="131"/>
      <c r="E311" s="11"/>
      <c r="F311" s="171">
        <v>322190</v>
      </c>
      <c r="G311" s="172" t="s">
        <v>42</v>
      </c>
      <c r="H311" s="173" t="s">
        <v>166</v>
      </c>
      <c r="I311" s="174"/>
      <c r="J311" s="174"/>
      <c r="K311" s="174"/>
      <c r="L311" s="113"/>
    </row>
    <row r="312" spans="1:12" s="114" customFormat="1" ht="20.25" customHeight="1" x14ac:dyDescent="0.25">
      <c r="A312" s="132"/>
      <c r="B312" s="132"/>
      <c r="C312" s="131"/>
      <c r="D312" s="131">
        <v>3222</v>
      </c>
      <c r="E312" s="131"/>
      <c r="F312" s="132"/>
      <c r="G312" s="12" t="s">
        <v>42</v>
      </c>
      <c r="H312" s="127" t="s">
        <v>167</v>
      </c>
      <c r="I312" s="133">
        <f>I313+I315</f>
        <v>474000</v>
      </c>
      <c r="J312" s="133">
        <f>J313+J315</f>
        <v>-2190</v>
      </c>
      <c r="K312" s="133">
        <f>K313+K315</f>
        <v>471810</v>
      </c>
      <c r="L312" s="113"/>
    </row>
    <row r="313" spans="1:12" s="114" customFormat="1" ht="20.25" customHeight="1" x14ac:dyDescent="0.25">
      <c r="A313" s="132"/>
      <c r="B313" s="132"/>
      <c r="C313" s="131"/>
      <c r="D313" s="131"/>
      <c r="E313" s="88">
        <v>32221</v>
      </c>
      <c r="F313" s="127"/>
      <c r="G313" s="12" t="s">
        <v>42</v>
      </c>
      <c r="H313" s="127" t="s">
        <v>168</v>
      </c>
      <c r="I313" s="133">
        <f>I314</f>
        <v>382000</v>
      </c>
      <c r="J313" s="133">
        <f>J314</f>
        <v>0</v>
      </c>
      <c r="K313" s="133">
        <f>K314</f>
        <v>382000</v>
      </c>
      <c r="L313" s="113"/>
    </row>
    <row r="314" spans="1:12" s="114" customFormat="1" ht="20.25" customHeight="1" x14ac:dyDescent="0.25">
      <c r="A314" s="132"/>
      <c r="B314" s="132"/>
      <c r="C314" s="131"/>
      <c r="D314" s="131"/>
      <c r="E314" s="11"/>
      <c r="F314" s="171">
        <v>322210</v>
      </c>
      <c r="G314" s="172" t="s">
        <v>42</v>
      </c>
      <c r="H314" s="173" t="s">
        <v>168</v>
      </c>
      <c r="I314" s="174">
        <v>382000</v>
      </c>
      <c r="J314" s="174">
        <f>K314-I314</f>
        <v>0</v>
      </c>
      <c r="K314" s="174">
        <f>282000+100000</f>
        <v>382000</v>
      </c>
      <c r="L314" s="113"/>
    </row>
    <row r="315" spans="1:12" s="114" customFormat="1" ht="20.25" customHeight="1" x14ac:dyDescent="0.25">
      <c r="A315" s="132"/>
      <c r="B315" s="132"/>
      <c r="C315" s="131"/>
      <c r="D315" s="131"/>
      <c r="E315" s="88">
        <v>32222</v>
      </c>
      <c r="F315" s="127"/>
      <c r="G315" s="12" t="s">
        <v>42</v>
      </c>
      <c r="H315" s="127" t="s">
        <v>170</v>
      </c>
      <c r="I315" s="133">
        <f>I316</f>
        <v>92000</v>
      </c>
      <c r="J315" s="133">
        <f>J316</f>
        <v>-2190</v>
      </c>
      <c r="K315" s="133">
        <f>K316</f>
        <v>89810</v>
      </c>
      <c r="L315" s="113"/>
    </row>
    <row r="316" spans="1:12" s="114" customFormat="1" ht="20.25" customHeight="1" x14ac:dyDescent="0.25">
      <c r="A316" s="132"/>
      <c r="B316" s="132"/>
      <c r="C316" s="131"/>
      <c r="D316" s="131"/>
      <c r="E316" s="11"/>
      <c r="F316" s="171">
        <v>322220</v>
      </c>
      <c r="G316" s="172" t="s">
        <v>42</v>
      </c>
      <c r="H316" s="173" t="s">
        <v>170</v>
      </c>
      <c r="I316" s="174">
        <v>92000</v>
      </c>
      <c r="J316" s="174">
        <f>K316-I316</f>
        <v>-2190</v>
      </c>
      <c r="K316" s="174">
        <f>92000-2190</f>
        <v>89810</v>
      </c>
      <c r="L316" s="113"/>
    </row>
    <row r="317" spans="1:12" s="114" customFormat="1" ht="20.25" customHeight="1" x14ac:dyDescent="0.25">
      <c r="A317" s="132"/>
      <c r="B317" s="132"/>
      <c r="C317" s="131"/>
      <c r="D317" s="131">
        <v>3223</v>
      </c>
      <c r="E317" s="131"/>
      <c r="F317" s="132"/>
      <c r="G317" s="12" t="s">
        <v>42</v>
      </c>
      <c r="H317" s="127" t="s">
        <v>173</v>
      </c>
      <c r="I317" s="133">
        <f t="shared" ref="I317:K317" si="42">I318+I321+I323</f>
        <v>30000</v>
      </c>
      <c r="J317" s="133">
        <f t="shared" si="42"/>
        <v>-1662</v>
      </c>
      <c r="K317" s="133">
        <f t="shared" si="42"/>
        <v>28338</v>
      </c>
      <c r="L317" s="113"/>
    </row>
    <row r="318" spans="1:12" s="114" customFormat="1" ht="20.25" customHeight="1" x14ac:dyDescent="0.25">
      <c r="A318" s="132"/>
      <c r="B318" s="132"/>
      <c r="C318" s="131"/>
      <c r="D318" s="131"/>
      <c r="E318" s="88">
        <v>32231</v>
      </c>
      <c r="F318" s="127"/>
      <c r="G318" s="12" t="s">
        <v>42</v>
      </c>
      <c r="H318" s="127" t="s">
        <v>174</v>
      </c>
      <c r="I318" s="133">
        <f t="shared" ref="I318:K318" si="43">I319+I320</f>
        <v>14000</v>
      </c>
      <c r="J318" s="133">
        <f t="shared" si="43"/>
        <v>-1200</v>
      </c>
      <c r="K318" s="133">
        <f t="shared" si="43"/>
        <v>12800</v>
      </c>
      <c r="L318" s="113"/>
    </row>
    <row r="319" spans="1:12" s="114" customFormat="1" ht="20.25" customHeight="1" x14ac:dyDescent="0.25">
      <c r="A319" s="132"/>
      <c r="B319" s="132"/>
      <c r="C319" s="131"/>
      <c r="D319" s="131"/>
      <c r="E319" s="11"/>
      <c r="F319" s="171">
        <v>322310</v>
      </c>
      <c r="G319" s="172" t="s">
        <v>42</v>
      </c>
      <c r="H319" s="173" t="s">
        <v>174</v>
      </c>
      <c r="I319" s="174">
        <v>5000</v>
      </c>
      <c r="J319" s="174">
        <f>K319-I319</f>
        <v>-300</v>
      </c>
      <c r="K319" s="174">
        <f>5000-300</f>
        <v>4700</v>
      </c>
      <c r="L319" s="113"/>
    </row>
    <row r="320" spans="1:12" s="114" customFormat="1" ht="20.25" customHeight="1" x14ac:dyDescent="0.25">
      <c r="A320" s="132"/>
      <c r="B320" s="132"/>
      <c r="C320" s="131"/>
      <c r="D320" s="131"/>
      <c r="E320" s="11"/>
      <c r="F320" s="171">
        <v>322311</v>
      </c>
      <c r="G320" s="172" t="s">
        <v>42</v>
      </c>
      <c r="H320" s="173" t="s">
        <v>265</v>
      </c>
      <c r="I320" s="174">
        <v>9000</v>
      </c>
      <c r="J320" s="174">
        <f>K320-I320</f>
        <v>-900</v>
      </c>
      <c r="K320" s="174">
        <f>9000-900</f>
        <v>8100</v>
      </c>
      <c r="L320" s="113"/>
    </row>
    <row r="321" spans="1:12" s="114" customFormat="1" ht="20.25" customHeight="1" x14ac:dyDescent="0.25">
      <c r="A321" s="132"/>
      <c r="B321" s="132"/>
      <c r="C321" s="131"/>
      <c r="D321" s="131"/>
      <c r="E321" s="88">
        <v>32233</v>
      </c>
      <c r="F321" s="127"/>
      <c r="G321" s="12" t="s">
        <v>42</v>
      </c>
      <c r="H321" s="127" t="s">
        <v>176</v>
      </c>
      <c r="I321" s="133">
        <f t="shared" ref="I321:K321" si="44">I322</f>
        <v>10000</v>
      </c>
      <c r="J321" s="133">
        <f t="shared" si="44"/>
        <v>-462</v>
      </c>
      <c r="K321" s="133">
        <f t="shared" si="44"/>
        <v>9538</v>
      </c>
      <c r="L321" s="113"/>
    </row>
    <row r="322" spans="1:12" s="114" customFormat="1" ht="20.25" customHeight="1" x14ac:dyDescent="0.25">
      <c r="A322" s="132"/>
      <c r="B322" s="132"/>
      <c r="C322" s="131"/>
      <c r="D322" s="131"/>
      <c r="E322" s="11"/>
      <c r="F322" s="171">
        <v>322330</v>
      </c>
      <c r="G322" s="172" t="s">
        <v>42</v>
      </c>
      <c r="H322" s="173" t="s">
        <v>176</v>
      </c>
      <c r="I322" s="174">
        <v>10000</v>
      </c>
      <c r="J322" s="174">
        <f>K322-I322</f>
        <v>-462</v>
      </c>
      <c r="K322" s="174">
        <f>10000-462</f>
        <v>9538</v>
      </c>
      <c r="L322" s="113"/>
    </row>
    <row r="323" spans="1:12" s="114" customFormat="1" ht="20.25" customHeight="1" x14ac:dyDescent="0.25">
      <c r="A323" s="132"/>
      <c r="B323" s="132"/>
      <c r="C323" s="131"/>
      <c r="D323" s="131"/>
      <c r="E323" s="88">
        <v>32234</v>
      </c>
      <c r="F323" s="127"/>
      <c r="G323" s="12" t="s">
        <v>42</v>
      </c>
      <c r="H323" s="127" t="s">
        <v>177</v>
      </c>
      <c r="I323" s="133">
        <f t="shared" ref="I323:K323" si="45">I324</f>
        <v>6000</v>
      </c>
      <c r="J323" s="133">
        <f t="shared" si="45"/>
        <v>0</v>
      </c>
      <c r="K323" s="133">
        <f t="shared" si="45"/>
        <v>6000</v>
      </c>
      <c r="L323" s="113"/>
    </row>
    <row r="324" spans="1:12" s="114" customFormat="1" ht="20.25" customHeight="1" x14ac:dyDescent="0.25">
      <c r="A324" s="132"/>
      <c r="B324" s="132"/>
      <c r="C324" s="131"/>
      <c r="D324" s="131"/>
      <c r="E324" s="11"/>
      <c r="F324" s="171">
        <v>322340</v>
      </c>
      <c r="G324" s="172" t="s">
        <v>42</v>
      </c>
      <c r="H324" s="173" t="s">
        <v>177</v>
      </c>
      <c r="I324" s="174">
        <v>6000</v>
      </c>
      <c r="J324" s="174">
        <f>K324-I324</f>
        <v>0</v>
      </c>
      <c r="K324" s="174">
        <v>6000</v>
      </c>
      <c r="L324" s="113"/>
    </row>
    <row r="325" spans="1:12" s="114" customFormat="1" ht="20.25" customHeight="1" x14ac:dyDescent="0.25">
      <c r="A325" s="132"/>
      <c r="B325" s="132"/>
      <c r="C325" s="131"/>
      <c r="D325" s="131">
        <v>3224</v>
      </c>
      <c r="E325" s="131"/>
      <c r="F325" s="132"/>
      <c r="G325" s="12" t="s">
        <v>42</v>
      </c>
      <c r="H325" s="134" t="s">
        <v>178</v>
      </c>
      <c r="I325" s="133">
        <v>0</v>
      </c>
      <c r="J325" s="133">
        <v>0</v>
      </c>
      <c r="K325" s="133">
        <v>0</v>
      </c>
      <c r="L325" s="113"/>
    </row>
    <row r="326" spans="1:12" s="114" customFormat="1" ht="20.25" customHeight="1" x14ac:dyDescent="0.25">
      <c r="A326" s="132"/>
      <c r="B326" s="132"/>
      <c r="C326" s="131"/>
      <c r="D326" s="131"/>
      <c r="E326" s="88">
        <v>32242</v>
      </c>
      <c r="F326" s="127"/>
      <c r="G326" s="12" t="s">
        <v>42</v>
      </c>
      <c r="H326" s="127" t="s">
        <v>179</v>
      </c>
      <c r="I326" s="133"/>
      <c r="J326" s="133"/>
      <c r="K326" s="133"/>
      <c r="L326" s="113"/>
    </row>
    <row r="327" spans="1:12" s="114" customFormat="1" ht="20.25" customHeight="1" x14ac:dyDescent="0.25">
      <c r="A327" s="132"/>
      <c r="B327" s="132"/>
      <c r="C327" s="131"/>
      <c r="D327" s="131"/>
      <c r="E327" s="11"/>
      <c r="F327" s="171">
        <v>322420</v>
      </c>
      <c r="G327" s="172" t="s">
        <v>42</v>
      </c>
      <c r="H327" s="173" t="s">
        <v>179</v>
      </c>
      <c r="I327" s="174"/>
      <c r="J327" s="174"/>
      <c r="K327" s="174"/>
      <c r="L327" s="113"/>
    </row>
    <row r="328" spans="1:12" s="114" customFormat="1" ht="20.25" customHeight="1" x14ac:dyDescent="0.25">
      <c r="A328" s="132"/>
      <c r="B328" s="132"/>
      <c r="C328" s="131"/>
      <c r="D328" s="131">
        <v>3225</v>
      </c>
      <c r="E328" s="131"/>
      <c r="F328" s="132"/>
      <c r="G328" s="12" t="s">
        <v>42</v>
      </c>
      <c r="H328" s="134" t="s">
        <v>180</v>
      </c>
      <c r="I328" s="133">
        <f t="shared" ref="I328:K329" si="46">I329</f>
        <v>3000</v>
      </c>
      <c r="J328" s="133">
        <f t="shared" si="46"/>
        <v>0</v>
      </c>
      <c r="K328" s="133">
        <f t="shared" si="46"/>
        <v>3000</v>
      </c>
      <c r="L328" s="113"/>
    </row>
    <row r="329" spans="1:12" s="114" customFormat="1" ht="20.25" customHeight="1" x14ac:dyDescent="0.25">
      <c r="A329" s="132"/>
      <c r="B329" s="132"/>
      <c r="C329" s="131"/>
      <c r="D329" s="131"/>
      <c r="E329" s="88">
        <v>32251</v>
      </c>
      <c r="F329" s="127"/>
      <c r="G329" s="12" t="s">
        <v>42</v>
      </c>
      <c r="H329" s="127" t="s">
        <v>181</v>
      </c>
      <c r="I329" s="133">
        <f t="shared" si="46"/>
        <v>3000</v>
      </c>
      <c r="J329" s="133">
        <f t="shared" si="46"/>
        <v>0</v>
      </c>
      <c r="K329" s="133">
        <f t="shared" si="46"/>
        <v>3000</v>
      </c>
      <c r="L329" s="113"/>
    </row>
    <row r="330" spans="1:12" s="114" customFormat="1" ht="20.25" customHeight="1" x14ac:dyDescent="0.25">
      <c r="A330" s="132"/>
      <c r="B330" s="132"/>
      <c r="C330" s="131"/>
      <c r="D330" s="131"/>
      <c r="E330" s="11"/>
      <c r="F330" s="171">
        <v>322510</v>
      </c>
      <c r="G330" s="172" t="s">
        <v>42</v>
      </c>
      <c r="H330" s="173" t="s">
        <v>181</v>
      </c>
      <c r="I330" s="174">
        <v>3000</v>
      </c>
      <c r="J330" s="174">
        <f>K330-I330</f>
        <v>0</v>
      </c>
      <c r="K330" s="174">
        <v>3000</v>
      </c>
      <c r="L330" s="113"/>
    </row>
    <row r="331" spans="1:12" s="114" customFormat="1" ht="20.25" customHeight="1" x14ac:dyDescent="0.25">
      <c r="A331" s="132"/>
      <c r="B331" s="132"/>
      <c r="C331" s="131"/>
      <c r="D331" s="131"/>
      <c r="E331" s="88">
        <v>32252</v>
      </c>
      <c r="F331" s="127"/>
      <c r="G331" s="12" t="s">
        <v>42</v>
      </c>
      <c r="H331" s="127" t="s">
        <v>182</v>
      </c>
      <c r="I331" s="133"/>
      <c r="J331" s="133"/>
      <c r="K331" s="133"/>
      <c r="L331" s="113"/>
    </row>
    <row r="332" spans="1:12" s="114" customFormat="1" ht="20.25" customHeight="1" x14ac:dyDescent="0.25">
      <c r="A332" s="132"/>
      <c r="B332" s="132"/>
      <c r="C332" s="131"/>
      <c r="D332" s="131"/>
      <c r="E332" s="11"/>
      <c r="F332" s="171">
        <v>322520</v>
      </c>
      <c r="G332" s="172" t="s">
        <v>42</v>
      </c>
      <c r="H332" s="173" t="s">
        <v>182</v>
      </c>
      <c r="I332" s="174"/>
      <c r="J332" s="174"/>
      <c r="K332" s="174"/>
      <c r="L332" s="113"/>
    </row>
    <row r="333" spans="1:12" s="114" customFormat="1" ht="20.25" customHeight="1" x14ac:dyDescent="0.25">
      <c r="A333" s="132"/>
      <c r="B333" s="132"/>
      <c r="C333" s="131"/>
      <c r="D333" s="131">
        <v>3227</v>
      </c>
      <c r="E333" s="131"/>
      <c r="F333" s="132"/>
      <c r="G333" s="12" t="s">
        <v>42</v>
      </c>
      <c r="H333" s="127" t="s">
        <v>183</v>
      </c>
      <c r="I333" s="133">
        <f t="shared" ref="I333:K334" si="47">I334</f>
        <v>3000</v>
      </c>
      <c r="J333" s="133">
        <f t="shared" si="47"/>
        <v>0</v>
      </c>
      <c r="K333" s="133">
        <f t="shared" si="47"/>
        <v>3000</v>
      </c>
      <c r="L333" s="113"/>
    </row>
    <row r="334" spans="1:12" s="114" customFormat="1" ht="20.25" customHeight="1" x14ac:dyDescent="0.25">
      <c r="A334" s="132"/>
      <c r="B334" s="132"/>
      <c r="C334" s="131"/>
      <c r="D334" s="131"/>
      <c r="E334" s="88">
        <v>32271</v>
      </c>
      <c r="F334" s="127"/>
      <c r="G334" s="12" t="s">
        <v>42</v>
      </c>
      <c r="H334" s="127" t="s">
        <v>184</v>
      </c>
      <c r="I334" s="133">
        <f t="shared" si="47"/>
        <v>3000</v>
      </c>
      <c r="J334" s="133">
        <f t="shared" si="47"/>
        <v>0</v>
      </c>
      <c r="K334" s="133">
        <f t="shared" si="47"/>
        <v>3000</v>
      </c>
      <c r="L334" s="113"/>
    </row>
    <row r="335" spans="1:12" s="114" customFormat="1" ht="20.25" customHeight="1" x14ac:dyDescent="0.25">
      <c r="A335" s="132"/>
      <c r="B335" s="132"/>
      <c r="C335" s="131"/>
      <c r="D335" s="131"/>
      <c r="E335" s="11"/>
      <c r="F335" s="171">
        <v>322710</v>
      </c>
      <c r="G335" s="172" t="s">
        <v>42</v>
      </c>
      <c r="H335" s="173" t="s">
        <v>184</v>
      </c>
      <c r="I335" s="174">
        <v>3000</v>
      </c>
      <c r="J335" s="174">
        <f>K335-I335</f>
        <v>0</v>
      </c>
      <c r="K335" s="174">
        <v>3000</v>
      </c>
      <c r="L335" s="113"/>
    </row>
    <row r="336" spans="1:12" s="114" customFormat="1" ht="20.25" customHeight="1" x14ac:dyDescent="0.25">
      <c r="A336" s="132"/>
      <c r="B336" s="132"/>
      <c r="C336" s="131">
        <v>323</v>
      </c>
      <c r="D336" s="131"/>
      <c r="E336" s="11"/>
      <c r="F336" s="127"/>
      <c r="G336" s="12" t="s">
        <v>42</v>
      </c>
      <c r="H336" s="127" t="s">
        <v>185</v>
      </c>
      <c r="I336" s="133">
        <f>I337+I354+I382+I374+I346+I369+I362+I385</f>
        <v>181100</v>
      </c>
      <c r="J336" s="133">
        <f t="shared" ref="J336:K336" si="48">J337+J354+J382+J374+J346+J369+J362+J385</f>
        <v>0</v>
      </c>
      <c r="K336" s="133">
        <f t="shared" si="48"/>
        <v>181100</v>
      </c>
      <c r="L336" s="113"/>
    </row>
    <row r="337" spans="1:12" s="114" customFormat="1" ht="20.25" customHeight="1" x14ac:dyDescent="0.25">
      <c r="A337" s="132"/>
      <c r="B337" s="132"/>
      <c r="C337" s="131"/>
      <c r="D337" s="131">
        <v>3231</v>
      </c>
      <c r="E337" s="131"/>
      <c r="F337" s="132"/>
      <c r="G337" s="12" t="s">
        <v>42</v>
      </c>
      <c r="H337" s="127" t="s">
        <v>186</v>
      </c>
      <c r="I337" s="133">
        <f>I338+I342</f>
        <v>11000</v>
      </c>
      <c r="J337" s="133">
        <f>J338+J342</f>
        <v>0</v>
      </c>
      <c r="K337" s="133">
        <f>K338+K342</f>
        <v>11000</v>
      </c>
      <c r="L337" s="113"/>
    </row>
    <row r="338" spans="1:12" s="114" customFormat="1" ht="20.25" customHeight="1" x14ac:dyDescent="0.25">
      <c r="A338" s="132"/>
      <c r="B338" s="132"/>
      <c r="C338" s="131"/>
      <c r="D338" s="131"/>
      <c r="E338" s="88">
        <v>32311</v>
      </c>
      <c r="F338" s="127"/>
      <c r="G338" s="12" t="s">
        <v>42</v>
      </c>
      <c r="H338" s="127" t="s">
        <v>187</v>
      </c>
      <c r="I338" s="133">
        <f t="shared" ref="I338:K338" si="49">I339</f>
        <v>10000</v>
      </c>
      <c r="J338" s="133">
        <f t="shared" si="49"/>
        <v>0</v>
      </c>
      <c r="K338" s="133">
        <f t="shared" si="49"/>
        <v>10000</v>
      </c>
      <c r="L338" s="113"/>
    </row>
    <row r="339" spans="1:12" s="114" customFormat="1" ht="20.25" customHeight="1" x14ac:dyDescent="0.25">
      <c r="A339" s="132"/>
      <c r="B339" s="132"/>
      <c r="C339" s="131"/>
      <c r="D339" s="131"/>
      <c r="E339" s="11"/>
      <c r="F339" s="171">
        <v>323110</v>
      </c>
      <c r="G339" s="172" t="s">
        <v>42</v>
      </c>
      <c r="H339" s="173" t="s">
        <v>187</v>
      </c>
      <c r="I339" s="174">
        <v>10000</v>
      </c>
      <c r="J339" s="174">
        <f>K339-I339</f>
        <v>0</v>
      </c>
      <c r="K339" s="174">
        <v>10000</v>
      </c>
      <c r="L339" s="113"/>
    </row>
    <row r="340" spans="1:12" s="114" customFormat="1" ht="20.25" customHeight="1" x14ac:dyDescent="0.25">
      <c r="A340" s="132"/>
      <c r="B340" s="132"/>
      <c r="C340" s="131"/>
      <c r="D340" s="131"/>
      <c r="E340" s="88">
        <v>32312</v>
      </c>
      <c r="F340" s="127"/>
      <c r="G340" s="12" t="s">
        <v>42</v>
      </c>
      <c r="H340" s="127" t="s">
        <v>188</v>
      </c>
      <c r="I340" s="133"/>
      <c r="J340" s="133"/>
      <c r="K340" s="133"/>
      <c r="L340" s="113"/>
    </row>
    <row r="341" spans="1:12" s="114" customFormat="1" ht="20.25" customHeight="1" x14ac:dyDescent="0.25">
      <c r="A341" s="132"/>
      <c r="B341" s="132"/>
      <c r="C341" s="131"/>
      <c r="D341" s="131"/>
      <c r="E341" s="11"/>
      <c r="F341" s="171">
        <v>323120</v>
      </c>
      <c r="G341" s="172" t="s">
        <v>42</v>
      </c>
      <c r="H341" s="173" t="s">
        <v>188</v>
      </c>
      <c r="I341" s="174"/>
      <c r="J341" s="174"/>
      <c r="K341" s="174"/>
      <c r="L341" s="113"/>
    </row>
    <row r="342" spans="1:12" s="114" customFormat="1" ht="20.25" customHeight="1" x14ac:dyDescent="0.25">
      <c r="A342" s="132"/>
      <c r="B342" s="132"/>
      <c r="C342" s="131"/>
      <c r="D342" s="131"/>
      <c r="E342" s="88">
        <v>32313</v>
      </c>
      <c r="F342" s="127"/>
      <c r="G342" s="12" t="s">
        <v>42</v>
      </c>
      <c r="H342" s="127" t="s">
        <v>189</v>
      </c>
      <c r="I342" s="133">
        <f>I343</f>
        <v>1000</v>
      </c>
      <c r="J342" s="133">
        <f>J343</f>
        <v>0</v>
      </c>
      <c r="K342" s="133">
        <f>K343</f>
        <v>1000</v>
      </c>
      <c r="L342" s="113"/>
    </row>
    <row r="343" spans="1:12" s="114" customFormat="1" ht="20.25" customHeight="1" x14ac:dyDescent="0.25">
      <c r="A343" s="132"/>
      <c r="B343" s="132"/>
      <c r="C343" s="131"/>
      <c r="D343" s="131"/>
      <c r="E343" s="11"/>
      <c r="F343" s="171">
        <v>323130</v>
      </c>
      <c r="G343" s="172" t="s">
        <v>42</v>
      </c>
      <c r="H343" s="173" t="s">
        <v>189</v>
      </c>
      <c r="I343" s="174">
        <v>1000</v>
      </c>
      <c r="J343" s="174">
        <f>K343-I343</f>
        <v>0</v>
      </c>
      <c r="K343" s="174">
        <v>1000</v>
      </c>
      <c r="L343" s="113"/>
    </row>
    <row r="344" spans="1:12" s="114" customFormat="1" ht="20.25" customHeight="1" x14ac:dyDescent="0.25">
      <c r="A344" s="132"/>
      <c r="B344" s="132"/>
      <c r="C344" s="131"/>
      <c r="D344" s="131"/>
      <c r="E344" s="88">
        <v>32319</v>
      </c>
      <c r="F344" s="127"/>
      <c r="G344" s="12" t="s">
        <v>42</v>
      </c>
      <c r="H344" s="127" t="s">
        <v>190</v>
      </c>
      <c r="I344" s="133"/>
      <c r="J344" s="133"/>
      <c r="K344" s="133"/>
      <c r="L344" s="113"/>
    </row>
    <row r="345" spans="1:12" s="114" customFormat="1" ht="20.25" customHeight="1" x14ac:dyDescent="0.25">
      <c r="A345" s="132"/>
      <c r="B345" s="132"/>
      <c r="C345" s="131"/>
      <c r="D345" s="131"/>
      <c r="E345" s="11"/>
      <c r="F345" s="171">
        <v>323190</v>
      </c>
      <c r="G345" s="172" t="s">
        <v>42</v>
      </c>
      <c r="H345" s="173" t="s">
        <v>190</v>
      </c>
      <c r="I345" s="174"/>
      <c r="J345" s="174"/>
      <c r="K345" s="174"/>
      <c r="L345" s="113"/>
    </row>
    <row r="346" spans="1:12" s="114" customFormat="1" ht="20.25" customHeight="1" x14ac:dyDescent="0.25">
      <c r="A346" s="132"/>
      <c r="B346" s="132"/>
      <c r="C346" s="131"/>
      <c r="D346" s="131">
        <v>3232</v>
      </c>
      <c r="E346" s="11"/>
      <c r="F346" s="127"/>
      <c r="G346" s="12" t="s">
        <v>42</v>
      </c>
      <c r="H346" s="127" t="s">
        <v>192</v>
      </c>
      <c r="I346" s="133">
        <f>I347+I349</f>
        <v>100000</v>
      </c>
      <c r="J346" s="133">
        <f t="shared" ref="J346:K346" si="50">J347+J349</f>
        <v>0</v>
      </c>
      <c r="K346" s="133">
        <f t="shared" si="50"/>
        <v>100000</v>
      </c>
      <c r="L346" s="113"/>
    </row>
    <row r="347" spans="1:12" s="114" customFormat="1" ht="20.25" customHeight="1" x14ac:dyDescent="0.25">
      <c r="A347" s="132"/>
      <c r="B347" s="132"/>
      <c r="C347" s="131"/>
      <c r="D347" s="131"/>
      <c r="E347" s="88">
        <v>32322</v>
      </c>
      <c r="F347" s="127"/>
      <c r="G347" s="12" t="s">
        <v>42</v>
      </c>
      <c r="H347" s="127" t="s">
        <v>193</v>
      </c>
      <c r="I347" s="133">
        <f t="shared" ref="I347:K347" si="51">I348</f>
        <v>90000</v>
      </c>
      <c r="J347" s="133">
        <f t="shared" si="51"/>
        <v>0</v>
      </c>
      <c r="K347" s="133">
        <f t="shared" si="51"/>
        <v>90000</v>
      </c>
      <c r="L347" s="113"/>
    </row>
    <row r="348" spans="1:12" s="114" customFormat="1" ht="20.25" customHeight="1" x14ac:dyDescent="0.25">
      <c r="A348" s="132"/>
      <c r="B348" s="132"/>
      <c r="C348" s="131"/>
      <c r="D348" s="131"/>
      <c r="E348" s="11"/>
      <c r="F348" s="171">
        <v>323220</v>
      </c>
      <c r="G348" s="172" t="s">
        <v>42</v>
      </c>
      <c r="H348" s="173" t="s">
        <v>193</v>
      </c>
      <c r="I348" s="174">
        <v>90000</v>
      </c>
      <c r="J348" s="174">
        <f>K348-I348</f>
        <v>0</v>
      </c>
      <c r="K348" s="174">
        <v>90000</v>
      </c>
      <c r="L348" s="113"/>
    </row>
    <row r="349" spans="1:12" s="114" customFormat="1" ht="20.25" customHeight="1" x14ac:dyDescent="0.25">
      <c r="A349" s="132"/>
      <c r="B349" s="132"/>
      <c r="C349" s="131"/>
      <c r="D349" s="131"/>
      <c r="E349" s="88">
        <v>32323</v>
      </c>
      <c r="F349" s="127"/>
      <c r="G349" s="12" t="s">
        <v>42</v>
      </c>
      <c r="H349" s="127" t="s">
        <v>194</v>
      </c>
      <c r="I349" s="133">
        <f>I350</f>
        <v>10000</v>
      </c>
      <c r="J349" s="133">
        <f t="shared" ref="J349:K349" si="52">J350</f>
        <v>0</v>
      </c>
      <c r="K349" s="133">
        <f t="shared" si="52"/>
        <v>10000</v>
      </c>
      <c r="L349" s="113"/>
    </row>
    <row r="350" spans="1:12" s="114" customFormat="1" ht="20.25" customHeight="1" x14ac:dyDescent="0.25">
      <c r="A350" s="132"/>
      <c r="B350" s="132"/>
      <c r="C350" s="131"/>
      <c r="D350" s="131"/>
      <c r="E350" s="11"/>
      <c r="F350" s="171">
        <v>323230</v>
      </c>
      <c r="G350" s="172" t="s">
        <v>42</v>
      </c>
      <c r="H350" s="173" t="s">
        <v>194</v>
      </c>
      <c r="I350" s="174">
        <v>10000</v>
      </c>
      <c r="J350" s="174">
        <f>K350-I350</f>
        <v>0</v>
      </c>
      <c r="K350" s="174">
        <v>10000</v>
      </c>
      <c r="L350" s="113"/>
    </row>
    <row r="351" spans="1:12" s="114" customFormat="1" ht="20.25" customHeight="1" x14ac:dyDescent="0.25">
      <c r="A351" s="132"/>
      <c r="B351" s="132"/>
      <c r="C351" s="131"/>
      <c r="D351" s="131">
        <v>3233</v>
      </c>
      <c r="E351" s="131"/>
      <c r="F351" s="132"/>
      <c r="G351" s="12" t="s">
        <v>42</v>
      </c>
      <c r="H351" s="127" t="s">
        <v>195</v>
      </c>
      <c r="I351" s="133"/>
      <c r="J351" s="133"/>
      <c r="K351" s="133"/>
      <c r="L351" s="113"/>
    </row>
    <row r="352" spans="1:12" s="114" customFormat="1" ht="20.25" customHeight="1" x14ac:dyDescent="0.25">
      <c r="A352" s="132"/>
      <c r="B352" s="132"/>
      <c r="C352" s="131"/>
      <c r="D352" s="131"/>
      <c r="E352" s="88">
        <v>32339</v>
      </c>
      <c r="F352" s="127"/>
      <c r="G352" s="12" t="s">
        <v>42</v>
      </c>
      <c r="H352" s="127" t="s">
        <v>196</v>
      </c>
      <c r="I352" s="133"/>
      <c r="J352" s="133"/>
      <c r="K352" s="133"/>
      <c r="L352" s="113"/>
    </row>
    <row r="353" spans="1:12" s="114" customFormat="1" ht="20.25" customHeight="1" x14ac:dyDescent="0.25">
      <c r="A353" s="132"/>
      <c r="B353" s="132"/>
      <c r="C353" s="131"/>
      <c r="D353" s="131"/>
      <c r="E353" s="11"/>
      <c r="F353" s="171">
        <v>323390</v>
      </c>
      <c r="G353" s="172" t="s">
        <v>42</v>
      </c>
      <c r="H353" s="173" t="s">
        <v>196</v>
      </c>
      <c r="I353" s="174"/>
      <c r="J353" s="174"/>
      <c r="K353" s="174"/>
      <c r="L353" s="113"/>
    </row>
    <row r="354" spans="1:12" s="114" customFormat="1" ht="20.25" customHeight="1" x14ac:dyDescent="0.25">
      <c r="A354" s="132"/>
      <c r="B354" s="132"/>
      <c r="C354" s="131"/>
      <c r="D354" s="131">
        <v>3234</v>
      </c>
      <c r="E354" s="131"/>
      <c r="F354" s="132"/>
      <c r="G354" s="12" t="s">
        <v>42</v>
      </c>
      <c r="H354" s="127" t="s">
        <v>197</v>
      </c>
      <c r="I354" s="133">
        <f t="shared" ref="I354:K354" si="53">I359+I357+I355</f>
        <v>21000</v>
      </c>
      <c r="J354" s="133">
        <f t="shared" si="53"/>
        <v>0</v>
      </c>
      <c r="K354" s="133">
        <f t="shared" si="53"/>
        <v>21000</v>
      </c>
      <c r="L354" s="113"/>
    </row>
    <row r="355" spans="1:12" s="114" customFormat="1" ht="20.25" customHeight="1" x14ac:dyDescent="0.25">
      <c r="A355" s="132"/>
      <c r="B355" s="132"/>
      <c r="C355" s="131"/>
      <c r="D355" s="131"/>
      <c r="E355" s="88">
        <v>32341</v>
      </c>
      <c r="F355" s="127"/>
      <c r="G355" s="12" t="s">
        <v>42</v>
      </c>
      <c r="H355" s="127" t="s">
        <v>198</v>
      </c>
      <c r="I355" s="133">
        <f>I356</f>
        <v>2000</v>
      </c>
      <c r="J355" s="133">
        <f t="shared" ref="J355" si="54">J356</f>
        <v>0</v>
      </c>
      <c r="K355" s="133">
        <f>K356</f>
        <v>2000</v>
      </c>
      <c r="L355" s="113"/>
    </row>
    <row r="356" spans="1:12" s="114" customFormat="1" ht="20.25" customHeight="1" x14ac:dyDescent="0.25">
      <c r="A356" s="132"/>
      <c r="B356" s="132"/>
      <c r="C356" s="131"/>
      <c r="D356" s="131"/>
      <c r="E356" s="11"/>
      <c r="F356" s="171">
        <v>323410</v>
      </c>
      <c r="G356" s="172" t="s">
        <v>42</v>
      </c>
      <c r="H356" s="173" t="s">
        <v>198</v>
      </c>
      <c r="I356" s="174">
        <v>2000</v>
      </c>
      <c r="J356" s="174">
        <f>K356-I356</f>
        <v>0</v>
      </c>
      <c r="K356" s="174">
        <v>2000</v>
      </c>
      <c r="L356" s="113"/>
    </row>
    <row r="357" spans="1:12" s="114" customFormat="1" ht="20.25" customHeight="1" x14ac:dyDescent="0.25">
      <c r="A357" s="132"/>
      <c r="B357" s="132"/>
      <c r="C357" s="131"/>
      <c r="D357" s="131"/>
      <c r="E357" s="88">
        <v>32342</v>
      </c>
      <c r="F357" s="127"/>
      <c r="G357" s="12" t="s">
        <v>42</v>
      </c>
      <c r="H357" s="127" t="s">
        <v>199</v>
      </c>
      <c r="I357" s="133">
        <f t="shared" ref="I357:K357" si="55">I358</f>
        <v>10000</v>
      </c>
      <c r="J357" s="133">
        <f t="shared" si="55"/>
        <v>0</v>
      </c>
      <c r="K357" s="133">
        <f t="shared" si="55"/>
        <v>10000</v>
      </c>
      <c r="L357" s="113"/>
    </row>
    <row r="358" spans="1:12" s="114" customFormat="1" ht="20.25" customHeight="1" x14ac:dyDescent="0.25">
      <c r="A358" s="132"/>
      <c r="B358" s="132"/>
      <c r="C358" s="131"/>
      <c r="D358" s="131"/>
      <c r="E358" s="11"/>
      <c r="F358" s="171">
        <v>323420</v>
      </c>
      <c r="G358" s="172" t="s">
        <v>42</v>
      </c>
      <c r="H358" s="173" t="s">
        <v>199</v>
      </c>
      <c r="I358" s="174">
        <v>10000</v>
      </c>
      <c r="J358" s="174">
        <f>K358-I358</f>
        <v>0</v>
      </c>
      <c r="K358" s="174">
        <v>10000</v>
      </c>
      <c r="L358" s="113"/>
    </row>
    <row r="359" spans="1:12" s="114" customFormat="1" ht="20.25" customHeight="1" x14ac:dyDescent="0.25">
      <c r="A359" s="132"/>
      <c r="B359" s="132"/>
      <c r="C359" s="131"/>
      <c r="D359" s="131"/>
      <c r="E359" s="88">
        <v>32349</v>
      </c>
      <c r="F359" s="127"/>
      <c r="G359" s="12" t="s">
        <v>42</v>
      </c>
      <c r="H359" s="127" t="s">
        <v>200</v>
      </c>
      <c r="I359" s="133">
        <f t="shared" ref="I359:K359" si="56">I361+I360</f>
        <v>9000</v>
      </c>
      <c r="J359" s="133">
        <f t="shared" si="56"/>
        <v>0</v>
      </c>
      <c r="K359" s="133">
        <f t="shared" si="56"/>
        <v>9000</v>
      </c>
      <c r="L359" s="113"/>
    </row>
    <row r="360" spans="1:12" s="114" customFormat="1" ht="20.25" customHeight="1" x14ac:dyDescent="0.25">
      <c r="A360" s="132"/>
      <c r="B360" s="132"/>
      <c r="C360" s="131"/>
      <c r="D360" s="131"/>
      <c r="E360" s="11"/>
      <c r="F360" s="171">
        <v>323490</v>
      </c>
      <c r="G360" s="172" t="s">
        <v>42</v>
      </c>
      <c r="H360" s="173" t="s">
        <v>200</v>
      </c>
      <c r="I360" s="174">
        <v>0</v>
      </c>
      <c r="J360" s="174">
        <f>K360-I360</f>
        <v>0</v>
      </c>
      <c r="K360" s="174">
        <v>0</v>
      </c>
      <c r="L360" s="113"/>
    </row>
    <row r="361" spans="1:12" s="114" customFormat="1" ht="20.25" customHeight="1" x14ac:dyDescent="0.25">
      <c r="A361" s="132"/>
      <c r="B361" s="132"/>
      <c r="C361" s="131"/>
      <c r="D361" s="131"/>
      <c r="E361" s="11"/>
      <c r="F361" s="171">
        <v>323491</v>
      </c>
      <c r="G361" s="172" t="s">
        <v>42</v>
      </c>
      <c r="H361" s="173" t="s">
        <v>201</v>
      </c>
      <c r="I361" s="174">
        <v>9000</v>
      </c>
      <c r="J361" s="174">
        <f>K361-I361</f>
        <v>0</v>
      </c>
      <c r="K361" s="174">
        <v>9000</v>
      </c>
      <c r="L361" s="113"/>
    </row>
    <row r="362" spans="1:12" s="114" customFormat="1" ht="20.25" customHeight="1" x14ac:dyDescent="0.25">
      <c r="A362" s="132"/>
      <c r="B362" s="132"/>
      <c r="C362" s="131"/>
      <c r="D362" s="131">
        <v>3235</v>
      </c>
      <c r="E362" s="131"/>
      <c r="F362" s="132"/>
      <c r="G362" s="12" t="s">
        <v>42</v>
      </c>
      <c r="H362" s="127" t="s">
        <v>202</v>
      </c>
      <c r="I362" s="133">
        <f>I365</f>
        <v>2000</v>
      </c>
      <c r="J362" s="133">
        <f t="shared" ref="J362:K362" si="57">J365</f>
        <v>0</v>
      </c>
      <c r="K362" s="133">
        <f t="shared" si="57"/>
        <v>2000</v>
      </c>
      <c r="L362" s="113"/>
    </row>
    <row r="363" spans="1:12" s="114" customFormat="1" ht="20.25" customHeight="1" x14ac:dyDescent="0.25">
      <c r="A363" s="132"/>
      <c r="B363" s="132"/>
      <c r="C363" s="131"/>
      <c r="D363" s="131"/>
      <c r="E363" s="88">
        <v>32352</v>
      </c>
      <c r="F363" s="127"/>
      <c r="G363" s="12" t="s">
        <v>42</v>
      </c>
      <c r="H363" s="127" t="s">
        <v>203</v>
      </c>
      <c r="I363" s="133"/>
      <c r="J363" s="133"/>
      <c r="K363" s="133"/>
      <c r="L363" s="113"/>
    </row>
    <row r="364" spans="1:12" s="114" customFormat="1" ht="20.25" customHeight="1" x14ac:dyDescent="0.25">
      <c r="A364" s="132"/>
      <c r="B364" s="132"/>
      <c r="C364" s="131"/>
      <c r="D364" s="131"/>
      <c r="E364" s="11"/>
      <c r="F364" s="171">
        <v>323520</v>
      </c>
      <c r="G364" s="172" t="s">
        <v>42</v>
      </c>
      <c r="H364" s="173" t="s">
        <v>203</v>
      </c>
      <c r="I364" s="174"/>
      <c r="J364" s="174"/>
      <c r="K364" s="174"/>
      <c r="L364" s="113"/>
    </row>
    <row r="365" spans="1:12" s="114" customFormat="1" ht="20.25" customHeight="1" x14ac:dyDescent="0.2">
      <c r="A365" s="132"/>
      <c r="B365" s="132"/>
      <c r="C365" s="131"/>
      <c r="D365" s="131"/>
      <c r="E365" s="88">
        <v>32354</v>
      </c>
      <c r="F365" s="127"/>
      <c r="G365" s="12" t="s">
        <v>42</v>
      </c>
      <c r="H365" s="163" t="s">
        <v>204</v>
      </c>
      <c r="I365" s="133">
        <f>I366</f>
        <v>2000</v>
      </c>
      <c r="J365" s="133">
        <f t="shared" ref="J365:K365" si="58">J366</f>
        <v>0</v>
      </c>
      <c r="K365" s="133">
        <f t="shared" si="58"/>
        <v>2000</v>
      </c>
      <c r="L365" s="113"/>
    </row>
    <row r="366" spans="1:12" s="114" customFormat="1" ht="20.25" customHeight="1" x14ac:dyDescent="0.25">
      <c r="A366" s="132"/>
      <c r="B366" s="132"/>
      <c r="C366" s="131"/>
      <c r="D366" s="131"/>
      <c r="E366" s="11"/>
      <c r="F366" s="171">
        <v>323540</v>
      </c>
      <c r="G366" s="172" t="s">
        <v>42</v>
      </c>
      <c r="H366" s="173" t="s">
        <v>204</v>
      </c>
      <c r="I366" s="174">
        <v>2000</v>
      </c>
      <c r="J366" s="174">
        <f>K366-I366</f>
        <v>0</v>
      </c>
      <c r="K366" s="174">
        <v>2000</v>
      </c>
      <c r="L366" s="113"/>
    </row>
    <row r="367" spans="1:12" s="114" customFormat="1" ht="20.25" customHeight="1" x14ac:dyDescent="0.25">
      <c r="A367" s="132"/>
      <c r="B367" s="132"/>
      <c r="C367" s="131"/>
      <c r="D367" s="131"/>
      <c r="E367" s="88">
        <v>32359</v>
      </c>
      <c r="F367" s="127"/>
      <c r="G367" s="12" t="s">
        <v>42</v>
      </c>
      <c r="H367" s="127" t="s">
        <v>205</v>
      </c>
      <c r="I367" s="133"/>
      <c r="J367" s="133"/>
      <c r="K367" s="133"/>
      <c r="L367" s="113"/>
    </row>
    <row r="368" spans="1:12" s="114" customFormat="1" ht="20.25" customHeight="1" x14ac:dyDescent="0.25">
      <c r="A368" s="132"/>
      <c r="B368" s="132"/>
      <c r="C368" s="131"/>
      <c r="D368" s="131"/>
      <c r="E368" s="11"/>
      <c r="F368" s="171">
        <v>323590</v>
      </c>
      <c r="G368" s="172" t="s">
        <v>42</v>
      </c>
      <c r="H368" s="173" t="s">
        <v>205</v>
      </c>
      <c r="I368" s="174"/>
      <c r="J368" s="174"/>
      <c r="K368" s="174"/>
      <c r="L368" s="113"/>
    </row>
    <row r="369" spans="1:12" s="114" customFormat="1" ht="20.25" customHeight="1" x14ac:dyDescent="0.25">
      <c r="A369" s="132"/>
      <c r="B369" s="132"/>
      <c r="C369" s="131"/>
      <c r="D369" s="131">
        <v>3236</v>
      </c>
      <c r="E369" s="131"/>
      <c r="F369" s="132"/>
      <c r="G369" s="12" t="s">
        <v>42</v>
      </c>
      <c r="H369" s="127" t="s">
        <v>206</v>
      </c>
      <c r="I369" s="133">
        <f>I372</f>
        <v>1000</v>
      </c>
      <c r="J369" s="133">
        <f t="shared" ref="J369:K369" si="59">J372</f>
        <v>0</v>
      </c>
      <c r="K369" s="133">
        <f t="shared" si="59"/>
        <v>1000</v>
      </c>
      <c r="L369" s="113"/>
    </row>
    <row r="370" spans="1:12" s="114" customFormat="1" ht="20.25" customHeight="1" x14ac:dyDescent="0.25">
      <c r="A370" s="132"/>
      <c r="B370" s="132"/>
      <c r="C370" s="131"/>
      <c r="D370" s="131"/>
      <c r="E370" s="88">
        <v>32363</v>
      </c>
      <c r="F370" s="127"/>
      <c r="G370" s="12" t="s">
        <v>42</v>
      </c>
      <c r="H370" s="127" t="s">
        <v>207</v>
      </c>
      <c r="I370" s="133"/>
      <c r="J370" s="133"/>
      <c r="K370" s="133"/>
      <c r="L370" s="113"/>
    </row>
    <row r="371" spans="1:12" s="114" customFormat="1" ht="20.25" customHeight="1" x14ac:dyDescent="0.25">
      <c r="A371" s="132"/>
      <c r="B371" s="132"/>
      <c r="C371" s="131"/>
      <c r="D371" s="131"/>
      <c r="E371" s="11"/>
      <c r="F371" s="171">
        <v>323630</v>
      </c>
      <c r="G371" s="172" t="s">
        <v>42</v>
      </c>
      <c r="H371" s="173" t="s">
        <v>207</v>
      </c>
      <c r="I371" s="174"/>
      <c r="J371" s="174"/>
      <c r="K371" s="174"/>
      <c r="L371" s="113"/>
    </row>
    <row r="372" spans="1:12" s="114" customFormat="1" ht="20.25" customHeight="1" x14ac:dyDescent="0.25">
      <c r="A372" s="132"/>
      <c r="B372" s="132"/>
      <c r="C372" s="131"/>
      <c r="D372" s="131"/>
      <c r="E372" s="88">
        <v>32369</v>
      </c>
      <c r="F372" s="127"/>
      <c r="G372" s="12" t="s">
        <v>42</v>
      </c>
      <c r="H372" s="127" t="s">
        <v>208</v>
      </c>
      <c r="I372" s="133">
        <f>I373</f>
        <v>1000</v>
      </c>
      <c r="J372" s="133">
        <f t="shared" ref="J372:K372" si="60">J373</f>
        <v>0</v>
      </c>
      <c r="K372" s="133">
        <f t="shared" si="60"/>
        <v>1000</v>
      </c>
      <c r="L372" s="113"/>
    </row>
    <row r="373" spans="1:12" s="114" customFormat="1" ht="20.25" customHeight="1" x14ac:dyDescent="0.25">
      <c r="A373" s="132"/>
      <c r="B373" s="132"/>
      <c r="C373" s="131"/>
      <c r="D373" s="131"/>
      <c r="E373" s="11"/>
      <c r="F373" s="171">
        <v>323690</v>
      </c>
      <c r="G373" s="172" t="s">
        <v>42</v>
      </c>
      <c r="H373" s="173" t="s">
        <v>208</v>
      </c>
      <c r="I373" s="174">
        <v>1000</v>
      </c>
      <c r="J373" s="174">
        <f>K373-I373</f>
        <v>0</v>
      </c>
      <c r="K373" s="174">
        <v>1000</v>
      </c>
      <c r="L373" s="113"/>
    </row>
    <row r="374" spans="1:12" s="114" customFormat="1" ht="20.25" customHeight="1" x14ac:dyDescent="0.25">
      <c r="A374" s="132"/>
      <c r="B374" s="132"/>
      <c r="C374" s="131"/>
      <c r="D374" s="131">
        <v>3237</v>
      </c>
      <c r="E374" s="131"/>
      <c r="F374" s="132"/>
      <c r="G374" s="12" t="s">
        <v>42</v>
      </c>
      <c r="H374" s="127" t="s">
        <v>209</v>
      </c>
      <c r="I374" s="133">
        <f t="shared" ref="I374:K375" si="61">I375</f>
        <v>0</v>
      </c>
      <c r="J374" s="133">
        <f t="shared" si="61"/>
        <v>0</v>
      </c>
      <c r="K374" s="133">
        <f t="shared" si="61"/>
        <v>0</v>
      </c>
      <c r="L374" s="113"/>
    </row>
    <row r="375" spans="1:12" s="114" customFormat="1" ht="20.25" customHeight="1" x14ac:dyDescent="0.25">
      <c r="A375" s="132"/>
      <c r="B375" s="132"/>
      <c r="C375" s="131"/>
      <c r="D375" s="131"/>
      <c r="E375" s="88">
        <v>32372</v>
      </c>
      <c r="F375" s="127"/>
      <c r="G375" s="12" t="s">
        <v>42</v>
      </c>
      <c r="H375" s="127" t="s">
        <v>210</v>
      </c>
      <c r="I375" s="133">
        <f t="shared" si="61"/>
        <v>0</v>
      </c>
      <c r="J375" s="133">
        <f t="shared" si="61"/>
        <v>0</v>
      </c>
      <c r="K375" s="133">
        <f t="shared" si="61"/>
        <v>0</v>
      </c>
      <c r="L375" s="113"/>
    </row>
    <row r="376" spans="1:12" s="114" customFormat="1" ht="20.25" customHeight="1" x14ac:dyDescent="0.25">
      <c r="A376" s="132"/>
      <c r="B376" s="132"/>
      <c r="C376" s="131"/>
      <c r="D376" s="131"/>
      <c r="E376" s="11"/>
      <c r="F376" s="171">
        <v>323720</v>
      </c>
      <c r="G376" s="172" t="s">
        <v>42</v>
      </c>
      <c r="H376" s="173" t="s">
        <v>210</v>
      </c>
      <c r="I376" s="174">
        <v>0</v>
      </c>
      <c r="J376" s="174">
        <f>K376-I376</f>
        <v>0</v>
      </c>
      <c r="K376" s="174">
        <v>0</v>
      </c>
      <c r="L376" s="113"/>
    </row>
    <row r="377" spans="1:12" s="114" customFormat="1" ht="20.25" customHeight="1" x14ac:dyDescent="0.25">
      <c r="A377" s="132"/>
      <c r="B377" s="132"/>
      <c r="C377" s="131"/>
      <c r="D377" s="131"/>
      <c r="E377" s="88">
        <v>32373</v>
      </c>
      <c r="F377" s="127"/>
      <c r="G377" s="12" t="s">
        <v>42</v>
      </c>
      <c r="H377" s="127" t="s">
        <v>211</v>
      </c>
      <c r="I377" s="133"/>
      <c r="J377" s="133"/>
      <c r="K377" s="133"/>
      <c r="L377" s="113"/>
    </row>
    <row r="378" spans="1:12" s="114" customFormat="1" ht="20.25" customHeight="1" x14ac:dyDescent="0.25">
      <c r="A378" s="132"/>
      <c r="B378" s="132"/>
      <c r="C378" s="131"/>
      <c r="D378" s="131"/>
      <c r="E378" s="11"/>
      <c r="F378" s="171">
        <v>323730</v>
      </c>
      <c r="G378" s="172" t="s">
        <v>42</v>
      </c>
      <c r="H378" s="173" t="s">
        <v>211</v>
      </c>
      <c r="I378" s="174"/>
      <c r="J378" s="174"/>
      <c r="K378" s="174"/>
      <c r="L378" s="113"/>
    </row>
    <row r="379" spans="1:12" s="114" customFormat="1" ht="20.25" customHeight="1" x14ac:dyDescent="0.25">
      <c r="A379" s="132"/>
      <c r="B379" s="132"/>
      <c r="C379" s="131"/>
      <c r="D379" s="131"/>
      <c r="E379" s="88">
        <v>32379</v>
      </c>
      <c r="F379" s="127"/>
      <c r="G379" s="12" t="s">
        <v>42</v>
      </c>
      <c r="H379" s="127" t="s">
        <v>212</v>
      </c>
      <c r="I379" s="133"/>
      <c r="J379" s="133"/>
      <c r="K379" s="133"/>
      <c r="L379" s="113"/>
    </row>
    <row r="380" spans="1:12" s="114" customFormat="1" ht="20.25" customHeight="1" x14ac:dyDescent="0.25">
      <c r="A380" s="132"/>
      <c r="B380" s="132"/>
      <c r="C380" s="131"/>
      <c r="D380" s="131"/>
      <c r="E380" s="11"/>
      <c r="F380" s="171">
        <v>323790</v>
      </c>
      <c r="G380" s="172" t="s">
        <v>42</v>
      </c>
      <c r="H380" s="173" t="s">
        <v>212</v>
      </c>
      <c r="I380" s="174"/>
      <c r="J380" s="174"/>
      <c r="K380" s="174"/>
      <c r="L380" s="113"/>
    </row>
    <row r="381" spans="1:12" s="114" customFormat="1" ht="20.25" customHeight="1" x14ac:dyDescent="0.25">
      <c r="A381" s="132"/>
      <c r="B381" s="132"/>
      <c r="C381" s="131"/>
      <c r="D381" s="131"/>
      <c r="E381" s="11"/>
      <c r="F381" s="171">
        <v>323792</v>
      </c>
      <c r="G381" s="172" t="s">
        <v>42</v>
      </c>
      <c r="H381" s="173" t="s">
        <v>212</v>
      </c>
      <c r="I381" s="174"/>
      <c r="J381" s="174"/>
      <c r="K381" s="174"/>
      <c r="L381" s="113"/>
    </row>
    <row r="382" spans="1:12" s="114" customFormat="1" ht="20.25" customHeight="1" x14ac:dyDescent="0.25">
      <c r="A382" s="132"/>
      <c r="B382" s="132"/>
      <c r="C382" s="131"/>
      <c r="D382" s="131">
        <v>3238</v>
      </c>
      <c r="E382" s="11"/>
      <c r="F382" s="127"/>
      <c r="G382" s="12" t="s">
        <v>42</v>
      </c>
      <c r="H382" s="127" t="s">
        <v>214</v>
      </c>
      <c r="I382" s="133">
        <f>I383</f>
        <v>8600</v>
      </c>
      <c r="J382" s="133">
        <f t="shared" ref="I382:K383" si="62">J383</f>
        <v>0</v>
      </c>
      <c r="K382" s="133">
        <f t="shared" si="62"/>
        <v>8600</v>
      </c>
      <c r="L382" s="113"/>
    </row>
    <row r="383" spans="1:12" s="114" customFormat="1" ht="20.25" customHeight="1" x14ac:dyDescent="0.25">
      <c r="A383" s="132"/>
      <c r="B383" s="132"/>
      <c r="C383" s="131"/>
      <c r="D383" s="131"/>
      <c r="E383" s="88">
        <v>32389</v>
      </c>
      <c r="F383" s="127"/>
      <c r="G383" s="12" t="s">
        <v>42</v>
      </c>
      <c r="H383" s="127" t="s">
        <v>214</v>
      </c>
      <c r="I383" s="133">
        <f t="shared" si="62"/>
        <v>8600</v>
      </c>
      <c r="J383" s="133">
        <f t="shared" si="62"/>
        <v>0</v>
      </c>
      <c r="K383" s="133">
        <f t="shared" si="62"/>
        <v>8600</v>
      </c>
      <c r="L383" s="113"/>
    </row>
    <row r="384" spans="1:12" s="114" customFormat="1" ht="20.25" customHeight="1" x14ac:dyDescent="0.25">
      <c r="A384" s="132"/>
      <c r="B384" s="132"/>
      <c r="C384" s="131"/>
      <c r="D384" s="131"/>
      <c r="E384" s="11"/>
      <c r="F384" s="171">
        <v>323890</v>
      </c>
      <c r="G384" s="172" t="s">
        <v>42</v>
      </c>
      <c r="H384" s="173" t="s">
        <v>214</v>
      </c>
      <c r="I384" s="174">
        <v>8600</v>
      </c>
      <c r="J384" s="174">
        <f>K384-I384</f>
        <v>0</v>
      </c>
      <c r="K384" s="174">
        <v>8600</v>
      </c>
      <c r="L384" s="113"/>
    </row>
    <row r="385" spans="1:12" s="114" customFormat="1" ht="20.25" customHeight="1" x14ac:dyDescent="0.25">
      <c r="A385" s="132"/>
      <c r="B385" s="132"/>
      <c r="C385" s="131"/>
      <c r="D385" s="131">
        <v>3239</v>
      </c>
      <c r="E385" s="11"/>
      <c r="F385" s="127"/>
      <c r="G385" s="12" t="s">
        <v>42</v>
      </c>
      <c r="H385" s="127" t="s">
        <v>215</v>
      </c>
      <c r="I385" s="133">
        <f>I388+I390+I392</f>
        <v>37500</v>
      </c>
      <c r="J385" s="133">
        <f t="shared" ref="J385:K385" si="63">J388+J390+J392</f>
        <v>0</v>
      </c>
      <c r="K385" s="133">
        <f t="shared" si="63"/>
        <v>37500</v>
      </c>
      <c r="L385" s="113"/>
    </row>
    <row r="386" spans="1:12" s="114" customFormat="1" ht="20.25" customHeight="1" x14ac:dyDescent="0.25">
      <c r="A386" s="132"/>
      <c r="B386" s="132"/>
      <c r="C386" s="131"/>
      <c r="D386" s="131"/>
      <c r="E386" s="88">
        <v>32391</v>
      </c>
      <c r="F386" s="127"/>
      <c r="G386" s="12" t="s">
        <v>42</v>
      </c>
      <c r="H386" s="127" t="s">
        <v>216</v>
      </c>
      <c r="I386" s="133"/>
      <c r="J386" s="133"/>
      <c r="K386" s="133"/>
      <c r="L386" s="113"/>
    </row>
    <row r="387" spans="1:12" s="114" customFormat="1" ht="20.25" customHeight="1" x14ac:dyDescent="0.25">
      <c r="A387" s="132"/>
      <c r="B387" s="132"/>
      <c r="C387" s="131"/>
      <c r="D387" s="131"/>
      <c r="E387" s="11"/>
      <c r="F387" s="171">
        <v>323910</v>
      </c>
      <c r="G387" s="172" t="s">
        <v>42</v>
      </c>
      <c r="H387" s="173" t="s">
        <v>216</v>
      </c>
      <c r="I387" s="174"/>
      <c r="J387" s="174"/>
      <c r="K387" s="174"/>
      <c r="L387" s="113"/>
    </row>
    <row r="388" spans="1:12" s="114" customFormat="1" ht="20.25" customHeight="1" x14ac:dyDescent="0.25">
      <c r="A388" s="132"/>
      <c r="B388" s="132"/>
      <c r="C388" s="131"/>
      <c r="D388" s="131"/>
      <c r="E388" s="88">
        <v>32394</v>
      </c>
      <c r="F388" s="127"/>
      <c r="G388" s="12" t="s">
        <v>42</v>
      </c>
      <c r="H388" s="127" t="s">
        <v>218</v>
      </c>
      <c r="I388" s="133">
        <f>I389</f>
        <v>800</v>
      </c>
      <c r="J388" s="133">
        <f>J389</f>
        <v>0</v>
      </c>
      <c r="K388" s="133">
        <f t="shared" ref="K388" si="64">K389</f>
        <v>800</v>
      </c>
      <c r="L388" s="113"/>
    </row>
    <row r="389" spans="1:12" s="114" customFormat="1" ht="20.25" customHeight="1" x14ac:dyDescent="0.25">
      <c r="A389" s="132"/>
      <c r="B389" s="132"/>
      <c r="C389" s="131"/>
      <c r="D389" s="131"/>
      <c r="E389" s="11"/>
      <c r="F389" s="171">
        <v>323940</v>
      </c>
      <c r="G389" s="172" t="s">
        <v>42</v>
      </c>
      <c r="H389" s="173" t="s">
        <v>218</v>
      </c>
      <c r="I389" s="174">
        <v>800</v>
      </c>
      <c r="J389" s="174">
        <f t="shared" ref="J389:K390" si="65">J390</f>
        <v>0</v>
      </c>
      <c r="K389" s="174">
        <v>800</v>
      </c>
      <c r="L389" s="113"/>
    </row>
    <row r="390" spans="1:12" s="114" customFormat="1" ht="20.25" customHeight="1" x14ac:dyDescent="0.25">
      <c r="A390" s="132"/>
      <c r="B390" s="132"/>
      <c r="C390" s="131"/>
      <c r="D390" s="131"/>
      <c r="E390" s="88">
        <v>32395</v>
      </c>
      <c r="F390" s="127"/>
      <c r="G390" s="12" t="s">
        <v>42</v>
      </c>
      <c r="H390" s="127" t="s">
        <v>219</v>
      </c>
      <c r="I390" s="133">
        <f>I391</f>
        <v>10000</v>
      </c>
      <c r="J390" s="133">
        <f t="shared" si="65"/>
        <v>0</v>
      </c>
      <c r="K390" s="133">
        <f t="shared" si="65"/>
        <v>10000</v>
      </c>
      <c r="L390" s="113"/>
    </row>
    <row r="391" spans="1:12" s="114" customFormat="1" ht="20.25" customHeight="1" x14ac:dyDescent="0.25">
      <c r="A391" s="132"/>
      <c r="B391" s="132"/>
      <c r="C391" s="131"/>
      <c r="D391" s="131"/>
      <c r="E391" s="11"/>
      <c r="F391" s="171">
        <v>323950</v>
      </c>
      <c r="G391" s="172" t="s">
        <v>42</v>
      </c>
      <c r="H391" s="173" t="s">
        <v>219</v>
      </c>
      <c r="I391" s="174">
        <v>10000</v>
      </c>
      <c r="J391" s="174">
        <f>K391-I391</f>
        <v>0</v>
      </c>
      <c r="K391" s="174">
        <v>10000</v>
      </c>
      <c r="L391" s="113"/>
    </row>
    <row r="392" spans="1:12" s="114" customFormat="1" ht="20.25" customHeight="1" x14ac:dyDescent="0.25">
      <c r="A392" s="132"/>
      <c r="B392" s="132"/>
      <c r="C392" s="131"/>
      <c r="D392" s="131"/>
      <c r="E392" s="88">
        <v>32399</v>
      </c>
      <c r="F392" s="127"/>
      <c r="G392" s="12" t="s">
        <v>42</v>
      </c>
      <c r="H392" s="127" t="s">
        <v>220</v>
      </c>
      <c r="I392" s="133">
        <f>I393+I394+I395+I396+I397</f>
        <v>26700</v>
      </c>
      <c r="J392" s="133">
        <f t="shared" ref="J392:K392" si="66">J393+J394+J395+J396+J397</f>
        <v>0</v>
      </c>
      <c r="K392" s="133">
        <f t="shared" si="66"/>
        <v>26700</v>
      </c>
      <c r="L392" s="113"/>
    </row>
    <row r="393" spans="1:12" s="114" customFormat="1" ht="20.25" customHeight="1" x14ac:dyDescent="0.25">
      <c r="A393" s="132"/>
      <c r="B393" s="132"/>
      <c r="C393" s="131"/>
      <c r="D393" s="131"/>
      <c r="E393" s="11"/>
      <c r="F393" s="171">
        <v>323990</v>
      </c>
      <c r="G393" s="172" t="s">
        <v>42</v>
      </c>
      <c r="H393" s="173" t="s">
        <v>221</v>
      </c>
      <c r="I393" s="174">
        <v>6000</v>
      </c>
      <c r="J393" s="174">
        <f>K393-I393</f>
        <v>0</v>
      </c>
      <c r="K393" s="174">
        <v>6000</v>
      </c>
      <c r="L393" s="113"/>
    </row>
    <row r="394" spans="1:12" s="114" customFormat="1" ht="20.25" customHeight="1" x14ac:dyDescent="0.25">
      <c r="A394" s="132"/>
      <c r="B394" s="132"/>
      <c r="C394" s="131"/>
      <c r="D394" s="131"/>
      <c r="E394" s="11"/>
      <c r="F394" s="171">
        <v>323991</v>
      </c>
      <c r="G394" s="172" t="s">
        <v>42</v>
      </c>
      <c r="H394" s="173" t="s">
        <v>222</v>
      </c>
      <c r="I394" s="174">
        <v>6000</v>
      </c>
      <c r="J394" s="174">
        <f>K394-I394</f>
        <v>0</v>
      </c>
      <c r="K394" s="174">
        <v>6000</v>
      </c>
      <c r="L394" s="113"/>
    </row>
    <row r="395" spans="1:12" s="114" customFormat="1" ht="20.25" customHeight="1" x14ac:dyDescent="0.25">
      <c r="A395" s="132"/>
      <c r="B395" s="132"/>
      <c r="C395" s="131"/>
      <c r="D395" s="131"/>
      <c r="E395" s="11"/>
      <c r="F395" s="171">
        <v>323992</v>
      </c>
      <c r="G395" s="172" t="s">
        <v>42</v>
      </c>
      <c r="H395" s="173" t="s">
        <v>223</v>
      </c>
      <c r="I395" s="174">
        <v>4000</v>
      </c>
      <c r="J395" s="174">
        <f>K395-I395</f>
        <v>0</v>
      </c>
      <c r="K395" s="174">
        <v>4000</v>
      </c>
      <c r="L395" s="113"/>
    </row>
    <row r="396" spans="1:12" s="114" customFormat="1" ht="20.25" customHeight="1" x14ac:dyDescent="0.25">
      <c r="A396" s="132"/>
      <c r="B396" s="132"/>
      <c r="C396" s="131"/>
      <c r="D396" s="131"/>
      <c r="E396" s="11"/>
      <c r="F396" s="171">
        <v>323993</v>
      </c>
      <c r="G396" s="172" t="s">
        <v>42</v>
      </c>
      <c r="H396" s="173" t="s">
        <v>224</v>
      </c>
      <c r="I396" s="174">
        <v>9700</v>
      </c>
      <c r="J396" s="174">
        <f>K396-I396</f>
        <v>0</v>
      </c>
      <c r="K396" s="174">
        <v>9700</v>
      </c>
      <c r="L396" s="113"/>
    </row>
    <row r="397" spans="1:12" s="114" customFormat="1" ht="20.25" customHeight="1" x14ac:dyDescent="0.25">
      <c r="A397" s="132"/>
      <c r="B397" s="132"/>
      <c r="C397" s="131"/>
      <c r="D397" s="131"/>
      <c r="E397" s="11"/>
      <c r="F397" s="171">
        <v>323994</v>
      </c>
      <c r="G397" s="172" t="s">
        <v>42</v>
      </c>
      <c r="H397" s="173" t="s">
        <v>225</v>
      </c>
      <c r="I397" s="174">
        <v>1000</v>
      </c>
      <c r="J397" s="174">
        <f>K397-I397</f>
        <v>0</v>
      </c>
      <c r="K397" s="174">
        <v>1000</v>
      </c>
      <c r="L397" s="113"/>
    </row>
    <row r="398" spans="1:12" s="114" customFormat="1" ht="20.25" customHeight="1" x14ac:dyDescent="0.25">
      <c r="A398" s="132"/>
      <c r="B398" s="132"/>
      <c r="C398" s="131">
        <v>324</v>
      </c>
      <c r="D398" s="131"/>
      <c r="E398" s="131"/>
      <c r="F398" s="132"/>
      <c r="G398" s="12" t="s">
        <v>42</v>
      </c>
      <c r="H398" s="127" t="s">
        <v>226</v>
      </c>
      <c r="I398" s="133"/>
      <c r="J398" s="133"/>
      <c r="K398" s="133"/>
      <c r="L398" s="113"/>
    </row>
    <row r="399" spans="1:12" s="114" customFormat="1" ht="20.25" customHeight="1" x14ac:dyDescent="0.25">
      <c r="A399" s="132"/>
      <c r="B399" s="132"/>
      <c r="C399" s="131"/>
      <c r="D399" s="131">
        <v>3241</v>
      </c>
      <c r="E399" s="131"/>
      <c r="F399" s="132"/>
      <c r="G399" s="12" t="s">
        <v>42</v>
      </c>
      <c r="H399" s="127" t="s">
        <v>226</v>
      </c>
      <c r="I399" s="133"/>
      <c r="J399" s="133"/>
      <c r="K399" s="133"/>
      <c r="L399" s="113"/>
    </row>
    <row r="400" spans="1:12" s="114" customFormat="1" ht="20.25" customHeight="1" x14ac:dyDescent="0.25">
      <c r="A400" s="132"/>
      <c r="B400" s="132"/>
      <c r="C400" s="131"/>
      <c r="D400" s="131"/>
      <c r="E400" s="88">
        <v>32412</v>
      </c>
      <c r="F400" s="127"/>
      <c r="G400" s="12" t="s">
        <v>42</v>
      </c>
      <c r="H400" s="127" t="s">
        <v>227</v>
      </c>
      <c r="I400" s="133"/>
      <c r="J400" s="133"/>
      <c r="K400" s="133"/>
      <c r="L400" s="113"/>
    </row>
    <row r="401" spans="1:12" s="114" customFormat="1" ht="20.25" customHeight="1" x14ac:dyDescent="0.25">
      <c r="A401" s="132"/>
      <c r="B401" s="132"/>
      <c r="C401" s="131"/>
      <c r="D401" s="131"/>
      <c r="E401" s="11"/>
      <c r="F401" s="171">
        <v>324120</v>
      </c>
      <c r="G401" s="172" t="s">
        <v>42</v>
      </c>
      <c r="H401" s="173" t="s">
        <v>266</v>
      </c>
      <c r="I401" s="174"/>
      <c r="J401" s="174"/>
      <c r="K401" s="174"/>
      <c r="L401" s="113"/>
    </row>
    <row r="402" spans="1:12" s="114" customFormat="1" ht="20.25" customHeight="1" x14ac:dyDescent="0.25">
      <c r="A402" s="132"/>
      <c r="B402" s="132"/>
      <c r="C402" s="131">
        <v>329</v>
      </c>
      <c r="D402" s="131"/>
      <c r="E402" s="11"/>
      <c r="F402" s="127"/>
      <c r="G402" s="12" t="s">
        <v>42</v>
      </c>
      <c r="H402" s="127" t="s">
        <v>228</v>
      </c>
      <c r="I402" s="133">
        <f>I406</f>
        <v>4000</v>
      </c>
      <c r="J402" s="133">
        <f t="shared" ref="J402:K402" si="67">J406</f>
        <v>0</v>
      </c>
      <c r="K402" s="133">
        <f t="shared" si="67"/>
        <v>4000</v>
      </c>
      <c r="L402" s="113"/>
    </row>
    <row r="403" spans="1:12" s="114" customFormat="1" ht="20.25" customHeight="1" x14ac:dyDescent="0.25">
      <c r="A403" s="132"/>
      <c r="B403" s="132"/>
      <c r="C403" s="131"/>
      <c r="D403" s="131">
        <v>3291</v>
      </c>
      <c r="E403" s="131"/>
      <c r="F403" s="132"/>
      <c r="G403" s="12" t="s">
        <v>42</v>
      </c>
      <c r="H403" s="127" t="s">
        <v>229</v>
      </c>
      <c r="I403" s="133"/>
      <c r="J403" s="133"/>
      <c r="K403" s="133"/>
      <c r="L403" s="113"/>
    </row>
    <row r="404" spans="1:12" s="114" customFormat="1" ht="20.25" customHeight="1" x14ac:dyDescent="0.25">
      <c r="A404" s="132"/>
      <c r="B404" s="132"/>
      <c r="C404" s="131"/>
      <c r="D404" s="131"/>
      <c r="E404" s="88">
        <v>32911</v>
      </c>
      <c r="F404" s="127"/>
      <c r="G404" s="12" t="s">
        <v>42</v>
      </c>
      <c r="H404" s="127" t="s">
        <v>230</v>
      </c>
      <c r="I404" s="133"/>
      <c r="J404" s="133"/>
      <c r="K404" s="133"/>
      <c r="L404" s="113"/>
    </row>
    <row r="405" spans="1:12" s="114" customFormat="1" ht="20.25" customHeight="1" x14ac:dyDescent="0.25">
      <c r="A405" s="132"/>
      <c r="B405" s="132"/>
      <c r="C405" s="131"/>
      <c r="D405" s="131"/>
      <c r="E405" s="11"/>
      <c r="F405" s="171">
        <v>329110</v>
      </c>
      <c r="G405" s="172" t="s">
        <v>42</v>
      </c>
      <c r="H405" s="173" t="s">
        <v>230</v>
      </c>
      <c r="I405" s="174"/>
      <c r="J405" s="174"/>
      <c r="K405" s="174"/>
      <c r="L405" s="113"/>
    </row>
    <row r="406" spans="1:12" s="114" customFormat="1" ht="20.25" customHeight="1" x14ac:dyDescent="0.25">
      <c r="A406" s="132"/>
      <c r="B406" s="132"/>
      <c r="C406" s="131"/>
      <c r="D406" s="131">
        <v>3292</v>
      </c>
      <c r="E406" s="131"/>
      <c r="F406" s="132"/>
      <c r="G406" s="12" t="s">
        <v>42</v>
      </c>
      <c r="H406" s="127" t="s">
        <v>231</v>
      </c>
      <c r="I406" s="133">
        <f>I407+I409</f>
        <v>4000</v>
      </c>
      <c r="J406" s="133">
        <f t="shared" ref="J406:K406" si="68">J407+J409</f>
        <v>0</v>
      </c>
      <c r="K406" s="133">
        <f t="shared" si="68"/>
        <v>4000</v>
      </c>
      <c r="L406" s="113"/>
    </row>
    <row r="407" spans="1:12" s="114" customFormat="1" ht="20.25" customHeight="1" x14ac:dyDescent="0.25">
      <c r="A407" s="132"/>
      <c r="B407" s="132"/>
      <c r="C407" s="131"/>
      <c r="D407" s="131"/>
      <c r="E407" s="88">
        <v>32921</v>
      </c>
      <c r="F407" s="127"/>
      <c r="G407" s="12" t="s">
        <v>42</v>
      </c>
      <c r="H407" s="127" t="s">
        <v>232</v>
      </c>
      <c r="I407" s="133">
        <f>I408</f>
        <v>2000</v>
      </c>
      <c r="J407" s="133">
        <f t="shared" ref="J407:K407" si="69">J408</f>
        <v>0</v>
      </c>
      <c r="K407" s="133">
        <f t="shared" si="69"/>
        <v>2000</v>
      </c>
      <c r="L407" s="113"/>
    </row>
    <row r="408" spans="1:12" s="114" customFormat="1" ht="20.25" customHeight="1" x14ac:dyDescent="0.25">
      <c r="A408" s="132"/>
      <c r="B408" s="132"/>
      <c r="C408" s="131"/>
      <c r="D408" s="131"/>
      <c r="E408" s="11"/>
      <c r="F408" s="171">
        <v>329210</v>
      </c>
      <c r="G408" s="172" t="s">
        <v>42</v>
      </c>
      <c r="H408" s="173" t="s">
        <v>232</v>
      </c>
      <c r="I408" s="174">
        <v>2000</v>
      </c>
      <c r="J408" s="174">
        <f>K408-I408</f>
        <v>0</v>
      </c>
      <c r="K408" s="174">
        <v>2000</v>
      </c>
      <c r="L408" s="113"/>
    </row>
    <row r="409" spans="1:12" s="114" customFormat="1" ht="20.25" customHeight="1" x14ac:dyDescent="0.25">
      <c r="A409" s="132"/>
      <c r="B409" s="132"/>
      <c r="C409" s="131"/>
      <c r="D409" s="131"/>
      <c r="E409" s="88">
        <v>32923</v>
      </c>
      <c r="F409" s="127"/>
      <c r="G409" s="12" t="s">
        <v>42</v>
      </c>
      <c r="H409" s="127" t="s">
        <v>234</v>
      </c>
      <c r="I409" s="133">
        <f>I410</f>
        <v>2000</v>
      </c>
      <c r="J409" s="133">
        <f t="shared" ref="J409:K409" si="70">J410</f>
        <v>0</v>
      </c>
      <c r="K409" s="133">
        <f t="shared" si="70"/>
        <v>2000</v>
      </c>
      <c r="L409" s="113"/>
    </row>
    <row r="410" spans="1:12" s="114" customFormat="1" ht="20.25" customHeight="1" x14ac:dyDescent="0.25">
      <c r="A410" s="132"/>
      <c r="B410" s="132"/>
      <c r="C410" s="131"/>
      <c r="D410" s="131"/>
      <c r="E410" s="11"/>
      <c r="F410" s="171">
        <v>329230</v>
      </c>
      <c r="G410" s="172" t="s">
        <v>42</v>
      </c>
      <c r="H410" s="173" t="s">
        <v>234</v>
      </c>
      <c r="I410" s="174">
        <v>2000</v>
      </c>
      <c r="J410" s="174">
        <f>K410-I410</f>
        <v>0</v>
      </c>
      <c r="K410" s="174">
        <v>2000</v>
      </c>
      <c r="L410" s="113"/>
    </row>
    <row r="411" spans="1:12" s="114" customFormat="1" ht="20.25" customHeight="1" x14ac:dyDescent="0.25">
      <c r="A411" s="132"/>
      <c r="B411" s="132"/>
      <c r="C411" s="131"/>
      <c r="D411" s="131">
        <v>3293</v>
      </c>
      <c r="E411" s="131"/>
      <c r="F411" s="132"/>
      <c r="G411" s="12" t="s">
        <v>42</v>
      </c>
      <c r="H411" s="127" t="s">
        <v>235</v>
      </c>
      <c r="I411" s="133"/>
      <c r="J411" s="133"/>
      <c r="K411" s="133"/>
      <c r="L411" s="113"/>
    </row>
    <row r="412" spans="1:12" s="114" customFormat="1" ht="20.25" customHeight="1" x14ac:dyDescent="0.25">
      <c r="A412" s="132"/>
      <c r="B412" s="132"/>
      <c r="C412" s="131"/>
      <c r="D412" s="131"/>
      <c r="E412" s="88">
        <v>32931</v>
      </c>
      <c r="F412" s="127"/>
      <c r="G412" s="12" t="s">
        <v>42</v>
      </c>
      <c r="H412" s="127" t="s">
        <v>235</v>
      </c>
      <c r="I412" s="133"/>
      <c r="J412" s="133"/>
      <c r="K412" s="133"/>
      <c r="L412" s="113"/>
    </row>
    <row r="413" spans="1:12" s="114" customFormat="1" ht="20.25" customHeight="1" x14ac:dyDescent="0.25">
      <c r="A413" s="132"/>
      <c r="B413" s="132"/>
      <c r="C413" s="131"/>
      <c r="D413" s="131"/>
      <c r="E413" s="11"/>
      <c r="F413" s="171">
        <v>329310</v>
      </c>
      <c r="G413" s="172" t="s">
        <v>42</v>
      </c>
      <c r="H413" s="173" t="s">
        <v>235</v>
      </c>
      <c r="I413" s="174"/>
      <c r="J413" s="174"/>
      <c r="K413" s="174"/>
      <c r="L413" s="113"/>
    </row>
    <row r="414" spans="1:12" s="114" customFormat="1" ht="20.25" customHeight="1" x14ac:dyDescent="0.25">
      <c r="A414" s="132"/>
      <c r="B414" s="132"/>
      <c r="C414" s="131"/>
      <c r="D414" s="131">
        <v>3294</v>
      </c>
      <c r="E414" s="131"/>
      <c r="F414" s="132"/>
      <c r="G414" s="12" t="s">
        <v>42</v>
      </c>
      <c r="H414" s="127" t="s">
        <v>236</v>
      </c>
      <c r="I414" s="133"/>
      <c r="J414" s="133"/>
      <c r="K414" s="133"/>
      <c r="L414" s="113"/>
    </row>
    <row r="415" spans="1:12" s="114" customFormat="1" ht="20.25" customHeight="1" x14ac:dyDescent="0.25">
      <c r="A415" s="132"/>
      <c r="B415" s="132"/>
      <c r="C415" s="131"/>
      <c r="D415" s="131"/>
      <c r="E415" s="88">
        <v>32941</v>
      </c>
      <c r="F415" s="127"/>
      <c r="G415" s="12" t="s">
        <v>42</v>
      </c>
      <c r="H415" s="127" t="s">
        <v>237</v>
      </c>
      <c r="I415" s="133"/>
      <c r="J415" s="133"/>
      <c r="K415" s="133"/>
      <c r="L415" s="113"/>
    </row>
    <row r="416" spans="1:12" s="114" customFormat="1" ht="20.25" customHeight="1" x14ac:dyDescent="0.25">
      <c r="A416" s="132"/>
      <c r="B416" s="132"/>
      <c r="C416" s="131"/>
      <c r="D416" s="131"/>
      <c r="E416" s="11"/>
      <c r="F416" s="171">
        <v>329410</v>
      </c>
      <c r="G416" s="172" t="s">
        <v>42</v>
      </c>
      <c r="H416" s="173" t="s">
        <v>237</v>
      </c>
      <c r="I416" s="174"/>
      <c r="J416" s="174"/>
      <c r="K416" s="174"/>
      <c r="L416" s="113"/>
    </row>
    <row r="417" spans="1:12" s="114" customFormat="1" ht="20.25" customHeight="1" x14ac:dyDescent="0.25">
      <c r="A417" s="132"/>
      <c r="B417" s="132"/>
      <c r="C417" s="131"/>
      <c r="D417" s="131">
        <v>3295</v>
      </c>
      <c r="E417" s="131"/>
      <c r="F417" s="132"/>
      <c r="G417" s="12" t="s">
        <v>42</v>
      </c>
      <c r="H417" s="127" t="s">
        <v>238</v>
      </c>
      <c r="I417" s="133"/>
      <c r="J417" s="133"/>
      <c r="K417" s="133"/>
      <c r="L417" s="113"/>
    </row>
    <row r="418" spans="1:12" s="114" customFormat="1" ht="20.25" customHeight="1" x14ac:dyDescent="0.25">
      <c r="A418" s="132"/>
      <c r="B418" s="132"/>
      <c r="C418" s="131"/>
      <c r="D418" s="131"/>
      <c r="E418" s="88">
        <v>32955</v>
      </c>
      <c r="F418" s="127"/>
      <c r="G418" s="12" t="s">
        <v>42</v>
      </c>
      <c r="H418" s="127" t="s">
        <v>240</v>
      </c>
      <c r="I418" s="133"/>
      <c r="J418" s="133"/>
      <c r="K418" s="133"/>
      <c r="L418" s="113"/>
    </row>
    <row r="419" spans="1:12" s="114" customFormat="1" ht="20.25" customHeight="1" x14ac:dyDescent="0.25">
      <c r="A419" s="132"/>
      <c r="B419" s="132"/>
      <c r="C419" s="131"/>
      <c r="D419" s="131"/>
      <c r="E419" s="11"/>
      <c r="F419" s="171">
        <v>329550</v>
      </c>
      <c r="G419" s="172" t="s">
        <v>42</v>
      </c>
      <c r="H419" s="173" t="s">
        <v>240</v>
      </c>
      <c r="I419" s="174"/>
      <c r="J419" s="174"/>
      <c r="K419" s="174"/>
      <c r="L419" s="113"/>
    </row>
    <row r="420" spans="1:12" s="114" customFormat="1" ht="20.25" customHeight="1" x14ac:dyDescent="0.25">
      <c r="A420" s="132"/>
      <c r="B420" s="132"/>
      <c r="C420" s="131"/>
      <c r="D420" s="131"/>
      <c r="E420" s="88">
        <v>32959</v>
      </c>
      <c r="F420" s="127"/>
      <c r="G420" s="12" t="s">
        <v>42</v>
      </c>
      <c r="H420" s="127" t="s">
        <v>241</v>
      </c>
      <c r="I420" s="133"/>
      <c r="J420" s="133"/>
      <c r="K420" s="133"/>
      <c r="L420" s="113"/>
    </row>
    <row r="421" spans="1:12" s="114" customFormat="1" ht="20.25" customHeight="1" x14ac:dyDescent="0.25">
      <c r="A421" s="132"/>
      <c r="B421" s="132"/>
      <c r="C421" s="131"/>
      <c r="D421" s="131"/>
      <c r="E421" s="11"/>
      <c r="F421" s="171">
        <v>329590</v>
      </c>
      <c r="G421" s="172" t="s">
        <v>42</v>
      </c>
      <c r="H421" s="173" t="s">
        <v>242</v>
      </c>
      <c r="I421" s="174"/>
      <c r="J421" s="174"/>
      <c r="K421" s="174"/>
      <c r="L421" s="113"/>
    </row>
    <row r="422" spans="1:12" s="114" customFormat="1" ht="20.25" customHeight="1" x14ac:dyDescent="0.25">
      <c r="A422" s="132"/>
      <c r="B422" s="132"/>
      <c r="C422" s="131"/>
      <c r="D422" s="131"/>
      <c r="E422" s="11"/>
      <c r="F422" s="171">
        <v>329591</v>
      </c>
      <c r="G422" s="172" t="s">
        <v>42</v>
      </c>
      <c r="H422" s="173" t="s">
        <v>267</v>
      </c>
      <c r="I422" s="174"/>
      <c r="J422" s="174"/>
      <c r="K422" s="174"/>
      <c r="L422" s="113"/>
    </row>
    <row r="423" spans="1:12" s="114" customFormat="1" ht="20.25" customHeight="1" x14ac:dyDescent="0.25">
      <c r="A423" s="132"/>
      <c r="B423" s="132"/>
      <c r="C423" s="131"/>
      <c r="D423" s="131">
        <v>3296</v>
      </c>
      <c r="E423" s="131"/>
      <c r="F423" s="132"/>
      <c r="G423" s="12" t="s">
        <v>42</v>
      </c>
      <c r="H423" s="127" t="s">
        <v>244</v>
      </c>
      <c r="I423" s="133"/>
      <c r="J423" s="133"/>
      <c r="K423" s="133"/>
      <c r="L423" s="113"/>
    </row>
    <row r="424" spans="1:12" s="114" customFormat="1" ht="20.25" customHeight="1" x14ac:dyDescent="0.25">
      <c r="A424" s="132"/>
      <c r="B424" s="132"/>
      <c r="C424" s="131"/>
      <c r="D424" s="131">
        <v>3299</v>
      </c>
      <c r="E424" s="131"/>
      <c r="F424" s="132"/>
      <c r="G424" s="12" t="s">
        <v>42</v>
      </c>
      <c r="H424" s="127" t="s">
        <v>228</v>
      </c>
      <c r="I424" s="133"/>
      <c r="J424" s="133"/>
      <c r="K424" s="133"/>
      <c r="L424" s="113"/>
    </row>
    <row r="425" spans="1:12" s="114" customFormat="1" ht="20.25" customHeight="1" x14ac:dyDescent="0.25">
      <c r="A425" s="132"/>
      <c r="B425" s="132"/>
      <c r="C425" s="131"/>
      <c r="D425" s="131"/>
      <c r="E425" s="88">
        <v>32991</v>
      </c>
      <c r="F425" s="127"/>
      <c r="G425" s="12" t="s">
        <v>42</v>
      </c>
      <c r="H425" s="127" t="s">
        <v>245</v>
      </c>
      <c r="I425" s="133"/>
      <c r="J425" s="133"/>
      <c r="K425" s="133"/>
      <c r="L425" s="113"/>
    </row>
    <row r="426" spans="1:12" s="114" customFormat="1" ht="20.25" customHeight="1" x14ac:dyDescent="0.25">
      <c r="A426" s="132"/>
      <c r="B426" s="132"/>
      <c r="C426" s="131"/>
      <c r="D426" s="131"/>
      <c r="E426" s="88">
        <v>32999</v>
      </c>
      <c r="F426" s="127"/>
      <c r="G426" s="12" t="s">
        <v>42</v>
      </c>
      <c r="H426" s="127" t="s">
        <v>228</v>
      </c>
      <c r="I426" s="133"/>
      <c r="J426" s="133"/>
      <c r="K426" s="133"/>
      <c r="L426" s="113"/>
    </row>
    <row r="427" spans="1:12" s="114" customFormat="1" ht="20.25" customHeight="1" x14ac:dyDescent="0.25">
      <c r="A427" s="132"/>
      <c r="B427" s="132"/>
      <c r="C427" s="131"/>
      <c r="D427" s="131"/>
      <c r="E427" s="11"/>
      <c r="F427" s="171">
        <v>329990</v>
      </c>
      <c r="G427" s="172" t="s">
        <v>42</v>
      </c>
      <c r="H427" s="173" t="s">
        <v>228</v>
      </c>
      <c r="I427" s="174"/>
      <c r="J427" s="174"/>
      <c r="K427" s="174"/>
      <c r="L427" s="113"/>
    </row>
    <row r="428" spans="1:12" s="114" customFormat="1" ht="23.1" customHeight="1" x14ac:dyDescent="0.25">
      <c r="A428" s="132"/>
      <c r="B428" s="132">
        <v>34</v>
      </c>
      <c r="C428" s="132"/>
      <c r="D428" s="132"/>
      <c r="E428" s="132"/>
      <c r="F428" s="132"/>
      <c r="G428" s="175" t="s">
        <v>42</v>
      </c>
      <c r="H428" s="127" t="s">
        <v>8</v>
      </c>
      <c r="I428" s="128">
        <f>I429</f>
        <v>1000</v>
      </c>
      <c r="J428" s="128">
        <f t="shared" ref="J428:K431" si="71">J429</f>
        <v>0</v>
      </c>
      <c r="K428" s="128">
        <f t="shared" si="71"/>
        <v>1000</v>
      </c>
      <c r="L428" s="113"/>
    </row>
    <row r="429" spans="1:12" s="114" customFormat="1" ht="20.25" customHeight="1" x14ac:dyDescent="0.25">
      <c r="A429" s="132"/>
      <c r="B429" s="132"/>
      <c r="C429" s="131">
        <v>343</v>
      </c>
      <c r="D429" s="131"/>
      <c r="E429" s="131"/>
      <c r="F429" s="132"/>
      <c r="G429" s="12" t="s">
        <v>42</v>
      </c>
      <c r="H429" s="127" t="s">
        <v>246</v>
      </c>
      <c r="I429" s="133">
        <f>I430</f>
        <v>1000</v>
      </c>
      <c r="J429" s="133">
        <f t="shared" si="71"/>
        <v>0</v>
      </c>
      <c r="K429" s="133">
        <f t="shared" si="71"/>
        <v>1000</v>
      </c>
      <c r="L429" s="113"/>
    </row>
    <row r="430" spans="1:12" s="114" customFormat="1" ht="20.25" customHeight="1" x14ac:dyDescent="0.25">
      <c r="A430" s="132"/>
      <c r="B430" s="132"/>
      <c r="C430" s="131"/>
      <c r="D430" s="131">
        <v>3431</v>
      </c>
      <c r="E430" s="131"/>
      <c r="F430" s="132"/>
      <c r="G430" s="12" t="s">
        <v>42</v>
      </c>
      <c r="H430" s="127" t="s">
        <v>247</v>
      </c>
      <c r="I430" s="133">
        <f>I431</f>
        <v>1000</v>
      </c>
      <c r="J430" s="133">
        <f t="shared" si="71"/>
        <v>0</v>
      </c>
      <c r="K430" s="133">
        <f t="shared" si="71"/>
        <v>1000</v>
      </c>
      <c r="L430" s="113"/>
    </row>
    <row r="431" spans="1:12" s="114" customFormat="1" ht="20.25" customHeight="1" x14ac:dyDescent="0.25">
      <c r="A431" s="132"/>
      <c r="B431" s="132"/>
      <c r="C431" s="131"/>
      <c r="D431" s="131"/>
      <c r="E431" s="88">
        <v>34311</v>
      </c>
      <c r="F431" s="127"/>
      <c r="G431" s="12" t="s">
        <v>42</v>
      </c>
      <c r="H431" s="127" t="s">
        <v>248</v>
      </c>
      <c r="I431" s="133">
        <f>I432</f>
        <v>1000</v>
      </c>
      <c r="J431" s="133">
        <f t="shared" si="71"/>
        <v>0</v>
      </c>
      <c r="K431" s="133">
        <f t="shared" si="71"/>
        <v>1000</v>
      </c>
      <c r="L431" s="113"/>
    </row>
    <row r="432" spans="1:12" s="114" customFormat="1" ht="20.25" customHeight="1" x14ac:dyDescent="0.25">
      <c r="A432" s="132"/>
      <c r="B432" s="132"/>
      <c r="C432" s="131"/>
      <c r="D432" s="131"/>
      <c r="E432" s="11"/>
      <c r="F432" s="171">
        <v>343110</v>
      </c>
      <c r="G432" s="172" t="s">
        <v>42</v>
      </c>
      <c r="H432" s="173" t="s">
        <v>248</v>
      </c>
      <c r="I432" s="174">
        <v>1000</v>
      </c>
      <c r="J432" s="174">
        <f>K432-I432</f>
        <v>0</v>
      </c>
      <c r="K432" s="174">
        <v>1000</v>
      </c>
      <c r="L432" s="113"/>
    </row>
    <row r="433" spans="1:12" s="114" customFormat="1" ht="20.25" customHeight="1" x14ac:dyDescent="0.25">
      <c r="A433" s="132"/>
      <c r="B433" s="132"/>
      <c r="C433" s="131"/>
      <c r="D433" s="131"/>
      <c r="E433" s="88">
        <v>34312</v>
      </c>
      <c r="F433" s="127"/>
      <c r="G433" s="12" t="s">
        <v>42</v>
      </c>
      <c r="H433" s="127" t="s">
        <v>249</v>
      </c>
      <c r="I433" s="133"/>
      <c r="J433" s="133"/>
      <c r="K433" s="133"/>
      <c r="L433" s="113"/>
    </row>
    <row r="434" spans="1:12" s="114" customFormat="1" ht="20.25" customHeight="1" x14ac:dyDescent="0.25">
      <c r="A434" s="132"/>
      <c r="B434" s="132"/>
      <c r="C434" s="131"/>
      <c r="D434" s="131"/>
      <c r="E434" s="11"/>
      <c r="F434" s="171">
        <v>343120</v>
      </c>
      <c r="G434" s="172" t="s">
        <v>42</v>
      </c>
      <c r="H434" s="173" t="s">
        <v>249</v>
      </c>
      <c r="I434" s="174"/>
      <c r="J434" s="174"/>
      <c r="K434" s="174"/>
      <c r="L434" s="113"/>
    </row>
    <row r="435" spans="1:12" s="114" customFormat="1" ht="20.25" customHeight="1" x14ac:dyDescent="0.25">
      <c r="A435" s="132"/>
      <c r="B435" s="132"/>
      <c r="C435" s="131"/>
      <c r="D435" s="131">
        <v>3433</v>
      </c>
      <c r="E435" s="11"/>
      <c r="F435" s="127"/>
      <c r="G435" s="12" t="s">
        <v>42</v>
      </c>
      <c r="H435" s="127" t="s">
        <v>250</v>
      </c>
      <c r="I435" s="133"/>
      <c r="J435" s="133"/>
      <c r="K435" s="133"/>
      <c r="L435" s="113"/>
    </row>
    <row r="436" spans="1:12" s="114" customFormat="1" ht="20.25" customHeight="1" x14ac:dyDescent="0.25">
      <c r="A436" s="132"/>
      <c r="B436" s="132"/>
      <c r="C436" s="131"/>
      <c r="D436" s="131"/>
      <c r="E436" s="88">
        <v>34333</v>
      </c>
      <c r="F436" s="127"/>
      <c r="G436" s="12" t="s">
        <v>42</v>
      </c>
      <c r="H436" s="127" t="s">
        <v>250</v>
      </c>
      <c r="I436" s="133"/>
      <c r="J436" s="133"/>
      <c r="K436" s="133"/>
      <c r="L436" s="113"/>
    </row>
    <row r="437" spans="1:12" s="114" customFormat="1" ht="20.25" customHeight="1" x14ac:dyDescent="0.25">
      <c r="A437" s="132"/>
      <c r="B437" s="132"/>
      <c r="C437" s="131"/>
      <c r="D437" s="131"/>
      <c r="E437" s="11"/>
      <c r="F437" s="171">
        <v>343330</v>
      </c>
      <c r="G437" s="172" t="s">
        <v>42</v>
      </c>
      <c r="H437" s="173" t="s">
        <v>250</v>
      </c>
      <c r="I437" s="174"/>
      <c r="J437" s="174"/>
      <c r="K437" s="174"/>
      <c r="L437" s="113"/>
    </row>
    <row r="438" spans="1:12" s="119" customFormat="1" ht="23.1" customHeight="1" x14ac:dyDescent="0.25">
      <c r="A438" s="115"/>
      <c r="B438" s="115"/>
      <c r="C438" s="115"/>
      <c r="D438" s="115"/>
      <c r="E438" s="115"/>
      <c r="F438" s="115" t="str">
        <f>+G438</f>
        <v>5.5.</v>
      </c>
      <c r="G438" s="116" t="s">
        <v>39</v>
      </c>
      <c r="H438" s="117" t="s">
        <v>100</v>
      </c>
      <c r="I438" s="118">
        <f>+I439</f>
        <v>17000</v>
      </c>
      <c r="J438" s="118">
        <f t="shared" ref="J438:K438" si="72">+J439</f>
        <v>0</v>
      </c>
      <c r="K438" s="118">
        <f t="shared" si="72"/>
        <v>17000</v>
      </c>
      <c r="L438" s="113"/>
    </row>
    <row r="439" spans="1:12" s="114" customFormat="1" ht="23.1" customHeight="1" x14ac:dyDescent="0.25">
      <c r="A439" s="120">
        <v>3</v>
      </c>
      <c r="B439" s="120"/>
      <c r="C439" s="120"/>
      <c r="D439" s="120"/>
      <c r="E439" s="120"/>
      <c r="F439" s="120"/>
      <c r="G439" s="175" t="s">
        <v>39</v>
      </c>
      <c r="H439" s="122" t="s">
        <v>18</v>
      </c>
      <c r="I439" s="123">
        <f>+I440+I454</f>
        <v>17000</v>
      </c>
      <c r="J439" s="123">
        <f t="shared" ref="J439:K439" si="73">+J440+J454</f>
        <v>0</v>
      </c>
      <c r="K439" s="123">
        <f t="shared" si="73"/>
        <v>17000</v>
      </c>
      <c r="L439" s="113"/>
    </row>
    <row r="440" spans="1:12" s="114" customFormat="1" ht="23.1" customHeight="1" x14ac:dyDescent="0.25">
      <c r="A440" s="124"/>
      <c r="B440" s="124">
        <v>31</v>
      </c>
      <c r="C440" s="124"/>
      <c r="D440" s="124"/>
      <c r="E440" s="124"/>
      <c r="F440" s="124"/>
      <c r="G440" s="175" t="s">
        <v>39</v>
      </c>
      <c r="H440" s="125" t="s">
        <v>6</v>
      </c>
      <c r="I440" s="128">
        <f>I441+I450</f>
        <v>16780</v>
      </c>
      <c r="J440" s="128">
        <f t="shared" ref="J440:K440" si="74">J441+J450</f>
        <v>0</v>
      </c>
      <c r="K440" s="128">
        <f t="shared" si="74"/>
        <v>16780</v>
      </c>
      <c r="L440" s="113"/>
    </row>
    <row r="441" spans="1:12" s="114" customFormat="1" ht="20.25" customHeight="1" x14ac:dyDescent="0.25">
      <c r="A441" s="124"/>
      <c r="B441" s="131"/>
      <c r="C441" s="131">
        <v>311</v>
      </c>
      <c r="D441" s="131"/>
      <c r="E441" s="131"/>
      <c r="F441" s="132"/>
      <c r="G441" s="12" t="s">
        <v>39</v>
      </c>
      <c r="H441" s="127" t="s">
        <v>117</v>
      </c>
      <c r="I441" s="133">
        <f>I442+I446</f>
        <v>16105</v>
      </c>
      <c r="J441" s="138">
        <f t="shared" ref="J441" si="75">J442+J446</f>
        <v>0</v>
      </c>
      <c r="K441" s="133">
        <f>K442+K446</f>
        <v>16105</v>
      </c>
      <c r="L441" s="113"/>
    </row>
    <row r="442" spans="1:12" s="114" customFormat="1" ht="20.25" customHeight="1" x14ac:dyDescent="0.25">
      <c r="A442" s="124"/>
      <c r="B442" s="131"/>
      <c r="C442" s="131"/>
      <c r="D442" s="131">
        <v>3111</v>
      </c>
      <c r="E442" s="131"/>
      <c r="F442" s="132"/>
      <c r="G442" s="12" t="s">
        <v>39</v>
      </c>
      <c r="H442" s="127" t="s">
        <v>118</v>
      </c>
      <c r="I442" s="133">
        <f>I443</f>
        <v>15105</v>
      </c>
      <c r="J442" s="138">
        <f t="shared" ref="J442:K442" si="76">J443</f>
        <v>0</v>
      </c>
      <c r="K442" s="133">
        <f t="shared" si="76"/>
        <v>15105</v>
      </c>
      <c r="L442" s="113"/>
    </row>
    <row r="443" spans="1:12" s="114" customFormat="1" ht="20.25" customHeight="1" x14ac:dyDescent="0.25">
      <c r="A443" s="124"/>
      <c r="B443" s="131"/>
      <c r="C443" s="131"/>
      <c r="D443" s="131"/>
      <c r="E443" s="131">
        <v>31111</v>
      </c>
      <c r="F443" s="132"/>
      <c r="G443" s="12" t="s">
        <v>39</v>
      </c>
      <c r="H443" s="127" t="s">
        <v>257</v>
      </c>
      <c r="I443" s="133">
        <f>I444+I445</f>
        <v>15105</v>
      </c>
      <c r="J443" s="138">
        <f t="shared" ref="J443:K443" si="77">J444+J445</f>
        <v>0</v>
      </c>
      <c r="K443" s="133">
        <f t="shared" si="77"/>
        <v>15105</v>
      </c>
      <c r="L443" s="113"/>
    </row>
    <row r="444" spans="1:12" s="114" customFormat="1" ht="20.25" customHeight="1" x14ac:dyDescent="0.25">
      <c r="A444" s="124"/>
      <c r="B444" s="131"/>
      <c r="C444" s="131"/>
      <c r="D444" s="131"/>
      <c r="E444" s="131"/>
      <c r="F444" s="171">
        <v>311110</v>
      </c>
      <c r="G444" s="172" t="s">
        <v>39</v>
      </c>
      <c r="H444" s="173" t="s">
        <v>268</v>
      </c>
      <c r="I444" s="174">
        <v>4105</v>
      </c>
      <c r="J444" s="174">
        <f>K444-I444</f>
        <v>0</v>
      </c>
      <c r="K444" s="174">
        <v>4105</v>
      </c>
      <c r="L444" s="113"/>
    </row>
    <row r="445" spans="1:12" s="114" customFormat="1" ht="20.25" customHeight="1" x14ac:dyDescent="0.25">
      <c r="A445" s="124"/>
      <c r="B445" s="131"/>
      <c r="C445" s="131"/>
      <c r="D445" s="131"/>
      <c r="E445" s="131"/>
      <c r="F445" s="171">
        <v>311114</v>
      </c>
      <c r="G445" s="172" t="s">
        <v>39</v>
      </c>
      <c r="H445" s="173" t="s">
        <v>269</v>
      </c>
      <c r="I445" s="174">
        <v>11000</v>
      </c>
      <c r="J445" s="174">
        <f>K445-I445</f>
        <v>0</v>
      </c>
      <c r="K445" s="174">
        <v>11000</v>
      </c>
      <c r="L445" s="113"/>
    </row>
    <row r="446" spans="1:12" s="114" customFormat="1" ht="20.25" customHeight="1" x14ac:dyDescent="0.25">
      <c r="A446" s="124"/>
      <c r="B446" s="131"/>
      <c r="C446" s="131"/>
      <c r="D446" s="131">
        <v>3114</v>
      </c>
      <c r="E446" s="131"/>
      <c r="F446" s="132"/>
      <c r="G446" s="12" t="s">
        <v>39</v>
      </c>
      <c r="H446" s="127" t="s">
        <v>127</v>
      </c>
      <c r="I446" s="133">
        <f>I447</f>
        <v>1000</v>
      </c>
      <c r="J446" s="138">
        <f t="shared" ref="J446:K446" si="78">J447</f>
        <v>0</v>
      </c>
      <c r="K446" s="133">
        <f t="shared" si="78"/>
        <v>1000</v>
      </c>
      <c r="L446" s="113"/>
    </row>
    <row r="447" spans="1:12" s="114" customFormat="1" ht="20.25" customHeight="1" x14ac:dyDescent="0.25">
      <c r="A447" s="124"/>
      <c r="B447" s="131"/>
      <c r="C447" s="131"/>
      <c r="D447" s="131"/>
      <c r="E447" s="131">
        <v>31141</v>
      </c>
      <c r="F447" s="132"/>
      <c r="G447" s="12" t="s">
        <v>39</v>
      </c>
      <c r="H447" s="127" t="s">
        <v>127</v>
      </c>
      <c r="I447" s="133">
        <f>I448+I449</f>
        <v>1000</v>
      </c>
      <c r="J447" s="138">
        <f>J448+J449</f>
        <v>0</v>
      </c>
      <c r="K447" s="133">
        <f>K448+K449</f>
        <v>1000</v>
      </c>
      <c r="L447" s="113"/>
    </row>
    <row r="448" spans="1:12" s="114" customFormat="1" ht="20.25" customHeight="1" x14ac:dyDescent="0.25">
      <c r="A448" s="124"/>
      <c r="B448" s="131"/>
      <c r="C448" s="131"/>
      <c r="D448" s="131"/>
      <c r="E448" s="131"/>
      <c r="F448" s="171">
        <v>311410</v>
      </c>
      <c r="G448" s="172" t="s">
        <v>39</v>
      </c>
      <c r="H448" s="173" t="s">
        <v>270</v>
      </c>
      <c r="I448" s="174">
        <v>0</v>
      </c>
      <c r="J448" s="174">
        <f>K448-I448</f>
        <v>0</v>
      </c>
      <c r="K448" s="174">
        <v>0</v>
      </c>
      <c r="L448" s="113"/>
    </row>
    <row r="449" spans="1:12" s="114" customFormat="1" ht="20.25" customHeight="1" x14ac:dyDescent="0.25">
      <c r="A449" s="124"/>
      <c r="B449" s="131"/>
      <c r="C449" s="131"/>
      <c r="D449" s="131"/>
      <c r="E449" s="131"/>
      <c r="F449" s="171">
        <v>311411</v>
      </c>
      <c r="G449" s="172" t="s">
        <v>39</v>
      </c>
      <c r="H449" s="173" t="s">
        <v>271</v>
      </c>
      <c r="I449" s="174">
        <v>1000</v>
      </c>
      <c r="J449" s="174">
        <f>K449-I449</f>
        <v>0</v>
      </c>
      <c r="K449" s="174">
        <v>1000</v>
      </c>
      <c r="L449" s="113"/>
    </row>
    <row r="450" spans="1:12" s="114" customFormat="1" ht="20.25" customHeight="1" x14ac:dyDescent="0.25">
      <c r="A450" s="124"/>
      <c r="B450" s="131"/>
      <c r="C450" s="131">
        <v>313</v>
      </c>
      <c r="D450" s="131"/>
      <c r="E450" s="131"/>
      <c r="F450" s="132"/>
      <c r="G450" s="12" t="s">
        <v>39</v>
      </c>
      <c r="H450" s="127" t="s">
        <v>138</v>
      </c>
      <c r="I450" s="133">
        <f>I451</f>
        <v>675</v>
      </c>
      <c r="J450" s="138">
        <f t="shared" ref="J450:K450" si="79">J451</f>
        <v>0</v>
      </c>
      <c r="K450" s="133">
        <f t="shared" si="79"/>
        <v>675</v>
      </c>
      <c r="L450" s="113"/>
    </row>
    <row r="451" spans="1:12" s="114" customFormat="1" ht="20.25" customHeight="1" x14ac:dyDescent="0.25">
      <c r="A451" s="124"/>
      <c r="B451" s="131"/>
      <c r="C451" s="131"/>
      <c r="D451" s="131">
        <v>3132</v>
      </c>
      <c r="E451" s="131"/>
      <c r="F451" s="132"/>
      <c r="G451" s="12" t="s">
        <v>39</v>
      </c>
      <c r="H451" s="127" t="s">
        <v>139</v>
      </c>
      <c r="I451" s="133">
        <f>I452</f>
        <v>675</v>
      </c>
      <c r="J451" s="138">
        <f>J452</f>
        <v>0</v>
      </c>
      <c r="K451" s="133">
        <f>K452</f>
        <v>675</v>
      </c>
      <c r="L451" s="113"/>
    </row>
    <row r="452" spans="1:12" s="114" customFormat="1" ht="20.25" customHeight="1" x14ac:dyDescent="0.25">
      <c r="A452" s="124"/>
      <c r="B452" s="131"/>
      <c r="C452" s="131"/>
      <c r="D452" s="131"/>
      <c r="E452" s="131">
        <v>31321</v>
      </c>
      <c r="F452" s="132"/>
      <c r="G452" s="12" t="s">
        <v>39</v>
      </c>
      <c r="H452" s="127" t="s">
        <v>139</v>
      </c>
      <c r="I452" s="133">
        <f>I453</f>
        <v>675</v>
      </c>
      <c r="J452" s="138">
        <f>J453</f>
        <v>0</v>
      </c>
      <c r="K452" s="133">
        <f>K453</f>
        <v>675</v>
      </c>
      <c r="L452" s="113"/>
    </row>
    <row r="453" spans="1:12" s="114" customFormat="1" ht="20.25" customHeight="1" x14ac:dyDescent="0.25">
      <c r="A453" s="124"/>
      <c r="B453" s="131"/>
      <c r="C453" s="131"/>
      <c r="D453" s="131"/>
      <c r="E453" s="131"/>
      <c r="F453" s="171">
        <v>313210</v>
      </c>
      <c r="G453" s="172" t="s">
        <v>39</v>
      </c>
      <c r="H453" s="173" t="s">
        <v>272</v>
      </c>
      <c r="I453" s="174">
        <v>675</v>
      </c>
      <c r="J453" s="174">
        <f>K453-I453</f>
        <v>0</v>
      </c>
      <c r="K453" s="174">
        <v>675</v>
      </c>
      <c r="L453" s="113"/>
    </row>
    <row r="454" spans="1:12" s="114" customFormat="1" ht="23.1" customHeight="1" x14ac:dyDescent="0.25">
      <c r="A454" s="124"/>
      <c r="B454" s="124">
        <v>32</v>
      </c>
      <c r="C454" s="124"/>
      <c r="D454" s="124"/>
      <c r="E454" s="124"/>
      <c r="F454" s="124"/>
      <c r="G454" s="175" t="s">
        <v>39</v>
      </c>
      <c r="H454" s="125" t="s">
        <v>7</v>
      </c>
      <c r="I454" s="128">
        <f>I455</f>
        <v>220</v>
      </c>
      <c r="J454" s="128">
        <f t="shared" ref="J454:K454" si="80">J455</f>
        <v>0</v>
      </c>
      <c r="K454" s="128">
        <f t="shared" si="80"/>
        <v>220</v>
      </c>
      <c r="L454" s="113"/>
    </row>
    <row r="455" spans="1:12" s="114" customFormat="1" ht="20.25" customHeight="1" x14ac:dyDescent="0.25">
      <c r="A455" s="124"/>
      <c r="B455" s="131"/>
      <c r="C455" s="131">
        <v>322</v>
      </c>
      <c r="D455" s="131"/>
      <c r="E455" s="131"/>
      <c r="F455" s="132"/>
      <c r="G455" s="12" t="s">
        <v>39</v>
      </c>
      <c r="H455" s="127" t="s">
        <v>154</v>
      </c>
      <c r="I455" s="133">
        <f>I456+I459</f>
        <v>220</v>
      </c>
      <c r="J455" s="138">
        <f t="shared" ref="J455" si="81">J456+J459</f>
        <v>0</v>
      </c>
      <c r="K455" s="133">
        <f>K456+K459</f>
        <v>220</v>
      </c>
      <c r="L455" s="113"/>
    </row>
    <row r="456" spans="1:12" s="114" customFormat="1" ht="20.25" customHeight="1" x14ac:dyDescent="0.25">
      <c r="A456" s="124"/>
      <c r="B456" s="131"/>
      <c r="C456" s="131"/>
      <c r="D456" s="131">
        <v>3221</v>
      </c>
      <c r="E456" s="131"/>
      <c r="F456" s="132"/>
      <c r="G456" s="12" t="s">
        <v>39</v>
      </c>
      <c r="H456" s="127" t="s">
        <v>155</v>
      </c>
      <c r="I456" s="133">
        <f>I457</f>
        <v>60</v>
      </c>
      <c r="J456" s="138">
        <f t="shared" ref="J456:K456" si="82">J457</f>
        <v>0</v>
      </c>
      <c r="K456" s="133">
        <f t="shared" si="82"/>
        <v>60</v>
      </c>
      <c r="L456" s="113"/>
    </row>
    <row r="457" spans="1:12" s="114" customFormat="1" ht="20.25" customHeight="1" x14ac:dyDescent="0.25">
      <c r="A457" s="124"/>
      <c r="B457" s="131"/>
      <c r="C457" s="131"/>
      <c r="D457" s="131"/>
      <c r="E457" s="88">
        <v>32211</v>
      </c>
      <c r="F457" s="127"/>
      <c r="G457" s="12" t="s">
        <v>39</v>
      </c>
      <c r="H457" s="127" t="s">
        <v>156</v>
      </c>
      <c r="I457" s="133">
        <f>I458</f>
        <v>60</v>
      </c>
      <c r="J457" s="138">
        <f>J458</f>
        <v>0</v>
      </c>
      <c r="K457" s="133">
        <f>K458</f>
        <v>60</v>
      </c>
      <c r="L457" s="113"/>
    </row>
    <row r="458" spans="1:12" s="114" customFormat="1" ht="20.25" customHeight="1" x14ac:dyDescent="0.25">
      <c r="A458" s="124"/>
      <c r="B458" s="131"/>
      <c r="C458" s="131"/>
      <c r="D458" s="131"/>
      <c r="E458" s="11"/>
      <c r="F458" s="171">
        <v>322110</v>
      </c>
      <c r="G458" s="172" t="s">
        <v>39</v>
      </c>
      <c r="H458" s="173" t="s">
        <v>273</v>
      </c>
      <c r="I458" s="174">
        <v>60</v>
      </c>
      <c r="J458" s="174">
        <f>K458-I458</f>
        <v>0</v>
      </c>
      <c r="K458" s="174">
        <v>60</v>
      </c>
      <c r="L458" s="113"/>
    </row>
    <row r="459" spans="1:12" s="114" customFormat="1" ht="20.25" customHeight="1" x14ac:dyDescent="0.25">
      <c r="A459" s="124"/>
      <c r="B459" s="131"/>
      <c r="C459" s="131"/>
      <c r="D459" s="131">
        <v>3222</v>
      </c>
      <c r="E459" s="131"/>
      <c r="F459" s="132"/>
      <c r="G459" s="12" t="s">
        <v>39</v>
      </c>
      <c r="H459" s="127" t="s">
        <v>167</v>
      </c>
      <c r="I459" s="133">
        <f t="shared" ref="I459:K460" si="83">I460</f>
        <v>160</v>
      </c>
      <c r="J459" s="138">
        <f t="shared" si="83"/>
        <v>0</v>
      </c>
      <c r="K459" s="133">
        <f t="shared" si="83"/>
        <v>160</v>
      </c>
      <c r="L459" s="113"/>
    </row>
    <row r="460" spans="1:12" s="114" customFormat="1" ht="20.25" customHeight="1" x14ac:dyDescent="0.25">
      <c r="A460" s="124"/>
      <c r="B460" s="131"/>
      <c r="C460" s="131"/>
      <c r="D460" s="131"/>
      <c r="E460" s="88">
        <v>32222</v>
      </c>
      <c r="F460" s="127"/>
      <c r="G460" s="12" t="s">
        <v>39</v>
      </c>
      <c r="H460" s="127" t="s">
        <v>170</v>
      </c>
      <c r="I460" s="133">
        <f t="shared" si="83"/>
        <v>160</v>
      </c>
      <c r="J460" s="138">
        <f t="shared" si="83"/>
        <v>0</v>
      </c>
      <c r="K460" s="133">
        <f t="shared" si="83"/>
        <v>160</v>
      </c>
      <c r="L460" s="113"/>
    </row>
    <row r="461" spans="1:12" s="114" customFormat="1" ht="20.25" customHeight="1" x14ac:dyDescent="0.25">
      <c r="A461" s="124"/>
      <c r="B461" s="131"/>
      <c r="C461" s="131"/>
      <c r="D461" s="131"/>
      <c r="E461" s="11"/>
      <c r="F461" s="171">
        <v>322220</v>
      </c>
      <c r="G461" s="172" t="s">
        <v>39</v>
      </c>
      <c r="H461" s="173" t="s">
        <v>170</v>
      </c>
      <c r="I461" s="174">
        <v>160</v>
      </c>
      <c r="J461" s="174">
        <f>K461-I461</f>
        <v>0</v>
      </c>
      <c r="K461" s="174">
        <v>160</v>
      </c>
      <c r="L461" s="113"/>
    </row>
    <row r="462" spans="1:12" s="114" customFormat="1" ht="34.5" customHeight="1" x14ac:dyDescent="0.25">
      <c r="A462" s="428" t="s">
        <v>98</v>
      </c>
      <c r="B462" s="429"/>
      <c r="C462" s="429"/>
      <c r="D462" s="429"/>
      <c r="E462" s="429"/>
      <c r="F462" s="429"/>
      <c r="G462" s="430"/>
      <c r="H462" s="111" t="s">
        <v>94</v>
      </c>
      <c r="I462" s="112">
        <f>+I463+I502+I533+I540</f>
        <v>925718</v>
      </c>
      <c r="J462" s="112">
        <f>+J463+J502+J533+J540</f>
        <v>0</v>
      </c>
      <c r="K462" s="112">
        <f>+K463+K502+K533+K540</f>
        <v>925718</v>
      </c>
    </row>
    <row r="463" spans="1:12" s="119" customFormat="1" ht="23.1" customHeight="1" x14ac:dyDescent="0.25">
      <c r="A463" s="115"/>
      <c r="B463" s="115"/>
      <c r="C463" s="115"/>
      <c r="D463" s="115"/>
      <c r="E463" s="115"/>
      <c r="F463" s="115" t="str">
        <f>+G463</f>
        <v>3.1.</v>
      </c>
      <c r="G463" s="116" t="s">
        <v>41</v>
      </c>
      <c r="H463" s="117" t="s">
        <v>20</v>
      </c>
      <c r="I463" s="118">
        <f>+I464</f>
        <v>138323</v>
      </c>
      <c r="J463" s="118">
        <f t="shared" ref="J463:K463" si="84">+J464</f>
        <v>0</v>
      </c>
      <c r="K463" s="118">
        <f t="shared" si="84"/>
        <v>138323</v>
      </c>
      <c r="L463" s="113"/>
    </row>
    <row r="464" spans="1:12" s="119" customFormat="1" ht="23.1" customHeight="1" x14ac:dyDescent="0.25">
      <c r="A464" s="120">
        <v>4</v>
      </c>
      <c r="B464" s="120"/>
      <c r="C464" s="120"/>
      <c r="D464" s="120"/>
      <c r="E464" s="120"/>
      <c r="F464" s="120"/>
      <c r="G464" s="175" t="s">
        <v>41</v>
      </c>
      <c r="H464" s="122" t="s">
        <v>21</v>
      </c>
      <c r="I464" s="123">
        <f>+I465+I470+I497</f>
        <v>138323</v>
      </c>
      <c r="J464" s="123">
        <f>+J465+J470+J497</f>
        <v>0</v>
      </c>
      <c r="K464" s="123">
        <f>+K465+K470+K497</f>
        <v>138323</v>
      </c>
      <c r="L464" s="113"/>
    </row>
    <row r="465" spans="1:12" s="114" customFormat="1" ht="20.25" customHeight="1" x14ac:dyDescent="0.25">
      <c r="A465" s="139"/>
      <c r="B465" s="124">
        <v>41</v>
      </c>
      <c r="C465" s="124"/>
      <c r="D465" s="124"/>
      <c r="E465" s="124"/>
      <c r="F465" s="124"/>
      <c r="G465" s="175" t="s">
        <v>41</v>
      </c>
      <c r="H465" s="125" t="s">
        <v>11</v>
      </c>
      <c r="I465" s="128">
        <f t="shared" ref="I465:K467" si="85">I466</f>
        <v>0</v>
      </c>
      <c r="J465" s="128">
        <f t="shared" si="85"/>
        <v>0</v>
      </c>
      <c r="K465" s="128">
        <f t="shared" si="85"/>
        <v>0</v>
      </c>
      <c r="L465" s="113"/>
    </row>
    <row r="466" spans="1:12" s="114" customFormat="1" ht="20.25" customHeight="1" x14ac:dyDescent="0.25">
      <c r="A466" s="139"/>
      <c r="B466" s="131"/>
      <c r="C466" s="131">
        <v>412</v>
      </c>
      <c r="D466" s="131"/>
      <c r="E466" s="131"/>
      <c r="F466" s="132"/>
      <c r="G466" s="12" t="s">
        <v>41</v>
      </c>
      <c r="H466" s="127" t="s">
        <v>274</v>
      </c>
      <c r="I466" s="133">
        <f t="shared" si="85"/>
        <v>0</v>
      </c>
      <c r="J466" s="133">
        <f t="shared" si="85"/>
        <v>0</v>
      </c>
      <c r="K466" s="133">
        <f t="shared" si="85"/>
        <v>0</v>
      </c>
      <c r="L466" s="113"/>
    </row>
    <row r="467" spans="1:12" s="114" customFormat="1" ht="20.25" customHeight="1" x14ac:dyDescent="0.25">
      <c r="A467" s="139"/>
      <c r="B467" s="131"/>
      <c r="C467" s="131"/>
      <c r="D467" s="131">
        <v>4123</v>
      </c>
      <c r="E467" s="131"/>
      <c r="F467" s="132"/>
      <c r="G467" s="140" t="s">
        <v>41</v>
      </c>
      <c r="H467" s="127" t="s">
        <v>204</v>
      </c>
      <c r="I467" s="133">
        <f t="shared" si="85"/>
        <v>0</v>
      </c>
      <c r="J467" s="133">
        <f t="shared" si="85"/>
        <v>0</v>
      </c>
      <c r="K467" s="133">
        <f t="shared" si="85"/>
        <v>0</v>
      </c>
      <c r="L467" s="113"/>
    </row>
    <row r="468" spans="1:12" s="114" customFormat="1" ht="20.25" customHeight="1" x14ac:dyDescent="0.25">
      <c r="A468" s="139"/>
      <c r="B468" s="131"/>
      <c r="C468" s="131"/>
      <c r="D468" s="131"/>
      <c r="E468" s="88">
        <v>41231</v>
      </c>
      <c r="F468" s="127"/>
      <c r="G468" s="140" t="s">
        <v>41</v>
      </c>
      <c r="H468" s="127" t="s">
        <v>204</v>
      </c>
      <c r="I468" s="133">
        <f>I469</f>
        <v>0</v>
      </c>
      <c r="J468" s="133">
        <f>J469</f>
        <v>0</v>
      </c>
      <c r="K468" s="133">
        <f>K469</f>
        <v>0</v>
      </c>
      <c r="L468" s="113"/>
    </row>
    <row r="469" spans="1:12" s="114" customFormat="1" ht="20.25" customHeight="1" x14ac:dyDescent="0.25">
      <c r="A469" s="139"/>
      <c r="B469" s="131"/>
      <c r="C469" s="131"/>
      <c r="D469" s="131"/>
      <c r="E469" s="11"/>
      <c r="F469" s="171">
        <v>412310</v>
      </c>
      <c r="G469" s="172" t="s">
        <v>41</v>
      </c>
      <c r="H469" s="173" t="s">
        <v>204</v>
      </c>
      <c r="I469" s="174">
        <v>0</v>
      </c>
      <c r="J469" s="174">
        <f>K469-I469</f>
        <v>0</v>
      </c>
      <c r="K469" s="174">
        <v>0</v>
      </c>
      <c r="L469" s="113"/>
    </row>
    <row r="470" spans="1:12" s="114" customFormat="1" ht="23.1" customHeight="1" x14ac:dyDescent="0.25">
      <c r="A470" s="141"/>
      <c r="B470" s="124">
        <v>42</v>
      </c>
      <c r="C470" s="124"/>
      <c r="D470" s="124"/>
      <c r="E470" s="124"/>
      <c r="F470" s="124"/>
      <c r="G470" s="175" t="s">
        <v>41</v>
      </c>
      <c r="H470" s="125" t="s">
        <v>12</v>
      </c>
      <c r="I470" s="128">
        <f>I471+I489+I493</f>
        <v>87323</v>
      </c>
      <c r="J470" s="128">
        <f>J471+J489+J493</f>
        <v>0</v>
      </c>
      <c r="K470" s="128">
        <f>K471+K489+K493</f>
        <v>87323</v>
      </c>
      <c r="L470" s="113"/>
    </row>
    <row r="471" spans="1:12" s="114" customFormat="1" ht="20.25" customHeight="1" x14ac:dyDescent="0.25">
      <c r="A471" s="141"/>
      <c r="B471" s="131"/>
      <c r="C471" s="131">
        <v>422</v>
      </c>
      <c r="D471" s="131"/>
      <c r="E471" s="131"/>
      <c r="F471" s="132"/>
      <c r="G471" s="12" t="s">
        <v>41</v>
      </c>
      <c r="H471" s="127" t="s">
        <v>275</v>
      </c>
      <c r="I471" s="133">
        <f>I472+I482+I479</f>
        <v>87323</v>
      </c>
      <c r="J471" s="133">
        <f>J472+J482+J479</f>
        <v>0</v>
      </c>
      <c r="K471" s="133">
        <f>K472+K482+K479</f>
        <v>87323</v>
      </c>
      <c r="L471" s="113"/>
    </row>
    <row r="472" spans="1:12" s="114" customFormat="1" ht="20.25" customHeight="1" x14ac:dyDescent="0.25">
      <c r="A472" s="141"/>
      <c r="B472" s="131"/>
      <c r="C472" s="131"/>
      <c r="D472" s="131">
        <v>4221</v>
      </c>
      <c r="E472" s="131"/>
      <c r="F472" s="132"/>
      <c r="G472" s="12" t="s">
        <v>41</v>
      </c>
      <c r="H472" s="127" t="s">
        <v>276</v>
      </c>
      <c r="I472" s="133">
        <f>I473+I475+I477</f>
        <v>0</v>
      </c>
      <c r="J472" s="133">
        <f>J473+J475+J477</f>
        <v>0</v>
      </c>
      <c r="K472" s="133">
        <f>K473+K475+K477</f>
        <v>0</v>
      </c>
      <c r="L472" s="113"/>
    </row>
    <row r="473" spans="1:12" s="114" customFormat="1" ht="20.25" customHeight="1" x14ac:dyDescent="0.25">
      <c r="A473" s="141"/>
      <c r="B473" s="131"/>
      <c r="C473" s="131"/>
      <c r="D473" s="131"/>
      <c r="E473" s="88">
        <v>42211</v>
      </c>
      <c r="F473" s="127"/>
      <c r="G473" s="12" t="s">
        <v>41</v>
      </c>
      <c r="H473" s="127" t="s">
        <v>277</v>
      </c>
      <c r="I473" s="133">
        <f>I474</f>
        <v>0</v>
      </c>
      <c r="J473" s="133">
        <f t="shared" ref="J473:K473" si="86">J474</f>
        <v>0</v>
      </c>
      <c r="K473" s="133">
        <f t="shared" si="86"/>
        <v>0</v>
      </c>
      <c r="L473" s="113"/>
    </row>
    <row r="474" spans="1:12" s="114" customFormat="1" ht="20.25" customHeight="1" x14ac:dyDescent="0.25">
      <c r="A474" s="141"/>
      <c r="B474" s="131"/>
      <c r="C474" s="131"/>
      <c r="D474" s="131"/>
      <c r="E474" s="11"/>
      <c r="F474" s="171">
        <v>422110</v>
      </c>
      <c r="G474" s="172" t="s">
        <v>41</v>
      </c>
      <c r="H474" s="173" t="s">
        <v>277</v>
      </c>
      <c r="I474" s="174">
        <v>0</v>
      </c>
      <c r="J474" s="174">
        <f>K474-I474</f>
        <v>0</v>
      </c>
      <c r="K474" s="174">
        <v>0</v>
      </c>
      <c r="L474" s="113"/>
    </row>
    <row r="475" spans="1:12" s="114" customFormat="1" ht="20.25" customHeight="1" x14ac:dyDescent="0.25">
      <c r="A475" s="141"/>
      <c r="B475" s="131"/>
      <c r="C475" s="131"/>
      <c r="D475" s="131"/>
      <c r="E475" s="88">
        <v>42212</v>
      </c>
      <c r="F475" s="127"/>
      <c r="G475" s="12" t="s">
        <v>41</v>
      </c>
      <c r="H475" s="127" t="s">
        <v>278</v>
      </c>
      <c r="I475" s="133">
        <f>I476</f>
        <v>0</v>
      </c>
      <c r="J475" s="133">
        <f>J476</f>
        <v>0</v>
      </c>
      <c r="K475" s="133">
        <f>K476</f>
        <v>0</v>
      </c>
      <c r="L475" s="113"/>
    </row>
    <row r="476" spans="1:12" s="114" customFormat="1" ht="20.25" customHeight="1" x14ac:dyDescent="0.25">
      <c r="A476" s="141"/>
      <c r="B476" s="131"/>
      <c r="C476" s="131"/>
      <c r="D476" s="131"/>
      <c r="E476" s="11"/>
      <c r="F476" s="171">
        <v>422120</v>
      </c>
      <c r="G476" s="172" t="s">
        <v>41</v>
      </c>
      <c r="H476" s="173" t="s">
        <v>278</v>
      </c>
      <c r="I476" s="174">
        <v>0</v>
      </c>
      <c r="J476" s="174">
        <f>K476-I476</f>
        <v>0</v>
      </c>
      <c r="K476" s="174">
        <v>0</v>
      </c>
      <c r="L476" s="113"/>
    </row>
    <row r="477" spans="1:12" s="114" customFormat="1" ht="20.25" customHeight="1" x14ac:dyDescent="0.25">
      <c r="A477" s="141"/>
      <c r="B477" s="131"/>
      <c r="C477" s="131"/>
      <c r="D477" s="131"/>
      <c r="E477" s="88">
        <v>42219</v>
      </c>
      <c r="F477" s="127"/>
      <c r="G477" s="12" t="s">
        <v>41</v>
      </c>
      <c r="H477" s="127" t="s">
        <v>279</v>
      </c>
      <c r="I477" s="133">
        <f>I478</f>
        <v>0</v>
      </c>
      <c r="J477" s="133">
        <f t="shared" ref="J477:K477" si="87">J478</f>
        <v>0</v>
      </c>
      <c r="K477" s="133">
        <f t="shared" si="87"/>
        <v>0</v>
      </c>
      <c r="L477" s="113"/>
    </row>
    <row r="478" spans="1:12" s="114" customFormat="1" ht="20.25" customHeight="1" x14ac:dyDescent="0.25">
      <c r="A478" s="141"/>
      <c r="B478" s="131"/>
      <c r="C478" s="131"/>
      <c r="D478" s="131"/>
      <c r="E478" s="11"/>
      <c r="F478" s="171">
        <v>422190</v>
      </c>
      <c r="G478" s="172" t="s">
        <v>41</v>
      </c>
      <c r="H478" s="173" t="s">
        <v>279</v>
      </c>
      <c r="I478" s="174">
        <v>0</v>
      </c>
      <c r="J478" s="174">
        <f>K478-I478</f>
        <v>0</v>
      </c>
      <c r="K478" s="174">
        <v>0</v>
      </c>
      <c r="L478" s="113"/>
    </row>
    <row r="479" spans="1:12" s="114" customFormat="1" ht="20.25" customHeight="1" x14ac:dyDescent="0.25">
      <c r="A479" s="141"/>
      <c r="B479" s="131"/>
      <c r="C479" s="131"/>
      <c r="D479" s="164">
        <v>4223</v>
      </c>
      <c r="E479" s="164"/>
      <c r="F479" s="164"/>
      <c r="G479" s="12" t="s">
        <v>41</v>
      </c>
      <c r="H479" s="165" t="s">
        <v>280</v>
      </c>
      <c r="I479" s="133">
        <f t="shared" ref="I479:K480" si="88">I480</f>
        <v>0</v>
      </c>
      <c r="J479" s="133">
        <f t="shared" si="88"/>
        <v>0</v>
      </c>
      <c r="K479" s="133">
        <f t="shared" si="88"/>
        <v>0</v>
      </c>
      <c r="L479" s="113"/>
    </row>
    <row r="480" spans="1:12" s="114" customFormat="1" ht="20.25" customHeight="1" x14ac:dyDescent="0.25">
      <c r="A480" s="141"/>
      <c r="B480" s="131"/>
      <c r="C480" s="131"/>
      <c r="D480" s="164"/>
      <c r="E480" s="164">
        <v>42231</v>
      </c>
      <c r="F480" s="164"/>
      <c r="G480" s="12" t="s">
        <v>41</v>
      </c>
      <c r="H480" s="165" t="s">
        <v>281</v>
      </c>
      <c r="I480" s="133">
        <f t="shared" si="88"/>
        <v>0</v>
      </c>
      <c r="J480" s="133">
        <f t="shared" si="88"/>
        <v>0</v>
      </c>
      <c r="K480" s="133">
        <f t="shared" si="88"/>
        <v>0</v>
      </c>
      <c r="L480" s="113"/>
    </row>
    <row r="481" spans="1:12" s="114" customFormat="1" ht="20.25" customHeight="1" x14ac:dyDescent="0.25">
      <c r="A481" s="141"/>
      <c r="B481" s="131"/>
      <c r="C481" s="131"/>
      <c r="D481" s="164"/>
      <c r="E481" s="164"/>
      <c r="F481" s="171">
        <v>422310</v>
      </c>
      <c r="G481" s="172" t="s">
        <v>41</v>
      </c>
      <c r="H481" s="173" t="s">
        <v>281</v>
      </c>
      <c r="I481" s="174">
        <v>0</v>
      </c>
      <c r="J481" s="174">
        <f>K481-I481</f>
        <v>0</v>
      </c>
      <c r="K481" s="174">
        <v>0</v>
      </c>
      <c r="L481" s="113"/>
    </row>
    <row r="482" spans="1:12" s="114" customFormat="1" ht="20.25" customHeight="1" x14ac:dyDescent="0.25">
      <c r="A482" s="141"/>
      <c r="B482" s="131"/>
      <c r="C482" s="131"/>
      <c r="D482" s="131">
        <v>4224</v>
      </c>
      <c r="E482" s="131"/>
      <c r="F482" s="132"/>
      <c r="G482" s="12" t="s">
        <v>41</v>
      </c>
      <c r="H482" s="127" t="s">
        <v>282</v>
      </c>
      <c r="I482" s="133">
        <f>I483+I485</f>
        <v>87323</v>
      </c>
      <c r="J482" s="133">
        <f>J483+J485</f>
        <v>0</v>
      </c>
      <c r="K482" s="133">
        <f>K483+K485</f>
        <v>87323</v>
      </c>
      <c r="L482" s="113"/>
    </row>
    <row r="483" spans="1:12" s="114" customFormat="1" ht="20.25" customHeight="1" x14ac:dyDescent="0.25">
      <c r="A483" s="141"/>
      <c r="B483" s="131"/>
      <c r="C483" s="131"/>
      <c r="D483" s="131"/>
      <c r="E483" s="88">
        <v>42241</v>
      </c>
      <c r="F483" s="127"/>
      <c r="G483" s="12" t="s">
        <v>41</v>
      </c>
      <c r="H483" s="127" t="s">
        <v>283</v>
      </c>
      <c r="I483" s="133">
        <f>I484</f>
        <v>0</v>
      </c>
      <c r="J483" s="133">
        <f>J484</f>
        <v>0</v>
      </c>
      <c r="K483" s="133">
        <f>K484</f>
        <v>0</v>
      </c>
      <c r="L483" s="113"/>
    </row>
    <row r="484" spans="1:12" s="114" customFormat="1" ht="20.25" customHeight="1" x14ac:dyDescent="0.25">
      <c r="A484" s="141"/>
      <c r="B484" s="131"/>
      <c r="C484" s="131"/>
      <c r="D484" s="131"/>
      <c r="E484" s="11"/>
      <c r="F484" s="171">
        <v>422410</v>
      </c>
      <c r="G484" s="172" t="s">
        <v>41</v>
      </c>
      <c r="H484" s="173" t="s">
        <v>283</v>
      </c>
      <c r="I484" s="174">
        <v>0</v>
      </c>
      <c r="J484" s="174">
        <f>K484-I484</f>
        <v>0</v>
      </c>
      <c r="K484" s="174">
        <v>0</v>
      </c>
      <c r="L484" s="113"/>
    </row>
    <row r="485" spans="1:12" s="114" customFormat="1" ht="20.25" customHeight="1" x14ac:dyDescent="0.25">
      <c r="A485" s="141"/>
      <c r="B485" s="131"/>
      <c r="C485" s="131"/>
      <c r="D485" s="131"/>
      <c r="E485" s="88">
        <v>42242</v>
      </c>
      <c r="F485" s="127"/>
      <c r="G485" s="12" t="s">
        <v>41</v>
      </c>
      <c r="H485" s="127" t="s">
        <v>284</v>
      </c>
      <c r="I485" s="133">
        <f>I486</f>
        <v>87323</v>
      </c>
      <c r="J485" s="133">
        <f>J486</f>
        <v>0</v>
      </c>
      <c r="K485" s="133">
        <f>K486</f>
        <v>87323</v>
      </c>
      <c r="L485" s="113"/>
    </row>
    <row r="486" spans="1:12" s="114" customFormat="1" ht="20.25" customHeight="1" x14ac:dyDescent="0.25">
      <c r="A486" s="137"/>
      <c r="B486" s="131"/>
      <c r="C486" s="131"/>
      <c r="D486" s="131"/>
      <c r="E486" s="11"/>
      <c r="F486" s="171">
        <v>422420</v>
      </c>
      <c r="G486" s="172" t="s">
        <v>41</v>
      </c>
      <c r="H486" s="173" t="s">
        <v>284</v>
      </c>
      <c r="I486" s="174">
        <f>160000-62677+1000-11000</f>
        <v>87323</v>
      </c>
      <c r="J486" s="174">
        <f>K486-I486</f>
        <v>0</v>
      </c>
      <c r="K486" s="174">
        <f>160000-62677+1000-11000</f>
        <v>87323</v>
      </c>
      <c r="L486" s="113"/>
    </row>
    <row r="487" spans="1:12" s="114" customFormat="1" ht="20.25" customHeight="1" x14ac:dyDescent="0.25">
      <c r="A487" s="141"/>
      <c r="B487" s="131"/>
      <c r="C487" s="131"/>
      <c r="D487" s="131">
        <v>4225</v>
      </c>
      <c r="E487" s="11"/>
      <c r="F487" s="127"/>
      <c r="G487" s="12" t="s">
        <v>41</v>
      </c>
      <c r="H487" s="127" t="s">
        <v>285</v>
      </c>
      <c r="I487" s="133"/>
      <c r="J487" s="133"/>
      <c r="K487" s="133"/>
      <c r="L487" s="113"/>
    </row>
    <row r="488" spans="1:12" s="114" customFormat="1" ht="20.25" customHeight="1" x14ac:dyDescent="0.25">
      <c r="A488" s="141"/>
      <c r="B488" s="131"/>
      <c r="C488" s="131"/>
      <c r="D488" s="131">
        <v>4227</v>
      </c>
      <c r="E488" s="11"/>
      <c r="F488" s="127"/>
      <c r="G488" s="12" t="s">
        <v>41</v>
      </c>
      <c r="H488" s="127" t="s">
        <v>286</v>
      </c>
      <c r="I488" s="133"/>
      <c r="J488" s="133"/>
      <c r="K488" s="133"/>
      <c r="L488" s="113"/>
    </row>
    <row r="489" spans="1:12" s="114" customFormat="1" ht="20.25" customHeight="1" x14ac:dyDescent="0.25">
      <c r="A489" s="141"/>
      <c r="B489" s="131"/>
      <c r="C489" s="131">
        <v>423</v>
      </c>
      <c r="D489" s="131"/>
      <c r="E489" s="131"/>
      <c r="F489" s="132"/>
      <c r="G489" s="12" t="s">
        <v>41</v>
      </c>
      <c r="H489" s="127" t="s">
        <v>287</v>
      </c>
      <c r="I489" s="133">
        <f t="shared" ref="I489:K490" si="89">I490</f>
        <v>0</v>
      </c>
      <c r="J489" s="133">
        <f t="shared" si="89"/>
        <v>0</v>
      </c>
      <c r="K489" s="133">
        <f t="shared" si="89"/>
        <v>0</v>
      </c>
      <c r="L489" s="113"/>
    </row>
    <row r="490" spans="1:12" s="114" customFormat="1" ht="20.25" customHeight="1" x14ac:dyDescent="0.25">
      <c r="A490" s="141"/>
      <c r="B490" s="131"/>
      <c r="C490" s="131"/>
      <c r="D490" s="131">
        <v>4231</v>
      </c>
      <c r="E490" s="131"/>
      <c r="F490" s="132"/>
      <c r="G490" s="12" t="s">
        <v>41</v>
      </c>
      <c r="H490" s="127" t="s">
        <v>288</v>
      </c>
      <c r="I490" s="133">
        <f t="shared" si="89"/>
        <v>0</v>
      </c>
      <c r="J490" s="133">
        <f t="shared" si="89"/>
        <v>0</v>
      </c>
      <c r="K490" s="133">
        <f t="shared" si="89"/>
        <v>0</v>
      </c>
      <c r="L490" s="113"/>
    </row>
    <row r="491" spans="1:12" s="114" customFormat="1" ht="20.25" customHeight="1" x14ac:dyDescent="0.25">
      <c r="A491" s="141"/>
      <c r="B491" s="131"/>
      <c r="C491" s="131"/>
      <c r="D491" s="131"/>
      <c r="E491" s="88">
        <v>42311</v>
      </c>
      <c r="F491" s="127"/>
      <c r="G491" s="12" t="s">
        <v>41</v>
      </c>
      <c r="H491" s="127" t="s">
        <v>289</v>
      </c>
      <c r="I491" s="133">
        <f>I492</f>
        <v>0</v>
      </c>
      <c r="J491" s="133">
        <f>J492</f>
        <v>0</v>
      </c>
      <c r="K491" s="133">
        <f>K492</f>
        <v>0</v>
      </c>
      <c r="L491" s="113"/>
    </row>
    <row r="492" spans="1:12" s="114" customFormat="1" ht="20.25" customHeight="1" x14ac:dyDescent="0.25">
      <c r="A492" s="141"/>
      <c r="B492" s="131"/>
      <c r="C492" s="131"/>
      <c r="D492" s="131"/>
      <c r="E492" s="11"/>
      <c r="F492" s="171">
        <v>423110</v>
      </c>
      <c r="G492" s="172" t="s">
        <v>41</v>
      </c>
      <c r="H492" s="173" t="s">
        <v>289</v>
      </c>
      <c r="I492" s="174">
        <v>0</v>
      </c>
      <c r="J492" s="174">
        <f>K492-I492</f>
        <v>0</v>
      </c>
      <c r="K492" s="174">
        <v>0</v>
      </c>
      <c r="L492" s="113"/>
    </row>
    <row r="493" spans="1:12" s="114" customFormat="1" ht="20.25" customHeight="1" x14ac:dyDescent="0.25">
      <c r="A493" s="141"/>
      <c r="B493" s="131"/>
      <c r="C493" s="131">
        <v>426</v>
      </c>
      <c r="D493" s="131"/>
      <c r="E493" s="131"/>
      <c r="F493" s="132"/>
      <c r="G493" s="12" t="s">
        <v>41</v>
      </c>
      <c r="H493" s="134" t="s">
        <v>290</v>
      </c>
      <c r="I493" s="133">
        <f t="shared" ref="I493:K495" si="90">I494</f>
        <v>0</v>
      </c>
      <c r="J493" s="133">
        <f t="shared" si="90"/>
        <v>0</v>
      </c>
      <c r="K493" s="133">
        <f t="shared" si="90"/>
        <v>0</v>
      </c>
      <c r="L493" s="113"/>
    </row>
    <row r="494" spans="1:12" s="114" customFormat="1" ht="20.25" customHeight="1" x14ac:dyDescent="0.25">
      <c r="A494" s="141"/>
      <c r="B494" s="131"/>
      <c r="C494" s="131"/>
      <c r="D494" s="131">
        <v>4262</v>
      </c>
      <c r="E494" s="131"/>
      <c r="F494" s="132"/>
      <c r="G494" s="12" t="s">
        <v>41</v>
      </c>
      <c r="H494" s="134" t="s">
        <v>291</v>
      </c>
      <c r="I494" s="133">
        <f t="shared" si="90"/>
        <v>0</v>
      </c>
      <c r="J494" s="133">
        <f t="shared" si="90"/>
        <v>0</v>
      </c>
      <c r="K494" s="133">
        <f t="shared" si="90"/>
        <v>0</v>
      </c>
      <c r="L494" s="113"/>
    </row>
    <row r="495" spans="1:12" s="114" customFormat="1" ht="20.25" customHeight="1" x14ac:dyDescent="0.25">
      <c r="A495" s="141"/>
      <c r="B495" s="131"/>
      <c r="C495" s="131"/>
      <c r="D495" s="131"/>
      <c r="E495" s="88">
        <v>42621</v>
      </c>
      <c r="F495" s="127"/>
      <c r="G495" s="12" t="s">
        <v>41</v>
      </c>
      <c r="H495" s="127" t="s">
        <v>291</v>
      </c>
      <c r="I495" s="133">
        <f t="shared" si="90"/>
        <v>0</v>
      </c>
      <c r="J495" s="133">
        <f t="shared" si="90"/>
        <v>0</v>
      </c>
      <c r="K495" s="133">
        <f t="shared" si="90"/>
        <v>0</v>
      </c>
      <c r="L495" s="113"/>
    </row>
    <row r="496" spans="1:12" s="114" customFormat="1" ht="20.25" customHeight="1" x14ac:dyDescent="0.25">
      <c r="A496" s="141"/>
      <c r="B496" s="131"/>
      <c r="C496" s="131"/>
      <c r="D496" s="131"/>
      <c r="E496" s="11"/>
      <c r="F496" s="171">
        <v>426210</v>
      </c>
      <c r="G496" s="172" t="s">
        <v>41</v>
      </c>
      <c r="H496" s="173" t="s">
        <v>291</v>
      </c>
      <c r="I496" s="174">
        <v>0</v>
      </c>
      <c r="J496" s="174">
        <f>K496-I496</f>
        <v>0</v>
      </c>
      <c r="K496" s="174">
        <v>0</v>
      </c>
      <c r="L496" s="113"/>
    </row>
    <row r="497" spans="1:12" s="114" customFormat="1" ht="23.1" customHeight="1" x14ac:dyDescent="0.25">
      <c r="A497" s="141"/>
      <c r="B497" s="124">
        <v>45</v>
      </c>
      <c r="C497" s="124"/>
      <c r="D497" s="124"/>
      <c r="E497" s="124"/>
      <c r="F497" s="124"/>
      <c r="G497" s="175" t="s">
        <v>41</v>
      </c>
      <c r="H497" s="125" t="s">
        <v>45</v>
      </c>
      <c r="I497" s="128">
        <f t="shared" ref="I497:K498" si="91">I498</f>
        <v>51000</v>
      </c>
      <c r="J497" s="128">
        <f t="shared" si="91"/>
        <v>0</v>
      </c>
      <c r="K497" s="128">
        <f t="shared" si="91"/>
        <v>51000</v>
      </c>
      <c r="L497" s="113"/>
    </row>
    <row r="498" spans="1:12" s="114" customFormat="1" ht="20.25" customHeight="1" x14ac:dyDescent="0.25">
      <c r="A498" s="141"/>
      <c r="B498" s="166"/>
      <c r="C498" s="164">
        <v>452</v>
      </c>
      <c r="D498" s="164"/>
      <c r="E498" s="164"/>
      <c r="F498" s="164"/>
      <c r="G498" s="12" t="s">
        <v>41</v>
      </c>
      <c r="H498" s="167" t="s">
        <v>292</v>
      </c>
      <c r="I498" s="133">
        <f t="shared" si="91"/>
        <v>51000</v>
      </c>
      <c r="J498" s="133">
        <f t="shared" si="91"/>
        <v>0</v>
      </c>
      <c r="K498" s="133">
        <f t="shared" si="91"/>
        <v>51000</v>
      </c>
      <c r="L498" s="113"/>
    </row>
    <row r="499" spans="1:12" s="114" customFormat="1" ht="20.25" customHeight="1" x14ac:dyDescent="0.25">
      <c r="A499" s="141"/>
      <c r="B499" s="166"/>
      <c r="C499" s="164"/>
      <c r="D499" s="164">
        <v>4521</v>
      </c>
      <c r="E499" s="164"/>
      <c r="F499" s="164"/>
      <c r="G499" s="12" t="s">
        <v>41</v>
      </c>
      <c r="H499" s="167" t="s">
        <v>292</v>
      </c>
      <c r="I499" s="133">
        <f>I500</f>
        <v>51000</v>
      </c>
      <c r="J499" s="133">
        <f>J500</f>
        <v>0</v>
      </c>
      <c r="K499" s="133">
        <f>K500</f>
        <v>51000</v>
      </c>
      <c r="L499" s="113"/>
    </row>
    <row r="500" spans="1:12" s="114" customFormat="1" ht="20.25" customHeight="1" x14ac:dyDescent="0.25">
      <c r="A500" s="141"/>
      <c r="B500" s="166"/>
      <c r="C500" s="164"/>
      <c r="D500" s="164"/>
      <c r="E500" s="164">
        <v>45211</v>
      </c>
      <c r="F500" s="164"/>
      <c r="G500" s="12" t="s">
        <v>41</v>
      </c>
      <c r="H500" s="167" t="s">
        <v>292</v>
      </c>
      <c r="I500" s="133">
        <f t="shared" ref="I500:K500" si="92">I501</f>
        <v>51000</v>
      </c>
      <c r="J500" s="133">
        <f t="shared" si="92"/>
        <v>0</v>
      </c>
      <c r="K500" s="133">
        <f t="shared" si="92"/>
        <v>51000</v>
      </c>
      <c r="L500" s="113"/>
    </row>
    <row r="501" spans="1:12" s="114" customFormat="1" ht="20.25" customHeight="1" x14ac:dyDescent="0.25">
      <c r="A501" s="141"/>
      <c r="B501" s="166"/>
      <c r="C501" s="164"/>
      <c r="D501" s="164"/>
      <c r="E501" s="164"/>
      <c r="F501" s="171">
        <v>452110</v>
      </c>
      <c r="G501" s="172" t="s">
        <v>41</v>
      </c>
      <c r="H501" s="173" t="s">
        <v>292</v>
      </c>
      <c r="I501" s="174">
        <f>71000-30000+11000-1000</f>
        <v>51000</v>
      </c>
      <c r="J501" s="174">
        <f>K501-I501</f>
        <v>0</v>
      </c>
      <c r="K501" s="174">
        <f>71000-30000+11000-1000</f>
        <v>51000</v>
      </c>
      <c r="L501" s="113"/>
    </row>
    <row r="502" spans="1:12" s="119" customFormat="1" ht="23.1" customHeight="1" x14ac:dyDescent="0.25">
      <c r="A502" s="115"/>
      <c r="B502" s="115"/>
      <c r="C502" s="115"/>
      <c r="D502" s="115"/>
      <c r="E502" s="115"/>
      <c r="F502" s="115" t="str">
        <f>+G502</f>
        <v>4.6.</v>
      </c>
      <c r="G502" s="116" t="s">
        <v>42</v>
      </c>
      <c r="H502" s="117" t="s">
        <v>67</v>
      </c>
      <c r="I502" s="118">
        <f>+I503</f>
        <v>785985</v>
      </c>
      <c r="J502" s="118">
        <f t="shared" ref="J502:K502" si="93">+J503</f>
        <v>0</v>
      </c>
      <c r="K502" s="118">
        <f t="shared" si="93"/>
        <v>785985</v>
      </c>
      <c r="L502" s="113"/>
    </row>
    <row r="503" spans="1:12" s="114" customFormat="1" ht="23.1" customHeight="1" x14ac:dyDescent="0.25">
      <c r="A503" s="120">
        <v>4</v>
      </c>
      <c r="B503" s="120"/>
      <c r="C503" s="120"/>
      <c r="D503" s="120"/>
      <c r="E503" s="120"/>
      <c r="F503" s="120"/>
      <c r="G503" s="175" t="s">
        <v>42</v>
      </c>
      <c r="H503" s="122" t="s">
        <v>21</v>
      </c>
      <c r="I503" s="123">
        <f>+I504+I509+I528</f>
        <v>785985</v>
      </c>
      <c r="J503" s="123">
        <f>+J504+J509+J528</f>
        <v>0</v>
      </c>
      <c r="K503" s="123">
        <f>+K504+K509+K528</f>
        <v>785985</v>
      </c>
      <c r="L503" s="113"/>
    </row>
    <row r="504" spans="1:12" s="114" customFormat="1" ht="23.1" customHeight="1" x14ac:dyDescent="0.25">
      <c r="A504" s="132"/>
      <c r="B504" s="132">
        <v>41</v>
      </c>
      <c r="C504" s="132"/>
      <c r="D504" s="132"/>
      <c r="E504" s="132"/>
      <c r="F504" s="132"/>
      <c r="G504" s="175" t="s">
        <v>42</v>
      </c>
      <c r="H504" s="127" t="s">
        <v>11</v>
      </c>
      <c r="I504" s="128">
        <f t="shared" ref="I504:K507" si="94">I505</f>
        <v>4000</v>
      </c>
      <c r="J504" s="128">
        <f t="shared" si="94"/>
        <v>0</v>
      </c>
      <c r="K504" s="128">
        <f t="shared" si="94"/>
        <v>4000</v>
      </c>
      <c r="L504" s="113"/>
    </row>
    <row r="505" spans="1:12" s="114" customFormat="1" ht="20.25" customHeight="1" x14ac:dyDescent="0.25">
      <c r="A505" s="132"/>
      <c r="B505" s="131"/>
      <c r="C505" s="131">
        <v>412</v>
      </c>
      <c r="D505" s="131"/>
      <c r="E505" s="11"/>
      <c r="F505" s="127"/>
      <c r="G505" s="12" t="s">
        <v>42</v>
      </c>
      <c r="H505" s="127" t="s">
        <v>274</v>
      </c>
      <c r="I505" s="133">
        <f t="shared" si="94"/>
        <v>4000</v>
      </c>
      <c r="J505" s="133">
        <f t="shared" si="94"/>
        <v>0</v>
      </c>
      <c r="K505" s="133">
        <f t="shared" si="94"/>
        <v>4000</v>
      </c>
      <c r="L505" s="113"/>
    </row>
    <row r="506" spans="1:12" s="114" customFormat="1" ht="20.25" customHeight="1" x14ac:dyDescent="0.25">
      <c r="A506" s="132"/>
      <c r="B506" s="131"/>
      <c r="C506" s="131"/>
      <c r="D506" s="131">
        <v>4123</v>
      </c>
      <c r="E506" s="131"/>
      <c r="F506" s="131"/>
      <c r="G506" s="12" t="s">
        <v>42</v>
      </c>
      <c r="H506" s="127" t="s">
        <v>204</v>
      </c>
      <c r="I506" s="133">
        <f t="shared" si="94"/>
        <v>4000</v>
      </c>
      <c r="J506" s="133">
        <f t="shared" si="94"/>
        <v>0</v>
      </c>
      <c r="K506" s="133">
        <f t="shared" si="94"/>
        <v>4000</v>
      </c>
      <c r="L506" s="113"/>
    </row>
    <row r="507" spans="1:12" s="114" customFormat="1" ht="20.25" customHeight="1" x14ac:dyDescent="0.25">
      <c r="A507" s="132"/>
      <c r="B507" s="131"/>
      <c r="C507" s="131"/>
      <c r="D507" s="131"/>
      <c r="E507" s="88">
        <v>41231</v>
      </c>
      <c r="F507" s="131"/>
      <c r="G507" s="12" t="s">
        <v>42</v>
      </c>
      <c r="H507" s="127" t="s">
        <v>204</v>
      </c>
      <c r="I507" s="133">
        <f t="shared" si="94"/>
        <v>4000</v>
      </c>
      <c r="J507" s="133">
        <f t="shared" si="94"/>
        <v>0</v>
      </c>
      <c r="K507" s="133">
        <f t="shared" si="94"/>
        <v>4000</v>
      </c>
      <c r="L507" s="113"/>
    </row>
    <row r="508" spans="1:12" s="114" customFormat="1" ht="20.25" customHeight="1" x14ac:dyDescent="0.25">
      <c r="A508" s="132"/>
      <c r="B508" s="131"/>
      <c r="C508" s="131"/>
      <c r="D508" s="131"/>
      <c r="E508" s="131"/>
      <c r="F508" s="171">
        <v>412310</v>
      </c>
      <c r="G508" s="172" t="s">
        <v>42</v>
      </c>
      <c r="H508" s="173" t="s">
        <v>204</v>
      </c>
      <c r="I508" s="174">
        <v>4000</v>
      </c>
      <c r="J508" s="174">
        <f>K508-I508</f>
        <v>0</v>
      </c>
      <c r="K508" s="174">
        <v>4000</v>
      </c>
      <c r="L508" s="113"/>
    </row>
    <row r="509" spans="1:12" s="114" customFormat="1" ht="23.1" customHeight="1" x14ac:dyDescent="0.25">
      <c r="A509" s="132"/>
      <c r="B509" s="132">
        <v>42</v>
      </c>
      <c r="C509" s="132"/>
      <c r="D509" s="132"/>
      <c r="E509" s="132"/>
      <c r="F509" s="132"/>
      <c r="G509" s="175" t="s">
        <v>42</v>
      </c>
      <c r="H509" s="127" t="s">
        <v>12</v>
      </c>
      <c r="I509" s="128">
        <f>I510+I524</f>
        <v>761985</v>
      </c>
      <c r="J509" s="128">
        <f>J510+J524</f>
        <v>0</v>
      </c>
      <c r="K509" s="128">
        <f>K510+K524</f>
        <v>761985</v>
      </c>
      <c r="L509" s="113"/>
    </row>
    <row r="510" spans="1:12" s="114" customFormat="1" ht="20.25" customHeight="1" x14ac:dyDescent="0.25">
      <c r="A510" s="132"/>
      <c r="B510" s="131"/>
      <c r="C510" s="131">
        <v>422</v>
      </c>
      <c r="D510" s="131"/>
      <c r="E510" s="131"/>
      <c r="F510" s="132"/>
      <c r="G510" s="12" t="s">
        <v>42</v>
      </c>
      <c r="H510" s="127" t="s">
        <v>275</v>
      </c>
      <c r="I510" s="133">
        <f>I511+I519+I516</f>
        <v>751985</v>
      </c>
      <c r="J510" s="133">
        <f t="shared" ref="J510:K510" si="95">J511+J519+J516</f>
        <v>0</v>
      </c>
      <c r="K510" s="133">
        <f t="shared" si="95"/>
        <v>751985</v>
      </c>
      <c r="L510" s="113"/>
    </row>
    <row r="511" spans="1:12" s="114" customFormat="1" ht="20.25" customHeight="1" x14ac:dyDescent="0.25">
      <c r="A511" s="132"/>
      <c r="B511" s="131"/>
      <c r="C511" s="131"/>
      <c r="D511" s="131">
        <v>4221</v>
      </c>
      <c r="E511" s="131"/>
      <c r="F511" s="132"/>
      <c r="G511" s="12" t="s">
        <v>42</v>
      </c>
      <c r="H511" s="127" t="s">
        <v>276</v>
      </c>
      <c r="I511" s="133">
        <f>I512+I514</f>
        <v>10000</v>
      </c>
      <c r="J511" s="133">
        <f t="shared" ref="J511:K511" si="96">J512+J514</f>
        <v>0</v>
      </c>
      <c r="K511" s="133">
        <f t="shared" si="96"/>
        <v>10000</v>
      </c>
      <c r="L511" s="113"/>
    </row>
    <row r="512" spans="1:12" s="114" customFormat="1" ht="20.25" customHeight="1" x14ac:dyDescent="0.25">
      <c r="A512" s="132"/>
      <c r="B512" s="131"/>
      <c r="C512" s="131"/>
      <c r="D512" s="131"/>
      <c r="E512" s="88">
        <v>42211</v>
      </c>
      <c r="F512" s="127"/>
      <c r="G512" s="12" t="s">
        <v>42</v>
      </c>
      <c r="H512" s="127" t="s">
        <v>277</v>
      </c>
      <c r="I512" s="133">
        <f>I513</f>
        <v>5000</v>
      </c>
      <c r="J512" s="133">
        <f>J513</f>
        <v>0</v>
      </c>
      <c r="K512" s="133">
        <f>K513</f>
        <v>5000</v>
      </c>
      <c r="L512" s="113"/>
    </row>
    <row r="513" spans="1:12" s="114" customFormat="1" ht="20.25" customHeight="1" x14ac:dyDescent="0.25">
      <c r="A513" s="132"/>
      <c r="B513" s="131"/>
      <c r="C513" s="131"/>
      <c r="D513" s="131"/>
      <c r="E513" s="11"/>
      <c r="F513" s="171">
        <v>422110</v>
      </c>
      <c r="G513" s="172" t="s">
        <v>42</v>
      </c>
      <c r="H513" s="173" t="s">
        <v>277</v>
      </c>
      <c r="I513" s="174">
        <v>5000</v>
      </c>
      <c r="J513" s="174">
        <f>K513-I513</f>
        <v>0</v>
      </c>
      <c r="K513" s="174">
        <v>5000</v>
      </c>
      <c r="L513" s="113"/>
    </row>
    <row r="514" spans="1:12" s="114" customFormat="1" ht="20.25" customHeight="1" x14ac:dyDescent="0.25">
      <c r="A514" s="132"/>
      <c r="B514" s="131"/>
      <c r="C514" s="131"/>
      <c r="D514" s="131"/>
      <c r="E514" s="88">
        <v>42212</v>
      </c>
      <c r="F514" s="127"/>
      <c r="G514" s="12" t="s">
        <v>42</v>
      </c>
      <c r="H514" s="127" t="s">
        <v>278</v>
      </c>
      <c r="I514" s="133">
        <f>I515</f>
        <v>5000</v>
      </c>
      <c r="J514" s="133">
        <f>J515</f>
        <v>0</v>
      </c>
      <c r="K514" s="133">
        <f>K515</f>
        <v>5000</v>
      </c>
      <c r="L514" s="113"/>
    </row>
    <row r="515" spans="1:12" s="114" customFormat="1" ht="20.25" customHeight="1" x14ac:dyDescent="0.25">
      <c r="A515" s="132"/>
      <c r="B515" s="131"/>
      <c r="C515" s="131"/>
      <c r="D515" s="131"/>
      <c r="E515" s="11"/>
      <c r="F515" s="171">
        <v>422120</v>
      </c>
      <c r="G515" s="172" t="s">
        <v>42</v>
      </c>
      <c r="H515" s="173" t="s">
        <v>278</v>
      </c>
      <c r="I515" s="174">
        <v>5000</v>
      </c>
      <c r="J515" s="174">
        <f>K515-I515</f>
        <v>0</v>
      </c>
      <c r="K515" s="174">
        <v>5000</v>
      </c>
      <c r="L515" s="113"/>
    </row>
    <row r="516" spans="1:12" s="114" customFormat="1" ht="20.25" customHeight="1" x14ac:dyDescent="0.2">
      <c r="A516" s="132"/>
      <c r="B516" s="131"/>
      <c r="C516" s="131"/>
      <c r="D516" s="131">
        <v>4223</v>
      </c>
      <c r="E516" s="11"/>
      <c r="F516" s="127"/>
      <c r="G516" s="12" t="s">
        <v>42</v>
      </c>
      <c r="H516" s="168" t="s">
        <v>280</v>
      </c>
      <c r="I516" s="133">
        <f t="shared" ref="I516:K517" si="97">I517</f>
        <v>5000</v>
      </c>
      <c r="J516" s="133">
        <f t="shared" si="97"/>
        <v>0</v>
      </c>
      <c r="K516" s="133">
        <f t="shared" si="97"/>
        <v>5000</v>
      </c>
      <c r="L516" s="113"/>
    </row>
    <row r="517" spans="1:12" s="114" customFormat="1" ht="20.25" customHeight="1" x14ac:dyDescent="0.2">
      <c r="A517" s="132"/>
      <c r="B517" s="131"/>
      <c r="C517" s="131"/>
      <c r="D517" s="131"/>
      <c r="E517" s="88">
        <v>42231</v>
      </c>
      <c r="F517" s="127"/>
      <c r="G517" s="12" t="s">
        <v>42</v>
      </c>
      <c r="H517" s="168" t="s">
        <v>281</v>
      </c>
      <c r="I517" s="133">
        <f t="shared" si="97"/>
        <v>5000</v>
      </c>
      <c r="J517" s="133">
        <f t="shared" si="97"/>
        <v>0</v>
      </c>
      <c r="K517" s="133">
        <f t="shared" si="97"/>
        <v>5000</v>
      </c>
      <c r="L517" s="113"/>
    </row>
    <row r="518" spans="1:12" s="114" customFormat="1" ht="20.25" customHeight="1" x14ac:dyDescent="0.25">
      <c r="A518" s="132"/>
      <c r="B518" s="131"/>
      <c r="C518" s="131"/>
      <c r="D518" s="131"/>
      <c r="E518" s="11"/>
      <c r="F518" s="171">
        <v>422310</v>
      </c>
      <c r="G518" s="172" t="s">
        <v>42</v>
      </c>
      <c r="H518" s="173" t="s">
        <v>281</v>
      </c>
      <c r="I518" s="174">
        <v>5000</v>
      </c>
      <c r="J518" s="174">
        <f>K518-I518</f>
        <v>0</v>
      </c>
      <c r="K518" s="174">
        <v>5000</v>
      </c>
      <c r="L518" s="113"/>
    </row>
    <row r="519" spans="1:12" s="114" customFormat="1" ht="20.25" customHeight="1" x14ac:dyDescent="0.25">
      <c r="A519" s="132"/>
      <c r="B519" s="131"/>
      <c r="C519" s="131"/>
      <c r="D519" s="131">
        <v>4224</v>
      </c>
      <c r="E519" s="131"/>
      <c r="F519" s="132"/>
      <c r="G519" s="12" t="s">
        <v>42</v>
      </c>
      <c r="H519" s="127" t="s">
        <v>282</v>
      </c>
      <c r="I519" s="133">
        <f t="shared" ref="I519:K519" si="98">I520+I522</f>
        <v>736985</v>
      </c>
      <c r="J519" s="133">
        <f t="shared" si="98"/>
        <v>0</v>
      </c>
      <c r="K519" s="133">
        <f t="shared" si="98"/>
        <v>736985</v>
      </c>
      <c r="L519" s="113"/>
    </row>
    <row r="520" spans="1:12" s="114" customFormat="1" ht="20.25" customHeight="1" x14ac:dyDescent="0.25">
      <c r="A520" s="132"/>
      <c r="B520" s="131"/>
      <c r="C520" s="131"/>
      <c r="D520" s="131"/>
      <c r="E520" s="88">
        <v>42241</v>
      </c>
      <c r="F520" s="127"/>
      <c r="G520" s="12" t="s">
        <v>42</v>
      </c>
      <c r="H520" s="127" t="s">
        <v>283</v>
      </c>
      <c r="I520" s="133">
        <f t="shared" ref="I520:K520" si="99">I521</f>
        <v>5000</v>
      </c>
      <c r="J520" s="133">
        <f t="shared" si="99"/>
        <v>0</v>
      </c>
      <c r="K520" s="133">
        <f t="shared" si="99"/>
        <v>5000</v>
      </c>
      <c r="L520" s="113"/>
    </row>
    <row r="521" spans="1:12" s="114" customFormat="1" ht="20.25" customHeight="1" x14ac:dyDescent="0.25">
      <c r="A521" s="132"/>
      <c r="B521" s="131"/>
      <c r="C521" s="131"/>
      <c r="D521" s="131"/>
      <c r="E521" s="11"/>
      <c r="F521" s="171">
        <v>422410</v>
      </c>
      <c r="G521" s="172" t="s">
        <v>42</v>
      </c>
      <c r="H521" s="173" t="s">
        <v>283</v>
      </c>
      <c r="I521" s="174">
        <v>5000</v>
      </c>
      <c r="J521" s="174">
        <f>K521-I521</f>
        <v>0</v>
      </c>
      <c r="K521" s="174">
        <v>5000</v>
      </c>
      <c r="L521" s="113"/>
    </row>
    <row r="522" spans="1:12" s="114" customFormat="1" ht="20.25" customHeight="1" x14ac:dyDescent="0.25">
      <c r="A522" s="132"/>
      <c r="B522" s="131"/>
      <c r="C522" s="131"/>
      <c r="D522" s="131"/>
      <c r="E522" s="88">
        <v>42242</v>
      </c>
      <c r="F522" s="127"/>
      <c r="G522" s="12" t="s">
        <v>42</v>
      </c>
      <c r="H522" s="127" t="s">
        <v>284</v>
      </c>
      <c r="I522" s="133">
        <f t="shared" ref="I522:K522" si="100">I523</f>
        <v>731985</v>
      </c>
      <c r="J522" s="133">
        <f t="shared" si="100"/>
        <v>0</v>
      </c>
      <c r="K522" s="133">
        <f t="shared" si="100"/>
        <v>731985</v>
      </c>
      <c r="L522" s="113"/>
    </row>
    <row r="523" spans="1:12" s="114" customFormat="1" ht="20.25" customHeight="1" x14ac:dyDescent="0.25">
      <c r="A523" s="132"/>
      <c r="B523" s="131"/>
      <c r="C523" s="131"/>
      <c r="D523" s="131"/>
      <c r="E523" s="11"/>
      <c r="F523" s="171">
        <v>422420</v>
      </c>
      <c r="G523" s="172" t="s">
        <v>42</v>
      </c>
      <c r="H523" s="173" t="s">
        <v>284</v>
      </c>
      <c r="I523" s="174">
        <v>731985</v>
      </c>
      <c r="J523" s="174">
        <f>K523-I523</f>
        <v>0</v>
      </c>
      <c r="K523" s="174">
        <f>819308-160000+62677-1000+11000</f>
        <v>731985</v>
      </c>
      <c r="L523" s="113"/>
    </row>
    <row r="524" spans="1:12" s="114" customFormat="1" ht="20.25" customHeight="1" x14ac:dyDescent="0.25">
      <c r="A524" s="132"/>
      <c r="B524" s="131"/>
      <c r="C524" s="131">
        <v>426</v>
      </c>
      <c r="D524" s="131"/>
      <c r="E524" s="131"/>
      <c r="F524" s="132"/>
      <c r="G524" s="12" t="s">
        <v>42</v>
      </c>
      <c r="H524" s="134" t="s">
        <v>290</v>
      </c>
      <c r="I524" s="133">
        <f t="shared" ref="I524:K526" si="101">I525</f>
        <v>10000</v>
      </c>
      <c r="J524" s="133">
        <f t="shared" si="101"/>
        <v>0</v>
      </c>
      <c r="K524" s="133">
        <f t="shared" si="101"/>
        <v>10000</v>
      </c>
      <c r="L524" s="113"/>
    </row>
    <row r="525" spans="1:12" s="114" customFormat="1" ht="20.25" customHeight="1" x14ac:dyDescent="0.25">
      <c r="A525" s="132"/>
      <c r="B525" s="131"/>
      <c r="C525" s="131"/>
      <c r="D525" s="131">
        <v>4262</v>
      </c>
      <c r="E525" s="131"/>
      <c r="F525" s="132"/>
      <c r="G525" s="12" t="s">
        <v>42</v>
      </c>
      <c r="H525" s="134" t="s">
        <v>291</v>
      </c>
      <c r="I525" s="133">
        <f t="shared" si="101"/>
        <v>10000</v>
      </c>
      <c r="J525" s="133">
        <f t="shared" si="101"/>
        <v>0</v>
      </c>
      <c r="K525" s="133">
        <f t="shared" si="101"/>
        <v>10000</v>
      </c>
      <c r="L525" s="113"/>
    </row>
    <row r="526" spans="1:12" s="114" customFormat="1" ht="20.25" customHeight="1" x14ac:dyDescent="0.25">
      <c r="A526" s="132"/>
      <c r="B526" s="131"/>
      <c r="C526" s="131"/>
      <c r="D526" s="131"/>
      <c r="E526" s="88">
        <v>42621</v>
      </c>
      <c r="F526" s="127"/>
      <c r="G526" s="12" t="s">
        <v>42</v>
      </c>
      <c r="H526" s="127" t="s">
        <v>291</v>
      </c>
      <c r="I526" s="133">
        <f t="shared" si="101"/>
        <v>10000</v>
      </c>
      <c r="J526" s="133">
        <f t="shared" si="101"/>
        <v>0</v>
      </c>
      <c r="K526" s="133">
        <f t="shared" si="101"/>
        <v>10000</v>
      </c>
      <c r="L526" s="113"/>
    </row>
    <row r="527" spans="1:12" s="114" customFormat="1" ht="20.25" customHeight="1" x14ac:dyDescent="0.25">
      <c r="A527" s="132"/>
      <c r="B527" s="131"/>
      <c r="C527" s="131"/>
      <c r="D527" s="131"/>
      <c r="E527" s="11"/>
      <c r="F527" s="171">
        <v>426210</v>
      </c>
      <c r="G527" s="172" t="s">
        <v>42</v>
      </c>
      <c r="H527" s="173" t="s">
        <v>291</v>
      </c>
      <c r="I527" s="174">
        <v>10000</v>
      </c>
      <c r="J527" s="174">
        <f>K527-I527</f>
        <v>0</v>
      </c>
      <c r="K527" s="174">
        <v>10000</v>
      </c>
      <c r="L527" s="113"/>
    </row>
    <row r="528" spans="1:12" s="114" customFormat="1" ht="23.1" customHeight="1" x14ac:dyDescent="0.25">
      <c r="A528" s="127"/>
      <c r="B528" s="134">
        <v>45</v>
      </c>
      <c r="C528" s="132"/>
      <c r="D528" s="132"/>
      <c r="E528" s="132"/>
      <c r="F528" s="132"/>
      <c r="G528" s="175" t="s">
        <v>42</v>
      </c>
      <c r="H528" s="127" t="s">
        <v>45</v>
      </c>
      <c r="I528" s="128">
        <v>20000</v>
      </c>
      <c r="J528" s="128"/>
      <c r="K528" s="128">
        <v>20000</v>
      </c>
      <c r="L528" s="113"/>
    </row>
    <row r="529" spans="1:12" s="114" customFormat="1" ht="20.25" customHeight="1" x14ac:dyDescent="0.2">
      <c r="A529" s="127"/>
      <c r="B529" s="132"/>
      <c r="C529" s="161">
        <v>452</v>
      </c>
      <c r="D529" s="161"/>
      <c r="E529" s="161"/>
      <c r="F529" s="161"/>
      <c r="G529" s="12" t="s">
        <v>42</v>
      </c>
      <c r="H529" s="169" t="s">
        <v>292</v>
      </c>
      <c r="I529" s="133">
        <f>I530</f>
        <v>20000</v>
      </c>
      <c r="J529" s="133">
        <f t="shared" ref="J529:K531" si="102">J530</f>
        <v>0</v>
      </c>
      <c r="K529" s="133">
        <f t="shared" si="102"/>
        <v>20000</v>
      </c>
      <c r="L529" s="113"/>
    </row>
    <row r="530" spans="1:12" s="114" customFormat="1" ht="20.25" customHeight="1" x14ac:dyDescent="0.2">
      <c r="A530" s="127"/>
      <c r="B530" s="132"/>
      <c r="C530" s="161"/>
      <c r="D530" s="161">
        <v>4521</v>
      </c>
      <c r="E530" s="161"/>
      <c r="F530" s="161"/>
      <c r="G530" s="12" t="s">
        <v>42</v>
      </c>
      <c r="H530" s="169" t="s">
        <v>292</v>
      </c>
      <c r="I530" s="133">
        <f>I531</f>
        <v>20000</v>
      </c>
      <c r="J530" s="133">
        <f t="shared" si="102"/>
        <v>0</v>
      </c>
      <c r="K530" s="133">
        <f t="shared" si="102"/>
        <v>20000</v>
      </c>
      <c r="L530" s="113"/>
    </row>
    <row r="531" spans="1:12" s="114" customFormat="1" ht="20.25" customHeight="1" x14ac:dyDescent="0.2">
      <c r="A531" s="127"/>
      <c r="B531" s="132"/>
      <c r="C531" s="161"/>
      <c r="D531" s="161"/>
      <c r="E531" s="161">
        <v>45211</v>
      </c>
      <c r="F531" s="161"/>
      <c r="G531" s="12" t="s">
        <v>42</v>
      </c>
      <c r="H531" s="169" t="s">
        <v>292</v>
      </c>
      <c r="I531" s="133">
        <f>I532</f>
        <v>20000</v>
      </c>
      <c r="J531" s="133">
        <f t="shared" si="102"/>
        <v>0</v>
      </c>
      <c r="K531" s="133">
        <f t="shared" si="102"/>
        <v>20000</v>
      </c>
      <c r="L531" s="113"/>
    </row>
    <row r="532" spans="1:12" s="114" customFormat="1" ht="20.25" customHeight="1" x14ac:dyDescent="0.2">
      <c r="A532" s="127"/>
      <c r="B532" s="132"/>
      <c r="C532" s="161"/>
      <c r="D532" s="161"/>
      <c r="E532" s="161"/>
      <c r="F532" s="171">
        <v>452110</v>
      </c>
      <c r="G532" s="172" t="s">
        <v>42</v>
      </c>
      <c r="H532" s="173" t="s">
        <v>292</v>
      </c>
      <c r="I532" s="174">
        <v>20000</v>
      </c>
      <c r="J532" s="174">
        <f>K532-I532</f>
        <v>0</v>
      </c>
      <c r="K532" s="174">
        <f>30000-11000+1000</f>
        <v>20000</v>
      </c>
      <c r="L532" s="113"/>
    </row>
    <row r="533" spans="1:12" s="119" customFormat="1" ht="23.1" customHeight="1" x14ac:dyDescent="0.25">
      <c r="A533" s="115"/>
      <c r="B533" s="115"/>
      <c r="C533" s="115"/>
      <c r="D533" s="115"/>
      <c r="E533" s="115"/>
      <c r="F533" s="115" t="str">
        <f>+G533</f>
        <v>5.5.</v>
      </c>
      <c r="G533" s="116" t="s">
        <v>39</v>
      </c>
      <c r="H533" s="117" t="s">
        <v>100</v>
      </c>
      <c r="I533" s="118">
        <f>+I534</f>
        <v>1300</v>
      </c>
      <c r="J533" s="118">
        <f t="shared" ref="J533:K534" si="103">+J534</f>
        <v>0</v>
      </c>
      <c r="K533" s="118">
        <f t="shared" si="103"/>
        <v>1300</v>
      </c>
      <c r="L533" s="113"/>
    </row>
    <row r="534" spans="1:12" s="114" customFormat="1" ht="23.1" customHeight="1" x14ac:dyDescent="0.25">
      <c r="A534" s="120">
        <v>4</v>
      </c>
      <c r="B534" s="120"/>
      <c r="C534" s="120"/>
      <c r="D534" s="120"/>
      <c r="E534" s="120"/>
      <c r="F534" s="120"/>
      <c r="G534" s="175" t="s">
        <v>39</v>
      </c>
      <c r="H534" s="122" t="s">
        <v>21</v>
      </c>
      <c r="I534" s="123">
        <f>+I535</f>
        <v>1300</v>
      </c>
      <c r="J534" s="123">
        <f t="shared" si="103"/>
        <v>0</v>
      </c>
      <c r="K534" s="123">
        <f t="shared" si="103"/>
        <v>1300</v>
      </c>
      <c r="L534" s="113"/>
    </row>
    <row r="535" spans="1:12" s="114" customFormat="1" ht="23.1" customHeight="1" x14ac:dyDescent="0.25">
      <c r="A535" s="124"/>
      <c r="B535" s="124">
        <v>42</v>
      </c>
      <c r="C535" s="124"/>
      <c r="D535" s="124"/>
      <c r="E535" s="124"/>
      <c r="F535" s="124"/>
      <c r="G535" s="175" t="s">
        <v>39</v>
      </c>
      <c r="H535" s="125" t="s">
        <v>12</v>
      </c>
      <c r="I535" s="128">
        <f t="shared" ref="I535:K538" si="104">I536</f>
        <v>1300</v>
      </c>
      <c r="J535" s="128">
        <f t="shared" si="104"/>
        <v>0</v>
      </c>
      <c r="K535" s="128">
        <f t="shared" si="104"/>
        <v>1300</v>
      </c>
      <c r="L535" s="113"/>
    </row>
    <row r="536" spans="1:12" s="114" customFormat="1" ht="20.25" customHeight="1" x14ac:dyDescent="0.25">
      <c r="A536" s="124"/>
      <c r="B536" s="131"/>
      <c r="C536" s="131">
        <v>422</v>
      </c>
      <c r="D536" s="132"/>
      <c r="E536" s="124"/>
      <c r="F536" s="124"/>
      <c r="G536" s="12" t="s">
        <v>39</v>
      </c>
      <c r="H536" s="127" t="s">
        <v>275</v>
      </c>
      <c r="I536" s="133">
        <f>I537</f>
        <v>1300</v>
      </c>
      <c r="J536" s="138">
        <f t="shared" si="104"/>
        <v>0</v>
      </c>
      <c r="K536" s="133">
        <f t="shared" si="104"/>
        <v>1300</v>
      </c>
      <c r="L536" s="113"/>
    </row>
    <row r="537" spans="1:12" s="114" customFormat="1" ht="20.25" customHeight="1" x14ac:dyDescent="0.25">
      <c r="A537" s="124"/>
      <c r="B537" s="139"/>
      <c r="C537" s="139"/>
      <c r="D537" s="11">
        <v>4221</v>
      </c>
      <c r="E537" s="11"/>
      <c r="F537" s="11"/>
      <c r="G537" s="12" t="s">
        <v>39</v>
      </c>
      <c r="H537" s="127" t="s">
        <v>276</v>
      </c>
      <c r="I537" s="133">
        <f>I538</f>
        <v>1300</v>
      </c>
      <c r="J537" s="138">
        <f t="shared" si="104"/>
        <v>0</v>
      </c>
      <c r="K537" s="133">
        <f t="shared" si="104"/>
        <v>1300</v>
      </c>
      <c r="L537" s="113"/>
    </row>
    <row r="538" spans="1:12" s="114" customFormat="1" ht="20.25" customHeight="1" x14ac:dyDescent="0.25">
      <c r="A538" s="124"/>
      <c r="B538" s="124"/>
      <c r="C538" s="124"/>
      <c r="D538" s="11"/>
      <c r="E538" s="88">
        <v>42211</v>
      </c>
      <c r="F538" s="11"/>
      <c r="G538" s="12" t="s">
        <v>39</v>
      </c>
      <c r="H538" s="127" t="s">
        <v>277</v>
      </c>
      <c r="I538" s="133">
        <f>I539</f>
        <v>1300</v>
      </c>
      <c r="J538" s="138">
        <f t="shared" si="104"/>
        <v>0</v>
      </c>
      <c r="K538" s="133">
        <f t="shared" si="104"/>
        <v>1300</v>
      </c>
      <c r="L538" s="113"/>
    </row>
    <row r="539" spans="1:12" s="114" customFormat="1" ht="20.25" customHeight="1" x14ac:dyDescent="0.25">
      <c r="A539" s="124"/>
      <c r="B539" s="124"/>
      <c r="C539" s="124"/>
      <c r="D539" s="11"/>
      <c r="E539" s="11"/>
      <c r="F539" s="171">
        <v>422110</v>
      </c>
      <c r="G539" s="172" t="s">
        <v>39</v>
      </c>
      <c r="H539" s="173" t="s">
        <v>293</v>
      </c>
      <c r="I539" s="174">
        <v>1300</v>
      </c>
      <c r="J539" s="174">
        <f>K539-I539</f>
        <v>0</v>
      </c>
      <c r="K539" s="174">
        <v>1300</v>
      </c>
      <c r="L539" s="113"/>
    </row>
    <row r="540" spans="1:12" s="119" customFormat="1" ht="23.1" customHeight="1" x14ac:dyDescent="0.25">
      <c r="A540" s="115"/>
      <c r="B540" s="115"/>
      <c r="C540" s="115"/>
      <c r="D540" s="115"/>
      <c r="E540" s="115"/>
      <c r="F540" s="115" t="str">
        <f>+G540</f>
        <v>7.2.</v>
      </c>
      <c r="G540" s="116" t="s">
        <v>43</v>
      </c>
      <c r="H540" s="117" t="s">
        <v>22</v>
      </c>
      <c r="I540" s="118">
        <f>+I541</f>
        <v>110</v>
      </c>
      <c r="J540" s="118">
        <f t="shared" ref="J540:K540" si="105">+J541</f>
        <v>0</v>
      </c>
      <c r="K540" s="118">
        <f t="shared" si="105"/>
        <v>110</v>
      </c>
      <c r="L540" s="113"/>
    </row>
    <row r="541" spans="1:12" s="114" customFormat="1" ht="23.1" customHeight="1" x14ac:dyDescent="0.25">
      <c r="A541" s="120">
        <v>4</v>
      </c>
      <c r="B541" s="120"/>
      <c r="C541" s="120"/>
      <c r="D541" s="120"/>
      <c r="E541" s="120"/>
      <c r="F541" s="120"/>
      <c r="G541" s="175" t="s">
        <v>43</v>
      </c>
      <c r="H541" s="122" t="s">
        <v>21</v>
      </c>
      <c r="I541" s="123">
        <f>+I542+I547</f>
        <v>110</v>
      </c>
      <c r="J541" s="123">
        <f t="shared" ref="J541:K541" si="106">+J542+J547</f>
        <v>0</v>
      </c>
      <c r="K541" s="123">
        <f t="shared" si="106"/>
        <v>110</v>
      </c>
      <c r="L541" s="113"/>
    </row>
    <row r="542" spans="1:12" s="114" customFormat="1" ht="19.5" customHeight="1" x14ac:dyDescent="0.25">
      <c r="A542" s="139"/>
      <c r="B542" s="124">
        <v>41</v>
      </c>
      <c r="C542" s="124"/>
      <c r="D542" s="124"/>
      <c r="E542" s="124"/>
      <c r="F542" s="124"/>
      <c r="G542" s="175" t="s">
        <v>43</v>
      </c>
      <c r="H542" s="125" t="s">
        <v>11</v>
      </c>
      <c r="I542" s="128">
        <f t="shared" ref="I542:K544" si="107">I543</f>
        <v>0</v>
      </c>
      <c r="J542" s="128">
        <f t="shared" si="107"/>
        <v>0</v>
      </c>
      <c r="K542" s="128">
        <f t="shared" si="107"/>
        <v>0</v>
      </c>
      <c r="L542" s="113"/>
    </row>
    <row r="543" spans="1:12" s="114" customFormat="1" ht="19.5" customHeight="1" x14ac:dyDescent="0.25">
      <c r="A543" s="139"/>
      <c r="B543" s="131"/>
      <c r="C543" s="131">
        <v>412</v>
      </c>
      <c r="D543" s="131"/>
      <c r="E543" s="131"/>
      <c r="F543" s="132"/>
      <c r="G543" s="140" t="s">
        <v>43</v>
      </c>
      <c r="H543" s="127" t="s">
        <v>274</v>
      </c>
      <c r="I543" s="133">
        <f t="shared" si="107"/>
        <v>0</v>
      </c>
      <c r="J543" s="133">
        <f t="shared" si="107"/>
        <v>0</v>
      </c>
      <c r="K543" s="133">
        <f t="shared" si="107"/>
        <v>0</v>
      </c>
      <c r="L543" s="113"/>
    </row>
    <row r="544" spans="1:12" s="114" customFormat="1" ht="19.5" customHeight="1" x14ac:dyDescent="0.25">
      <c r="A544" s="139"/>
      <c r="B544" s="131"/>
      <c r="C544" s="131"/>
      <c r="D544" s="131">
        <v>4123</v>
      </c>
      <c r="E544" s="131"/>
      <c r="F544" s="132"/>
      <c r="G544" s="140" t="s">
        <v>43</v>
      </c>
      <c r="H544" s="127" t="s">
        <v>204</v>
      </c>
      <c r="I544" s="133">
        <f t="shared" si="107"/>
        <v>0</v>
      </c>
      <c r="J544" s="133">
        <f t="shared" si="107"/>
        <v>0</v>
      </c>
      <c r="K544" s="133">
        <f t="shared" si="107"/>
        <v>0</v>
      </c>
      <c r="L544" s="113"/>
    </row>
    <row r="545" spans="1:12" s="114" customFormat="1" ht="19.5" customHeight="1" x14ac:dyDescent="0.25">
      <c r="A545" s="139"/>
      <c r="B545" s="131"/>
      <c r="C545" s="131"/>
      <c r="D545" s="131"/>
      <c r="E545" s="88">
        <v>41231</v>
      </c>
      <c r="F545" s="127"/>
      <c r="G545" s="140" t="s">
        <v>43</v>
      </c>
      <c r="H545" s="127" t="s">
        <v>204</v>
      </c>
      <c r="I545" s="133">
        <f>I546</f>
        <v>0</v>
      </c>
      <c r="J545" s="133">
        <f>J546</f>
        <v>0</v>
      </c>
      <c r="K545" s="133">
        <f>K546</f>
        <v>0</v>
      </c>
      <c r="L545" s="113"/>
    </row>
    <row r="546" spans="1:12" s="114" customFormat="1" ht="19.5" customHeight="1" x14ac:dyDescent="0.25">
      <c r="A546" s="139"/>
      <c r="B546" s="131"/>
      <c r="C546" s="131"/>
      <c r="D546" s="131"/>
      <c r="E546" s="11"/>
      <c r="F546" s="171">
        <v>412310</v>
      </c>
      <c r="G546" s="172" t="s">
        <v>43</v>
      </c>
      <c r="H546" s="173" t="s">
        <v>204</v>
      </c>
      <c r="I546" s="174">
        <v>0</v>
      </c>
      <c r="J546" s="174">
        <f>K546-I546</f>
        <v>0</v>
      </c>
      <c r="K546" s="174">
        <v>0</v>
      </c>
      <c r="L546" s="113"/>
    </row>
    <row r="547" spans="1:12" s="114" customFormat="1" ht="23.1" customHeight="1" x14ac:dyDescent="0.25">
      <c r="A547" s="139"/>
      <c r="B547" s="124">
        <v>42</v>
      </c>
      <c r="C547" s="124"/>
      <c r="D547" s="124"/>
      <c r="E547" s="124"/>
      <c r="F547" s="124"/>
      <c r="G547" s="175" t="s">
        <v>43</v>
      </c>
      <c r="H547" s="125" t="s">
        <v>12</v>
      </c>
      <c r="I547" s="126">
        <f t="shared" ref="I547:K547" si="108">I548+I552</f>
        <v>110</v>
      </c>
      <c r="J547" s="126">
        <f t="shared" si="108"/>
        <v>0</v>
      </c>
      <c r="K547" s="126">
        <f t="shared" si="108"/>
        <v>110</v>
      </c>
      <c r="L547" s="113"/>
    </row>
    <row r="548" spans="1:12" s="114" customFormat="1" ht="19.5" customHeight="1" x14ac:dyDescent="0.25">
      <c r="A548" s="139"/>
      <c r="B548" s="131"/>
      <c r="C548" s="131">
        <v>422</v>
      </c>
      <c r="D548" s="131"/>
      <c r="E548" s="131"/>
      <c r="F548" s="132"/>
      <c r="G548" s="12" t="s">
        <v>43</v>
      </c>
      <c r="H548" s="127" t="s">
        <v>275</v>
      </c>
      <c r="I548" s="133">
        <f t="shared" ref="I548:K550" si="109">I549</f>
        <v>110</v>
      </c>
      <c r="J548" s="133">
        <f t="shared" si="109"/>
        <v>0</v>
      </c>
      <c r="K548" s="133">
        <f t="shared" si="109"/>
        <v>110</v>
      </c>
      <c r="L548" s="113"/>
    </row>
    <row r="549" spans="1:12" s="114" customFormat="1" ht="19.5" customHeight="1" x14ac:dyDescent="0.25">
      <c r="A549" s="139"/>
      <c r="B549" s="131"/>
      <c r="C549" s="131"/>
      <c r="D549" s="131">
        <v>4224</v>
      </c>
      <c r="E549" s="131"/>
      <c r="F549" s="132"/>
      <c r="G549" s="12" t="s">
        <v>43</v>
      </c>
      <c r="H549" s="127" t="s">
        <v>282</v>
      </c>
      <c r="I549" s="133">
        <f t="shared" si="109"/>
        <v>110</v>
      </c>
      <c r="J549" s="133">
        <f t="shared" si="109"/>
        <v>0</v>
      </c>
      <c r="K549" s="133">
        <f t="shared" si="109"/>
        <v>110</v>
      </c>
      <c r="L549" s="113"/>
    </row>
    <row r="550" spans="1:12" s="114" customFormat="1" ht="19.5" customHeight="1" x14ac:dyDescent="0.25">
      <c r="A550" s="139"/>
      <c r="B550" s="131"/>
      <c r="C550" s="131"/>
      <c r="D550" s="131"/>
      <c r="E550" s="88">
        <v>42242</v>
      </c>
      <c r="F550" s="127"/>
      <c r="G550" s="12" t="s">
        <v>43</v>
      </c>
      <c r="H550" s="127" t="s">
        <v>284</v>
      </c>
      <c r="I550" s="133">
        <f t="shared" si="109"/>
        <v>110</v>
      </c>
      <c r="J550" s="133">
        <f t="shared" si="109"/>
        <v>0</v>
      </c>
      <c r="K550" s="133">
        <f t="shared" si="109"/>
        <v>110</v>
      </c>
      <c r="L550" s="113"/>
    </row>
    <row r="551" spans="1:12" s="114" customFormat="1" ht="19.5" customHeight="1" x14ac:dyDescent="0.25">
      <c r="A551" s="139"/>
      <c r="B551" s="131"/>
      <c r="C551" s="131"/>
      <c r="D551" s="131"/>
      <c r="E551" s="11"/>
      <c r="F551" s="171">
        <v>422420</v>
      </c>
      <c r="G551" s="172" t="s">
        <v>43</v>
      </c>
      <c r="H551" s="173" t="s">
        <v>284</v>
      </c>
      <c r="I551" s="174">
        <v>110</v>
      </c>
      <c r="J551" s="174">
        <f>K551-I551</f>
        <v>0</v>
      </c>
      <c r="K551" s="174">
        <v>110</v>
      </c>
      <c r="L551" s="113"/>
    </row>
    <row r="552" spans="1:12" s="114" customFormat="1" ht="19.5" customHeight="1" x14ac:dyDescent="0.25">
      <c r="A552" s="139"/>
      <c r="B552" s="131"/>
      <c r="C552" s="131">
        <v>423</v>
      </c>
      <c r="D552" s="131"/>
      <c r="E552" s="131"/>
      <c r="F552" s="132"/>
      <c r="G552" s="142" t="s">
        <v>43</v>
      </c>
      <c r="H552" s="127" t="s">
        <v>287</v>
      </c>
      <c r="I552" s="133">
        <f t="shared" ref="I552:K554" si="110">I553</f>
        <v>0</v>
      </c>
      <c r="J552" s="133">
        <f t="shared" si="110"/>
        <v>0</v>
      </c>
      <c r="K552" s="133">
        <f t="shared" si="110"/>
        <v>0</v>
      </c>
      <c r="L552" s="113"/>
    </row>
    <row r="553" spans="1:12" s="114" customFormat="1" ht="19.5" customHeight="1" x14ac:dyDescent="0.25">
      <c r="A553" s="139"/>
      <c r="B553" s="131"/>
      <c r="C553" s="131"/>
      <c r="D553" s="131">
        <v>4231</v>
      </c>
      <c r="E553" s="131"/>
      <c r="F553" s="132"/>
      <c r="G553" s="142" t="s">
        <v>43</v>
      </c>
      <c r="H553" s="127" t="s">
        <v>288</v>
      </c>
      <c r="I553" s="133">
        <f t="shared" si="110"/>
        <v>0</v>
      </c>
      <c r="J553" s="133">
        <f t="shared" si="110"/>
        <v>0</v>
      </c>
      <c r="K553" s="133">
        <f t="shared" si="110"/>
        <v>0</v>
      </c>
      <c r="L553" s="113"/>
    </row>
    <row r="554" spans="1:12" s="114" customFormat="1" ht="19.5" customHeight="1" x14ac:dyDescent="0.25">
      <c r="A554" s="139"/>
      <c r="B554" s="131"/>
      <c r="C554" s="131"/>
      <c r="D554" s="131"/>
      <c r="E554" s="88">
        <v>42311</v>
      </c>
      <c r="F554" s="127"/>
      <c r="G554" s="12" t="s">
        <v>43</v>
      </c>
      <c r="H554" s="127" t="s">
        <v>289</v>
      </c>
      <c r="I554" s="133">
        <f t="shared" si="110"/>
        <v>0</v>
      </c>
      <c r="J554" s="133">
        <f t="shared" si="110"/>
        <v>0</v>
      </c>
      <c r="K554" s="133">
        <f t="shared" si="110"/>
        <v>0</v>
      </c>
      <c r="L554" s="113"/>
    </row>
    <row r="555" spans="1:12" s="114" customFormat="1" ht="19.5" customHeight="1" x14ac:dyDescent="0.25">
      <c r="A555" s="139"/>
      <c r="B555" s="131"/>
      <c r="C555" s="131"/>
      <c r="D555" s="131"/>
      <c r="E555" s="11"/>
      <c r="F555" s="171">
        <v>423110</v>
      </c>
      <c r="G555" s="172" t="s">
        <v>43</v>
      </c>
      <c r="H555" s="173" t="s">
        <v>289</v>
      </c>
      <c r="I555" s="174"/>
      <c r="J555" s="174"/>
      <c r="K555" s="174"/>
      <c r="L555" s="113"/>
    </row>
    <row r="556" spans="1:12" s="114" customFormat="1" ht="30" customHeight="1" x14ac:dyDescent="0.25">
      <c r="A556" s="428" t="s">
        <v>99</v>
      </c>
      <c r="B556" s="429"/>
      <c r="C556" s="429"/>
      <c r="D556" s="429"/>
      <c r="E556" s="429"/>
      <c r="F556" s="429"/>
      <c r="G556" s="430"/>
      <c r="H556" s="111" t="s">
        <v>102</v>
      </c>
      <c r="I556" s="112">
        <f>+I557</f>
        <v>0</v>
      </c>
      <c r="J556" s="112">
        <f t="shared" ref="J556:K557" si="111">+J557</f>
        <v>0</v>
      </c>
      <c r="K556" s="112">
        <f t="shared" si="111"/>
        <v>0</v>
      </c>
    </row>
    <row r="557" spans="1:12" s="119" customFormat="1" ht="21.75" customHeight="1" x14ac:dyDescent="0.25">
      <c r="A557" s="115"/>
      <c r="B557" s="115"/>
      <c r="C557" s="115"/>
      <c r="D557" s="115"/>
      <c r="E557" s="115"/>
      <c r="F557" s="115" t="str">
        <f>+G557</f>
        <v>5.5.</v>
      </c>
      <c r="G557" s="116" t="s">
        <v>39</v>
      </c>
      <c r="H557" s="117" t="s">
        <v>19</v>
      </c>
      <c r="I557" s="118">
        <f>+I558</f>
        <v>0</v>
      </c>
      <c r="J557" s="118">
        <f t="shared" si="111"/>
        <v>0</v>
      </c>
      <c r="K557" s="118">
        <f>+K558</f>
        <v>0</v>
      </c>
      <c r="L557" s="113"/>
    </row>
    <row r="558" spans="1:12" s="114" customFormat="1" ht="20.25" customHeight="1" x14ac:dyDescent="0.25">
      <c r="A558" s="120">
        <v>3</v>
      </c>
      <c r="B558" s="120"/>
      <c r="C558" s="120"/>
      <c r="D558" s="120"/>
      <c r="E558" s="120"/>
      <c r="F558" s="120"/>
      <c r="G558" s="175" t="s">
        <v>39</v>
      </c>
      <c r="H558" s="122" t="s">
        <v>18</v>
      </c>
      <c r="I558" s="123">
        <f>+I559+I560</f>
        <v>0</v>
      </c>
      <c r="J558" s="123">
        <f>+J559+J560</f>
        <v>0</v>
      </c>
      <c r="K558" s="123">
        <f>+K559+K560</f>
        <v>0</v>
      </c>
      <c r="L558" s="113"/>
    </row>
    <row r="559" spans="1:12" s="114" customFormat="1" ht="20.25" customHeight="1" x14ac:dyDescent="0.25">
      <c r="A559" s="124"/>
      <c r="B559" s="124">
        <v>31</v>
      </c>
      <c r="C559" s="124"/>
      <c r="D559" s="124"/>
      <c r="E559" s="124"/>
      <c r="F559" s="124"/>
      <c r="G559" s="175" t="s">
        <v>39</v>
      </c>
      <c r="H559" s="125" t="s">
        <v>6</v>
      </c>
      <c r="I559" s="126">
        <v>0</v>
      </c>
      <c r="J559" s="126">
        <f>+K559-I559</f>
        <v>0</v>
      </c>
      <c r="K559" s="126">
        <v>0</v>
      </c>
      <c r="L559" s="113"/>
    </row>
    <row r="560" spans="1:12" s="114" customFormat="1" ht="20.25" customHeight="1" x14ac:dyDescent="0.25">
      <c r="A560" s="124"/>
      <c r="B560" s="124">
        <v>32</v>
      </c>
      <c r="C560" s="124"/>
      <c r="D560" s="124"/>
      <c r="E560" s="124"/>
      <c r="F560" s="124"/>
      <c r="G560" s="175" t="s">
        <v>39</v>
      </c>
      <c r="H560" s="127" t="s">
        <v>7</v>
      </c>
      <c r="I560" s="128">
        <v>0</v>
      </c>
      <c r="J560" s="126">
        <f>+K560-I560</f>
        <v>0</v>
      </c>
      <c r="K560" s="128">
        <v>0</v>
      </c>
      <c r="L560" s="113"/>
    </row>
    <row r="561" spans="1:12" s="114" customFormat="1" ht="30" customHeight="1" x14ac:dyDescent="0.25">
      <c r="A561" s="428" t="s">
        <v>315</v>
      </c>
      <c r="B561" s="429"/>
      <c r="C561" s="429"/>
      <c r="D561" s="429"/>
      <c r="E561" s="429"/>
      <c r="F561" s="429"/>
      <c r="G561" s="430"/>
      <c r="H561" s="111" t="s">
        <v>316</v>
      </c>
      <c r="I561" s="112"/>
      <c r="J561" s="112"/>
      <c r="K561" s="112"/>
    </row>
    <row r="562" spans="1:12" s="119" customFormat="1" ht="21.75" customHeight="1" x14ac:dyDescent="0.25">
      <c r="A562" s="115"/>
      <c r="B562" s="115"/>
      <c r="C562" s="115"/>
      <c r="D562" s="115"/>
      <c r="E562" s="115"/>
      <c r="F562" s="115" t="str">
        <f>+G562</f>
        <v>5.5.</v>
      </c>
      <c r="G562" s="116" t="s">
        <v>39</v>
      </c>
      <c r="H562" s="117" t="s">
        <v>19</v>
      </c>
      <c r="I562" s="118">
        <f>+I563</f>
        <v>0</v>
      </c>
      <c r="J562" s="118">
        <f t="shared" ref="J562:K562" si="112">+J563</f>
        <v>0</v>
      </c>
      <c r="K562" s="118">
        <f t="shared" si="112"/>
        <v>0</v>
      </c>
      <c r="L562" s="113"/>
    </row>
    <row r="563" spans="1:12" s="114" customFormat="1" ht="20.25" customHeight="1" x14ac:dyDescent="0.25">
      <c r="A563" s="120">
        <v>4</v>
      </c>
      <c r="B563" s="120"/>
      <c r="C563" s="120"/>
      <c r="D563" s="120"/>
      <c r="E563" s="120"/>
      <c r="F563" s="120"/>
      <c r="G563" s="175" t="s">
        <v>39</v>
      </c>
      <c r="H563" s="122" t="s">
        <v>21</v>
      </c>
      <c r="I563" s="123">
        <f>+I564+I565</f>
        <v>0</v>
      </c>
      <c r="J563" s="123">
        <f>+J564+J565</f>
        <v>0</v>
      </c>
      <c r="K563" s="123">
        <f>+K564+K565</f>
        <v>0</v>
      </c>
      <c r="L563" s="113"/>
    </row>
    <row r="564" spans="1:12" s="114" customFormat="1" ht="20.25" customHeight="1" x14ac:dyDescent="0.25">
      <c r="A564" s="124"/>
      <c r="B564" s="124">
        <v>41</v>
      </c>
      <c r="C564" s="124"/>
      <c r="D564" s="124"/>
      <c r="E564" s="124"/>
      <c r="F564" s="124"/>
      <c r="G564" s="175" t="s">
        <v>39</v>
      </c>
      <c r="H564" s="125" t="s">
        <v>11</v>
      </c>
      <c r="I564" s="128">
        <v>0</v>
      </c>
      <c r="J564" s="128">
        <v>0</v>
      </c>
      <c r="K564" s="128">
        <v>0</v>
      </c>
      <c r="L564" s="113"/>
    </row>
    <row r="565" spans="1:12" s="114" customFormat="1" ht="20.25" customHeight="1" x14ac:dyDescent="0.25">
      <c r="A565" s="121"/>
      <c r="B565" s="124">
        <v>42</v>
      </c>
      <c r="C565" s="124"/>
      <c r="D565" s="124"/>
      <c r="E565" s="124"/>
      <c r="F565" s="124"/>
      <c r="G565" s="175" t="s">
        <v>39</v>
      </c>
      <c r="H565" s="125" t="s">
        <v>12</v>
      </c>
      <c r="I565" s="128">
        <v>0</v>
      </c>
      <c r="J565" s="128">
        <v>0</v>
      </c>
      <c r="K565" s="128">
        <v>0</v>
      </c>
      <c r="L565" s="113"/>
    </row>
    <row r="566" spans="1:12" s="114" customFormat="1" ht="34.5" customHeight="1" x14ac:dyDescent="0.25">
      <c r="A566" s="428" t="s">
        <v>97</v>
      </c>
      <c r="B566" s="429"/>
      <c r="C566" s="429"/>
      <c r="D566" s="429"/>
      <c r="E566" s="429"/>
      <c r="F566" s="429"/>
      <c r="G566" s="430"/>
      <c r="H566" s="111" t="s">
        <v>103</v>
      </c>
      <c r="I566" s="112">
        <f>+I567</f>
        <v>12500</v>
      </c>
      <c r="J566" s="112">
        <f t="shared" ref="J566:K567" si="113">+J567</f>
        <v>0</v>
      </c>
      <c r="K566" s="112">
        <f t="shared" si="113"/>
        <v>12500</v>
      </c>
    </row>
    <row r="567" spans="1:12" s="119" customFormat="1" ht="23.1" customHeight="1" x14ac:dyDescent="0.25">
      <c r="A567" s="115"/>
      <c r="B567" s="115"/>
      <c r="C567" s="115"/>
      <c r="D567" s="115"/>
      <c r="E567" s="115"/>
      <c r="F567" s="115" t="str">
        <f>+G567</f>
        <v>3.1.</v>
      </c>
      <c r="G567" s="116" t="s">
        <v>41</v>
      </c>
      <c r="H567" s="117" t="s">
        <v>20</v>
      </c>
      <c r="I567" s="118">
        <f>+I568</f>
        <v>12500</v>
      </c>
      <c r="J567" s="118">
        <f t="shared" si="113"/>
        <v>0</v>
      </c>
      <c r="K567" s="118">
        <f t="shared" si="113"/>
        <v>12500</v>
      </c>
      <c r="L567" s="113"/>
    </row>
    <row r="568" spans="1:12" s="119" customFormat="1" ht="23.1" customHeight="1" x14ac:dyDescent="0.25">
      <c r="A568" s="120">
        <v>3</v>
      </c>
      <c r="B568" s="120"/>
      <c r="C568" s="120"/>
      <c r="D568" s="120"/>
      <c r="E568" s="120"/>
      <c r="F568" s="120"/>
      <c r="G568" s="175" t="s">
        <v>41</v>
      </c>
      <c r="H568" s="122" t="s">
        <v>18</v>
      </c>
      <c r="I568" s="123">
        <f>+I569+I601</f>
        <v>12500</v>
      </c>
      <c r="J568" s="123">
        <f t="shared" ref="J568:K568" si="114">+J569+J601</f>
        <v>0</v>
      </c>
      <c r="K568" s="123">
        <f t="shared" si="114"/>
        <v>12500</v>
      </c>
      <c r="L568" s="113"/>
    </row>
    <row r="569" spans="1:12" s="114" customFormat="1" ht="23.1" customHeight="1" x14ac:dyDescent="0.25">
      <c r="A569" s="124"/>
      <c r="B569" s="124">
        <v>31</v>
      </c>
      <c r="C569" s="124"/>
      <c r="D569" s="124"/>
      <c r="E569" s="124"/>
      <c r="F569" s="124"/>
      <c r="G569" s="175" t="s">
        <v>41</v>
      </c>
      <c r="H569" s="125" t="s">
        <v>6</v>
      </c>
      <c r="I569" s="126">
        <f>I570+I580+I592</f>
        <v>11350</v>
      </c>
      <c r="J569" s="126">
        <f>J570+J580+J592</f>
        <v>0</v>
      </c>
      <c r="K569" s="126">
        <f>K570+K580+K592</f>
        <v>11350</v>
      </c>
      <c r="L569" s="113"/>
    </row>
    <row r="570" spans="1:12" s="114" customFormat="1" ht="20.25" customHeight="1" x14ac:dyDescent="0.25">
      <c r="A570" s="124"/>
      <c r="B570" s="131"/>
      <c r="C570" s="131">
        <v>311</v>
      </c>
      <c r="D570" s="131"/>
      <c r="E570" s="131"/>
      <c r="F570" s="132"/>
      <c r="G570" s="12" t="s">
        <v>41</v>
      </c>
      <c r="H570" s="127" t="s">
        <v>117</v>
      </c>
      <c r="I570" s="133">
        <f>I571+I577</f>
        <v>9650</v>
      </c>
      <c r="J570" s="133">
        <f>J571+J577</f>
        <v>0</v>
      </c>
      <c r="K570" s="133">
        <f>K571+K577</f>
        <v>9650</v>
      </c>
      <c r="L570" s="113"/>
    </row>
    <row r="571" spans="1:12" s="114" customFormat="1" ht="20.25" customHeight="1" x14ac:dyDescent="0.25">
      <c r="A571" s="124"/>
      <c r="B571" s="131"/>
      <c r="C571" s="131"/>
      <c r="D571" s="131">
        <v>3111</v>
      </c>
      <c r="E571" s="131"/>
      <c r="F571" s="132"/>
      <c r="G571" s="12" t="s">
        <v>41</v>
      </c>
      <c r="H571" s="127" t="s">
        <v>118</v>
      </c>
      <c r="I571" s="133">
        <f t="shared" ref="I571:K572" si="115">I572</f>
        <v>9560</v>
      </c>
      <c r="J571" s="133">
        <f t="shared" si="115"/>
        <v>0</v>
      </c>
      <c r="K571" s="133">
        <f t="shared" si="115"/>
        <v>9560</v>
      </c>
      <c r="L571" s="113"/>
    </row>
    <row r="572" spans="1:12" s="114" customFormat="1" ht="20.25" customHeight="1" x14ac:dyDescent="0.25">
      <c r="A572" s="124"/>
      <c r="B572" s="131"/>
      <c r="C572" s="131"/>
      <c r="D572" s="131"/>
      <c r="E572" s="88">
        <v>31111</v>
      </c>
      <c r="F572" s="127"/>
      <c r="G572" s="12" t="s">
        <v>41</v>
      </c>
      <c r="H572" s="127" t="s">
        <v>119</v>
      </c>
      <c r="I572" s="133">
        <f t="shared" si="115"/>
        <v>9560</v>
      </c>
      <c r="J572" s="133">
        <f t="shared" si="115"/>
        <v>0</v>
      </c>
      <c r="K572" s="133">
        <f t="shared" si="115"/>
        <v>9560</v>
      </c>
      <c r="L572" s="113"/>
    </row>
    <row r="573" spans="1:12" s="114" customFormat="1" ht="20.25" customHeight="1" x14ac:dyDescent="0.25">
      <c r="A573" s="124"/>
      <c r="B573" s="131"/>
      <c r="C573" s="131"/>
      <c r="D573" s="131"/>
      <c r="E573" s="11"/>
      <c r="F573" s="171">
        <v>311110</v>
      </c>
      <c r="G573" s="172" t="s">
        <v>41</v>
      </c>
      <c r="H573" s="173" t="s">
        <v>294</v>
      </c>
      <c r="I573" s="174">
        <f>8900+660</f>
        <v>9560</v>
      </c>
      <c r="J573" s="174">
        <f>K573-I573</f>
        <v>0</v>
      </c>
      <c r="K573" s="178">
        <f>8900+660</f>
        <v>9560</v>
      </c>
      <c r="L573" s="113"/>
    </row>
    <row r="574" spans="1:12" s="114" customFormat="1" ht="20.25" customHeight="1" x14ac:dyDescent="0.25">
      <c r="A574" s="124"/>
      <c r="B574" s="131"/>
      <c r="C574" s="131"/>
      <c r="D574" s="131">
        <v>3113</v>
      </c>
      <c r="E574" s="131"/>
      <c r="F574" s="132"/>
      <c r="G574" s="12" t="s">
        <v>41</v>
      </c>
      <c r="H574" s="127" t="s">
        <v>126</v>
      </c>
      <c r="I574" s="133"/>
      <c r="J574" s="133"/>
      <c r="K574" s="133"/>
      <c r="L574" s="113"/>
    </row>
    <row r="575" spans="1:12" s="114" customFormat="1" ht="20.25" customHeight="1" x14ac:dyDescent="0.25">
      <c r="A575" s="124"/>
      <c r="B575" s="131"/>
      <c r="C575" s="131"/>
      <c r="D575" s="131"/>
      <c r="E575" s="88">
        <v>31131</v>
      </c>
      <c r="F575" s="127"/>
      <c r="G575" s="12" t="s">
        <v>41</v>
      </c>
      <c r="H575" s="127" t="s">
        <v>126</v>
      </c>
      <c r="I575" s="133"/>
      <c r="J575" s="133"/>
      <c r="K575" s="133"/>
      <c r="L575" s="113"/>
    </row>
    <row r="576" spans="1:12" s="114" customFormat="1" ht="20.25" customHeight="1" x14ac:dyDescent="0.25">
      <c r="A576" s="124"/>
      <c r="B576" s="131"/>
      <c r="C576" s="131"/>
      <c r="D576" s="131"/>
      <c r="E576" s="11"/>
      <c r="F576" s="171">
        <v>313310</v>
      </c>
      <c r="G576" s="172" t="s">
        <v>41</v>
      </c>
      <c r="H576" s="173" t="s">
        <v>126</v>
      </c>
      <c r="I576" s="174"/>
      <c r="J576" s="174"/>
      <c r="K576" s="174"/>
      <c r="L576" s="113"/>
    </row>
    <row r="577" spans="1:12" s="114" customFormat="1" ht="20.25" customHeight="1" x14ac:dyDescent="0.25">
      <c r="A577" s="124"/>
      <c r="B577" s="131"/>
      <c r="C577" s="131"/>
      <c r="D577" s="131">
        <v>3114</v>
      </c>
      <c r="E577" s="131"/>
      <c r="F577" s="132"/>
      <c r="G577" s="12" t="s">
        <v>41</v>
      </c>
      <c r="H577" s="127" t="s">
        <v>127</v>
      </c>
      <c r="I577" s="133">
        <f t="shared" ref="I577:K578" si="116">I578</f>
        <v>90</v>
      </c>
      <c r="J577" s="133">
        <f t="shared" si="116"/>
        <v>0</v>
      </c>
      <c r="K577" s="133">
        <f t="shared" si="116"/>
        <v>90</v>
      </c>
      <c r="L577" s="113"/>
    </row>
    <row r="578" spans="1:12" s="114" customFormat="1" ht="20.25" customHeight="1" x14ac:dyDescent="0.25">
      <c r="A578" s="124"/>
      <c r="B578" s="131"/>
      <c r="C578" s="131"/>
      <c r="D578" s="131"/>
      <c r="E578" s="88">
        <v>31141</v>
      </c>
      <c r="F578" s="127"/>
      <c r="G578" s="12" t="s">
        <v>41</v>
      </c>
      <c r="H578" s="127" t="s">
        <v>127</v>
      </c>
      <c r="I578" s="133">
        <f t="shared" si="116"/>
        <v>90</v>
      </c>
      <c r="J578" s="133">
        <f t="shared" si="116"/>
        <v>0</v>
      </c>
      <c r="K578" s="133">
        <f t="shared" si="116"/>
        <v>90</v>
      </c>
      <c r="L578" s="113"/>
    </row>
    <row r="579" spans="1:12" s="114" customFormat="1" ht="20.25" customHeight="1" x14ac:dyDescent="0.25">
      <c r="A579" s="124"/>
      <c r="B579" s="131"/>
      <c r="C579" s="131"/>
      <c r="D579" s="131"/>
      <c r="E579" s="11"/>
      <c r="F579" s="171">
        <v>311410</v>
      </c>
      <c r="G579" s="172" t="s">
        <v>41</v>
      </c>
      <c r="H579" s="173" t="s">
        <v>127</v>
      </c>
      <c r="I579" s="174">
        <v>90</v>
      </c>
      <c r="J579" s="174">
        <f>K579-I579</f>
        <v>0</v>
      </c>
      <c r="K579" s="178">
        <v>90</v>
      </c>
      <c r="L579" s="113"/>
    </row>
    <row r="580" spans="1:12" s="114" customFormat="1" ht="20.25" customHeight="1" x14ac:dyDescent="0.25">
      <c r="A580" s="124"/>
      <c r="B580" s="131"/>
      <c r="C580" s="131">
        <v>312</v>
      </c>
      <c r="D580" s="131"/>
      <c r="E580" s="131"/>
      <c r="F580" s="132"/>
      <c r="G580" s="12" t="s">
        <v>41</v>
      </c>
      <c r="H580" s="127" t="s">
        <v>130</v>
      </c>
      <c r="I580" s="133">
        <f>I581</f>
        <v>100</v>
      </c>
      <c r="J580" s="133">
        <f>J581</f>
        <v>0</v>
      </c>
      <c r="K580" s="133">
        <f>K581</f>
        <v>100</v>
      </c>
      <c r="L580" s="113"/>
    </row>
    <row r="581" spans="1:12" s="114" customFormat="1" ht="20.25" customHeight="1" x14ac:dyDescent="0.25">
      <c r="A581" s="124"/>
      <c r="B581" s="131"/>
      <c r="C581" s="131"/>
      <c r="D581" s="131">
        <v>3121</v>
      </c>
      <c r="E581" s="131"/>
      <c r="F581" s="132"/>
      <c r="G581" s="12" t="s">
        <v>41</v>
      </c>
      <c r="H581" s="127" t="s">
        <v>130</v>
      </c>
      <c r="I581" s="133">
        <f>I590</f>
        <v>100</v>
      </c>
      <c r="J581" s="133">
        <f>J590</f>
        <v>0</v>
      </c>
      <c r="K581" s="133">
        <f>K590</f>
        <v>100</v>
      </c>
      <c r="L581" s="113"/>
    </row>
    <row r="582" spans="1:12" s="114" customFormat="1" ht="20.25" customHeight="1" x14ac:dyDescent="0.25">
      <c r="A582" s="124"/>
      <c r="B582" s="131"/>
      <c r="C582" s="131"/>
      <c r="D582" s="131"/>
      <c r="E582" s="88">
        <v>31212</v>
      </c>
      <c r="F582" s="127"/>
      <c r="G582" s="12" t="s">
        <v>41</v>
      </c>
      <c r="H582" s="127" t="s">
        <v>131</v>
      </c>
      <c r="I582" s="133"/>
      <c r="J582" s="133"/>
      <c r="K582" s="133"/>
      <c r="L582" s="113"/>
    </row>
    <row r="583" spans="1:12" s="114" customFormat="1" ht="20.25" customHeight="1" x14ac:dyDescent="0.25">
      <c r="A583" s="124"/>
      <c r="B583" s="131"/>
      <c r="C583" s="131"/>
      <c r="D583" s="131"/>
      <c r="E583" s="11"/>
      <c r="F583" s="171">
        <v>312120</v>
      </c>
      <c r="G583" s="172" t="s">
        <v>41</v>
      </c>
      <c r="H583" s="173" t="s">
        <v>131</v>
      </c>
      <c r="I583" s="174"/>
      <c r="J583" s="174"/>
      <c r="K583" s="174"/>
      <c r="L583" s="113"/>
    </row>
    <row r="584" spans="1:12" s="114" customFormat="1" ht="20.25" customHeight="1" x14ac:dyDescent="0.25">
      <c r="A584" s="124"/>
      <c r="B584" s="131"/>
      <c r="C584" s="131"/>
      <c r="D584" s="131"/>
      <c r="E584" s="88">
        <v>31213</v>
      </c>
      <c r="F584" s="127"/>
      <c r="G584" s="12" t="s">
        <v>41</v>
      </c>
      <c r="H584" s="127" t="s">
        <v>132</v>
      </c>
      <c r="I584" s="133"/>
      <c r="J584" s="133"/>
      <c r="K584" s="133"/>
      <c r="L584" s="113"/>
    </row>
    <row r="585" spans="1:12" s="114" customFormat="1" ht="20.25" customHeight="1" x14ac:dyDescent="0.25">
      <c r="A585" s="124"/>
      <c r="B585" s="131"/>
      <c r="C585" s="131"/>
      <c r="D585" s="131"/>
      <c r="E585" s="11"/>
      <c r="F585" s="171">
        <v>312130</v>
      </c>
      <c r="G585" s="172" t="s">
        <v>41</v>
      </c>
      <c r="H585" s="173" t="s">
        <v>132</v>
      </c>
      <c r="I585" s="174"/>
      <c r="J585" s="174"/>
      <c r="K585" s="174"/>
      <c r="L585" s="113"/>
    </row>
    <row r="586" spans="1:12" s="114" customFormat="1" ht="20.25" customHeight="1" x14ac:dyDescent="0.25">
      <c r="A586" s="124"/>
      <c r="B586" s="131"/>
      <c r="C586" s="131"/>
      <c r="D586" s="131"/>
      <c r="E586" s="88">
        <v>31214</v>
      </c>
      <c r="F586" s="127"/>
      <c r="G586" s="12" t="s">
        <v>41</v>
      </c>
      <c r="H586" s="127" t="s">
        <v>133</v>
      </c>
      <c r="I586" s="133"/>
      <c r="J586" s="133"/>
      <c r="K586" s="133"/>
      <c r="L586" s="113"/>
    </row>
    <row r="587" spans="1:12" s="114" customFormat="1" ht="20.25" customHeight="1" x14ac:dyDescent="0.25">
      <c r="A587" s="124"/>
      <c r="B587" s="131"/>
      <c r="C587" s="131"/>
      <c r="D587" s="131"/>
      <c r="E587" s="11"/>
      <c r="F587" s="171">
        <v>312140</v>
      </c>
      <c r="G587" s="172" t="s">
        <v>41</v>
      </c>
      <c r="H587" s="173" t="s">
        <v>133</v>
      </c>
      <c r="I587" s="174"/>
      <c r="J587" s="174"/>
      <c r="K587" s="174"/>
      <c r="L587" s="113"/>
    </row>
    <row r="588" spans="1:12" s="114" customFormat="1" ht="20.25" customHeight="1" x14ac:dyDescent="0.25">
      <c r="A588" s="124"/>
      <c r="B588" s="131"/>
      <c r="C588" s="131"/>
      <c r="D588" s="131"/>
      <c r="E588" s="88">
        <v>31215</v>
      </c>
      <c r="F588" s="127"/>
      <c r="G588" s="12" t="s">
        <v>41</v>
      </c>
      <c r="H588" s="127" t="s">
        <v>134</v>
      </c>
      <c r="I588" s="133"/>
      <c r="J588" s="133"/>
      <c r="K588" s="133"/>
      <c r="L588" s="113"/>
    </row>
    <row r="589" spans="1:12" s="114" customFormat="1" ht="20.25" customHeight="1" x14ac:dyDescent="0.25">
      <c r="A589" s="124"/>
      <c r="B589" s="131"/>
      <c r="C589" s="131"/>
      <c r="D589" s="131"/>
      <c r="E589" s="11"/>
      <c r="F589" s="171">
        <v>312150</v>
      </c>
      <c r="G589" s="172" t="s">
        <v>41</v>
      </c>
      <c r="H589" s="173" t="s">
        <v>134</v>
      </c>
      <c r="I589" s="174"/>
      <c r="J589" s="174"/>
      <c r="K589" s="174"/>
      <c r="L589" s="113"/>
    </row>
    <row r="590" spans="1:12" s="114" customFormat="1" ht="20.25" customHeight="1" x14ac:dyDescent="0.25">
      <c r="A590" s="124"/>
      <c r="B590" s="131"/>
      <c r="C590" s="131"/>
      <c r="D590" s="131"/>
      <c r="E590" s="88">
        <v>31219</v>
      </c>
      <c r="F590" s="127"/>
      <c r="G590" s="12" t="s">
        <v>41</v>
      </c>
      <c r="H590" s="127" t="s">
        <v>136</v>
      </c>
      <c r="I590" s="133">
        <f>I591</f>
        <v>100</v>
      </c>
      <c r="J590" s="133">
        <f>J591</f>
        <v>0</v>
      </c>
      <c r="K590" s="133">
        <f>K591</f>
        <v>100</v>
      </c>
      <c r="L590" s="113"/>
    </row>
    <row r="591" spans="1:12" s="114" customFormat="1" ht="20.25" customHeight="1" x14ac:dyDescent="0.25">
      <c r="A591" s="124"/>
      <c r="B591" s="131"/>
      <c r="C591" s="131"/>
      <c r="D591" s="131"/>
      <c r="E591" s="11"/>
      <c r="F591" s="171">
        <v>312190</v>
      </c>
      <c r="G591" s="172" t="s">
        <v>41</v>
      </c>
      <c r="H591" s="173" t="s">
        <v>136</v>
      </c>
      <c r="I591" s="174">
        <v>100</v>
      </c>
      <c r="J591" s="174">
        <f>K591-I591</f>
        <v>0</v>
      </c>
      <c r="K591" s="178">
        <v>100</v>
      </c>
      <c r="L591" s="113"/>
    </row>
    <row r="592" spans="1:12" s="114" customFormat="1" ht="20.25" customHeight="1" x14ac:dyDescent="0.25">
      <c r="A592" s="124"/>
      <c r="B592" s="131"/>
      <c r="C592" s="131">
        <v>313</v>
      </c>
      <c r="D592" s="131"/>
      <c r="E592" s="131"/>
      <c r="F592" s="132"/>
      <c r="G592" s="12" t="s">
        <v>41</v>
      </c>
      <c r="H592" s="127" t="s">
        <v>138</v>
      </c>
      <c r="I592" s="133">
        <f>I593+I598</f>
        <v>1600</v>
      </c>
      <c r="J592" s="133">
        <f>J593+J598</f>
        <v>0</v>
      </c>
      <c r="K592" s="133">
        <f>K593+K598</f>
        <v>1600</v>
      </c>
      <c r="L592" s="113"/>
    </row>
    <row r="593" spans="1:12" s="114" customFormat="1" ht="20.25" customHeight="1" x14ac:dyDescent="0.25">
      <c r="A593" s="124"/>
      <c r="B593" s="131"/>
      <c r="C593" s="131"/>
      <c r="D593" s="131">
        <v>3132</v>
      </c>
      <c r="E593" s="131"/>
      <c r="F593" s="132"/>
      <c r="G593" s="12" t="s">
        <v>41</v>
      </c>
      <c r="H593" s="127" t="s">
        <v>139</v>
      </c>
      <c r="I593" s="133">
        <f t="shared" ref="I593:K594" si="117">I594</f>
        <v>1600</v>
      </c>
      <c r="J593" s="133">
        <f t="shared" si="117"/>
        <v>0</v>
      </c>
      <c r="K593" s="133">
        <f t="shared" si="117"/>
        <v>1600</v>
      </c>
      <c r="L593" s="113"/>
    </row>
    <row r="594" spans="1:12" s="114" customFormat="1" ht="20.25" customHeight="1" x14ac:dyDescent="0.25">
      <c r="A594" s="124"/>
      <c r="B594" s="131"/>
      <c r="C594" s="131"/>
      <c r="D594" s="131"/>
      <c r="E594" s="88">
        <v>31321</v>
      </c>
      <c r="F594" s="127"/>
      <c r="G594" s="12" t="s">
        <v>41</v>
      </c>
      <c r="H594" s="127" t="s">
        <v>139</v>
      </c>
      <c r="I594" s="133">
        <f t="shared" si="117"/>
        <v>1600</v>
      </c>
      <c r="J594" s="133">
        <f t="shared" si="117"/>
        <v>0</v>
      </c>
      <c r="K594" s="133">
        <f t="shared" si="117"/>
        <v>1600</v>
      </c>
      <c r="L594" s="113"/>
    </row>
    <row r="595" spans="1:12" s="114" customFormat="1" ht="20.25" customHeight="1" x14ac:dyDescent="0.25">
      <c r="A595" s="124"/>
      <c r="B595" s="131"/>
      <c r="C595" s="131"/>
      <c r="D595" s="131"/>
      <c r="E595" s="11"/>
      <c r="F595" s="171">
        <v>313210</v>
      </c>
      <c r="G595" s="172" t="s">
        <v>41</v>
      </c>
      <c r="H595" s="173" t="s">
        <v>139</v>
      </c>
      <c r="I595" s="174">
        <v>1600</v>
      </c>
      <c r="J595" s="174">
        <f>K595-I595</f>
        <v>0</v>
      </c>
      <c r="K595" s="178">
        <v>1600</v>
      </c>
      <c r="L595" s="113"/>
    </row>
    <row r="596" spans="1:12" s="114" customFormat="1" ht="20.25" customHeight="1" x14ac:dyDescent="0.25">
      <c r="A596" s="124"/>
      <c r="B596" s="131"/>
      <c r="C596" s="131"/>
      <c r="D596" s="131"/>
      <c r="E596" s="88">
        <v>31322</v>
      </c>
      <c r="F596" s="127"/>
      <c r="G596" s="12" t="s">
        <v>41</v>
      </c>
      <c r="H596" s="127" t="s">
        <v>259</v>
      </c>
      <c r="I596" s="133"/>
      <c r="J596" s="133"/>
      <c r="K596" s="133"/>
      <c r="L596" s="113"/>
    </row>
    <row r="597" spans="1:12" s="114" customFormat="1" ht="20.25" customHeight="1" x14ac:dyDescent="0.25">
      <c r="A597" s="124"/>
      <c r="B597" s="131"/>
      <c r="C597" s="131"/>
      <c r="D597" s="131"/>
      <c r="E597" s="11"/>
      <c r="F597" s="171">
        <v>313220</v>
      </c>
      <c r="G597" s="172" t="s">
        <v>41</v>
      </c>
      <c r="H597" s="173" t="s">
        <v>259</v>
      </c>
      <c r="I597" s="174"/>
      <c r="J597" s="174"/>
      <c r="K597" s="174"/>
      <c r="L597" s="113"/>
    </row>
    <row r="598" spans="1:12" s="114" customFormat="1" ht="20.25" customHeight="1" x14ac:dyDescent="0.25">
      <c r="A598" s="124"/>
      <c r="B598" s="131"/>
      <c r="C598" s="131"/>
      <c r="D598" s="131">
        <v>3133</v>
      </c>
      <c r="E598" s="131"/>
      <c r="F598" s="132"/>
      <c r="G598" s="12" t="s">
        <v>41</v>
      </c>
      <c r="H598" s="127" t="s">
        <v>260</v>
      </c>
      <c r="I598" s="133">
        <f t="shared" ref="I598:K599" si="118">I599</f>
        <v>0</v>
      </c>
      <c r="J598" s="133">
        <f t="shared" si="118"/>
        <v>0</v>
      </c>
      <c r="K598" s="133">
        <f t="shared" si="118"/>
        <v>0</v>
      </c>
      <c r="L598" s="113"/>
    </row>
    <row r="599" spans="1:12" s="114" customFormat="1" ht="20.25" customHeight="1" x14ac:dyDescent="0.25">
      <c r="A599" s="124"/>
      <c r="B599" s="131"/>
      <c r="C599" s="131"/>
      <c r="D599" s="131"/>
      <c r="E599" s="88">
        <v>31332</v>
      </c>
      <c r="F599" s="127"/>
      <c r="G599" s="12" t="s">
        <v>41</v>
      </c>
      <c r="H599" s="127" t="s">
        <v>260</v>
      </c>
      <c r="I599" s="133">
        <f t="shared" si="118"/>
        <v>0</v>
      </c>
      <c r="J599" s="133">
        <f t="shared" si="118"/>
        <v>0</v>
      </c>
      <c r="K599" s="133">
        <f t="shared" si="118"/>
        <v>0</v>
      </c>
      <c r="L599" s="113"/>
    </row>
    <row r="600" spans="1:12" s="114" customFormat="1" ht="20.25" customHeight="1" x14ac:dyDescent="0.25">
      <c r="A600" s="124"/>
      <c r="B600" s="131"/>
      <c r="C600" s="131"/>
      <c r="D600" s="131"/>
      <c r="E600" s="11"/>
      <c r="F600" s="171">
        <v>313320</v>
      </c>
      <c r="G600" s="172" t="s">
        <v>41</v>
      </c>
      <c r="H600" s="173" t="s">
        <v>260</v>
      </c>
      <c r="I600" s="174">
        <v>0</v>
      </c>
      <c r="J600" s="174">
        <f>K600-I600</f>
        <v>0</v>
      </c>
      <c r="K600" s="174">
        <v>0</v>
      </c>
      <c r="L600" s="113"/>
    </row>
    <row r="601" spans="1:12" s="114" customFormat="1" ht="23.1" customHeight="1" x14ac:dyDescent="0.25">
      <c r="A601" s="132"/>
      <c r="B601" s="132">
        <v>32</v>
      </c>
      <c r="C601" s="132"/>
      <c r="D601" s="132"/>
      <c r="E601" s="132"/>
      <c r="F601" s="132"/>
      <c r="G601" s="175" t="s">
        <v>41</v>
      </c>
      <c r="H601" s="127" t="s">
        <v>7</v>
      </c>
      <c r="I601" s="126">
        <f>I602+I623+I650</f>
        <v>1150</v>
      </c>
      <c r="J601" s="126">
        <f>J602+J623+J650</f>
        <v>0</v>
      </c>
      <c r="K601" s="126">
        <f>K602+K623+K650</f>
        <v>1150</v>
      </c>
      <c r="L601" s="113"/>
    </row>
    <row r="602" spans="1:12" s="114" customFormat="1" ht="20.25" customHeight="1" x14ac:dyDescent="0.25">
      <c r="A602" s="132"/>
      <c r="B602" s="131"/>
      <c r="C602" s="131">
        <v>321</v>
      </c>
      <c r="D602" s="131"/>
      <c r="E602" s="131"/>
      <c r="F602" s="132"/>
      <c r="G602" s="12" t="s">
        <v>41</v>
      </c>
      <c r="H602" s="127" t="s">
        <v>140</v>
      </c>
      <c r="I602" s="133">
        <f>I612</f>
        <v>0</v>
      </c>
      <c r="J602" s="133">
        <f>J612</f>
        <v>0</v>
      </c>
      <c r="K602" s="133">
        <f>K612</f>
        <v>0</v>
      </c>
      <c r="L602" s="113"/>
    </row>
    <row r="603" spans="1:12" s="114" customFormat="1" ht="20.25" customHeight="1" x14ac:dyDescent="0.25">
      <c r="A603" s="132"/>
      <c r="B603" s="131"/>
      <c r="C603" s="131"/>
      <c r="D603" s="131">
        <v>3211</v>
      </c>
      <c r="E603" s="131"/>
      <c r="F603" s="132"/>
      <c r="G603" s="12" t="s">
        <v>41</v>
      </c>
      <c r="H603" s="127" t="s">
        <v>141</v>
      </c>
      <c r="I603" s="133"/>
      <c r="J603" s="133"/>
      <c r="K603" s="133"/>
      <c r="L603" s="113"/>
    </row>
    <row r="604" spans="1:12" s="114" customFormat="1" ht="20.25" customHeight="1" x14ac:dyDescent="0.25">
      <c r="A604" s="132"/>
      <c r="B604" s="131"/>
      <c r="C604" s="131"/>
      <c r="D604" s="131"/>
      <c r="E604" s="88">
        <v>32111</v>
      </c>
      <c r="F604" s="127"/>
      <c r="G604" s="12" t="s">
        <v>41</v>
      </c>
      <c r="H604" s="127" t="s">
        <v>142</v>
      </c>
      <c r="I604" s="133"/>
      <c r="J604" s="133"/>
      <c r="K604" s="133"/>
      <c r="L604" s="113"/>
    </row>
    <row r="605" spans="1:12" s="114" customFormat="1" ht="20.25" customHeight="1" x14ac:dyDescent="0.25">
      <c r="A605" s="132"/>
      <c r="B605" s="131"/>
      <c r="C605" s="131"/>
      <c r="D605" s="131"/>
      <c r="E605" s="11"/>
      <c r="F605" s="171">
        <v>321110</v>
      </c>
      <c r="G605" s="172" t="s">
        <v>41</v>
      </c>
      <c r="H605" s="173" t="s">
        <v>142</v>
      </c>
      <c r="I605" s="174"/>
      <c r="J605" s="174"/>
      <c r="K605" s="174"/>
      <c r="L605" s="113"/>
    </row>
    <row r="606" spans="1:12" s="114" customFormat="1" ht="20.25" customHeight="1" x14ac:dyDescent="0.25">
      <c r="A606" s="132"/>
      <c r="B606" s="131"/>
      <c r="C606" s="131"/>
      <c r="D606" s="131"/>
      <c r="E606" s="88">
        <v>32113</v>
      </c>
      <c r="F606" s="127"/>
      <c r="G606" s="12" t="s">
        <v>41</v>
      </c>
      <c r="H606" s="127" t="s">
        <v>143</v>
      </c>
      <c r="I606" s="133"/>
      <c r="J606" s="133"/>
      <c r="K606" s="133"/>
      <c r="L606" s="113"/>
    </row>
    <row r="607" spans="1:12" s="114" customFormat="1" ht="20.25" customHeight="1" x14ac:dyDescent="0.25">
      <c r="A607" s="132"/>
      <c r="B607" s="131"/>
      <c r="C607" s="131"/>
      <c r="D607" s="131"/>
      <c r="E607" s="11"/>
      <c r="F607" s="171">
        <v>321130</v>
      </c>
      <c r="G607" s="172" t="s">
        <v>41</v>
      </c>
      <c r="H607" s="173" t="s">
        <v>143</v>
      </c>
      <c r="I607" s="174"/>
      <c r="J607" s="174"/>
      <c r="K607" s="174"/>
      <c r="L607" s="113"/>
    </row>
    <row r="608" spans="1:12" s="114" customFormat="1" ht="20.25" customHeight="1" x14ac:dyDescent="0.25">
      <c r="A608" s="132"/>
      <c r="B608" s="131"/>
      <c r="C608" s="131"/>
      <c r="D608" s="131"/>
      <c r="E608" s="88">
        <v>32115</v>
      </c>
      <c r="F608" s="127"/>
      <c r="G608" s="12" t="s">
        <v>41</v>
      </c>
      <c r="H608" s="127" t="s">
        <v>295</v>
      </c>
      <c r="I608" s="133"/>
      <c r="J608" s="133"/>
      <c r="K608" s="133"/>
      <c r="L608" s="113"/>
    </row>
    <row r="609" spans="1:12" s="114" customFormat="1" ht="20.25" customHeight="1" x14ac:dyDescent="0.25">
      <c r="A609" s="132"/>
      <c r="B609" s="131"/>
      <c r="C609" s="131"/>
      <c r="D609" s="131"/>
      <c r="E609" s="11"/>
      <c r="F609" s="171">
        <v>321150</v>
      </c>
      <c r="G609" s="172" t="s">
        <v>41</v>
      </c>
      <c r="H609" s="173" t="s">
        <v>295</v>
      </c>
      <c r="I609" s="174"/>
      <c r="J609" s="174"/>
      <c r="K609" s="174"/>
      <c r="L609" s="113"/>
    </row>
    <row r="610" spans="1:12" s="114" customFormat="1" ht="20.25" customHeight="1" x14ac:dyDescent="0.25">
      <c r="A610" s="132"/>
      <c r="B610" s="131"/>
      <c r="C610" s="131"/>
      <c r="D610" s="131"/>
      <c r="E610" s="88">
        <v>32119</v>
      </c>
      <c r="F610" s="127"/>
      <c r="G610" s="12" t="s">
        <v>41</v>
      </c>
      <c r="H610" s="127" t="s">
        <v>145</v>
      </c>
      <c r="I610" s="133"/>
      <c r="J610" s="133"/>
      <c r="K610" s="133"/>
      <c r="L610" s="113"/>
    </row>
    <row r="611" spans="1:12" s="114" customFormat="1" ht="20.25" customHeight="1" x14ac:dyDescent="0.25">
      <c r="A611" s="132"/>
      <c r="B611" s="131"/>
      <c r="C611" s="131"/>
      <c r="D611" s="131"/>
      <c r="E611" s="11"/>
      <c r="F611" s="171">
        <v>321190</v>
      </c>
      <c r="G611" s="172" t="s">
        <v>41</v>
      </c>
      <c r="H611" s="173" t="s">
        <v>145</v>
      </c>
      <c r="I611" s="174"/>
      <c r="J611" s="174"/>
      <c r="K611" s="174"/>
      <c r="L611" s="113"/>
    </row>
    <row r="612" spans="1:12" s="114" customFormat="1" ht="20.25" customHeight="1" x14ac:dyDescent="0.25">
      <c r="A612" s="132"/>
      <c r="B612" s="131"/>
      <c r="C612" s="131"/>
      <c r="D612" s="131">
        <v>3212</v>
      </c>
      <c r="E612" s="131"/>
      <c r="F612" s="132"/>
      <c r="G612" s="12" t="s">
        <v>41</v>
      </c>
      <c r="H612" s="127" t="s">
        <v>146</v>
      </c>
      <c r="I612" s="133">
        <f t="shared" ref="I612:K613" si="119">I613</f>
        <v>0</v>
      </c>
      <c r="J612" s="133">
        <f t="shared" si="119"/>
        <v>0</v>
      </c>
      <c r="K612" s="133">
        <f t="shared" si="119"/>
        <v>0</v>
      </c>
      <c r="L612" s="113"/>
    </row>
    <row r="613" spans="1:12" s="114" customFormat="1" ht="20.25" customHeight="1" x14ac:dyDescent="0.25">
      <c r="A613" s="132"/>
      <c r="B613" s="131"/>
      <c r="C613" s="131"/>
      <c r="D613" s="131"/>
      <c r="E613" s="88">
        <v>32121</v>
      </c>
      <c r="F613" s="127"/>
      <c r="G613" s="12" t="s">
        <v>41</v>
      </c>
      <c r="H613" s="127" t="s">
        <v>147</v>
      </c>
      <c r="I613" s="133">
        <f t="shared" si="119"/>
        <v>0</v>
      </c>
      <c r="J613" s="133">
        <f t="shared" si="119"/>
        <v>0</v>
      </c>
      <c r="K613" s="133">
        <f t="shared" si="119"/>
        <v>0</v>
      </c>
      <c r="L613" s="113"/>
    </row>
    <row r="614" spans="1:12" s="114" customFormat="1" ht="20.25" customHeight="1" x14ac:dyDescent="0.25">
      <c r="A614" s="132"/>
      <c r="B614" s="131"/>
      <c r="C614" s="131"/>
      <c r="D614" s="131"/>
      <c r="E614" s="11"/>
      <c r="F614" s="171">
        <v>321210</v>
      </c>
      <c r="G614" s="172" t="s">
        <v>41</v>
      </c>
      <c r="H614" s="173" t="s">
        <v>147</v>
      </c>
      <c r="I614" s="174">
        <v>0</v>
      </c>
      <c r="J614" s="174">
        <v>0</v>
      </c>
      <c r="K614" s="174">
        <f>I614+J614</f>
        <v>0</v>
      </c>
      <c r="L614" s="113"/>
    </row>
    <row r="615" spans="1:12" s="114" customFormat="1" ht="20.25" customHeight="1" x14ac:dyDescent="0.25">
      <c r="A615" s="132"/>
      <c r="B615" s="131"/>
      <c r="C615" s="131"/>
      <c r="D615" s="131"/>
      <c r="E615" s="88">
        <v>32123</v>
      </c>
      <c r="F615" s="127"/>
      <c r="G615" s="12" t="s">
        <v>41</v>
      </c>
      <c r="H615" s="127" t="s">
        <v>148</v>
      </c>
      <c r="I615" s="133"/>
      <c r="J615" s="133"/>
      <c r="K615" s="133"/>
      <c r="L615" s="113"/>
    </row>
    <row r="616" spans="1:12" s="114" customFormat="1" ht="20.25" customHeight="1" x14ac:dyDescent="0.25">
      <c r="A616" s="132"/>
      <c r="B616" s="131"/>
      <c r="C616" s="131"/>
      <c r="D616" s="131"/>
      <c r="E616" s="11"/>
      <c r="F616" s="171">
        <v>321230</v>
      </c>
      <c r="G616" s="172" t="s">
        <v>41</v>
      </c>
      <c r="H616" s="173" t="s">
        <v>148</v>
      </c>
      <c r="I616" s="174"/>
      <c r="J616" s="174"/>
      <c r="K616" s="174"/>
      <c r="L616" s="113"/>
    </row>
    <row r="617" spans="1:12" s="114" customFormat="1" ht="20.25" customHeight="1" x14ac:dyDescent="0.25">
      <c r="A617" s="132"/>
      <c r="B617" s="131"/>
      <c r="C617" s="131"/>
      <c r="D617" s="131">
        <v>3213</v>
      </c>
      <c r="E617" s="131"/>
      <c r="F617" s="132"/>
      <c r="G617" s="12" t="s">
        <v>41</v>
      </c>
      <c r="H617" s="127" t="s">
        <v>149</v>
      </c>
      <c r="I617" s="133"/>
      <c r="J617" s="133"/>
      <c r="K617" s="133"/>
      <c r="L617" s="113"/>
    </row>
    <row r="618" spans="1:12" s="114" customFormat="1" ht="20.25" customHeight="1" x14ac:dyDescent="0.25">
      <c r="A618" s="132"/>
      <c r="B618" s="131"/>
      <c r="C618" s="131"/>
      <c r="D618" s="131"/>
      <c r="E618" s="88">
        <v>32131</v>
      </c>
      <c r="F618" s="127"/>
      <c r="G618" s="12" t="s">
        <v>41</v>
      </c>
      <c r="H618" s="127" t="s">
        <v>150</v>
      </c>
      <c r="I618" s="133"/>
      <c r="J618" s="133"/>
      <c r="K618" s="133"/>
      <c r="L618" s="113"/>
    </row>
    <row r="619" spans="1:12" s="114" customFormat="1" ht="20.25" customHeight="1" x14ac:dyDescent="0.25">
      <c r="A619" s="132"/>
      <c r="B619" s="131"/>
      <c r="C619" s="131"/>
      <c r="D619" s="131"/>
      <c r="E619" s="11"/>
      <c r="F619" s="171">
        <v>321310</v>
      </c>
      <c r="G619" s="172" t="s">
        <v>41</v>
      </c>
      <c r="H619" s="173" t="s">
        <v>151</v>
      </c>
      <c r="I619" s="174"/>
      <c r="J619" s="174"/>
      <c r="K619" s="174"/>
      <c r="L619" s="113"/>
    </row>
    <row r="620" spans="1:12" s="114" customFormat="1" ht="20.25" customHeight="1" x14ac:dyDescent="0.25">
      <c r="A620" s="132"/>
      <c r="B620" s="131"/>
      <c r="C620" s="131"/>
      <c r="D620" s="131"/>
      <c r="E620" s="11"/>
      <c r="F620" s="171">
        <v>321311</v>
      </c>
      <c r="G620" s="172" t="s">
        <v>41</v>
      </c>
      <c r="H620" s="173" t="s">
        <v>152</v>
      </c>
      <c r="I620" s="174"/>
      <c r="J620" s="174"/>
      <c r="K620" s="174"/>
      <c r="L620" s="113"/>
    </row>
    <row r="621" spans="1:12" s="114" customFormat="1" ht="20.25" customHeight="1" x14ac:dyDescent="0.25">
      <c r="A621" s="132"/>
      <c r="B621" s="131"/>
      <c r="C621" s="131"/>
      <c r="D621" s="131"/>
      <c r="E621" s="88">
        <v>32132</v>
      </c>
      <c r="F621" s="127"/>
      <c r="G621" s="12" t="s">
        <v>41</v>
      </c>
      <c r="H621" s="127" t="s">
        <v>153</v>
      </c>
      <c r="I621" s="133"/>
      <c r="J621" s="133"/>
      <c r="K621" s="133"/>
      <c r="L621" s="113"/>
    </row>
    <row r="622" spans="1:12" s="114" customFormat="1" ht="20.25" customHeight="1" x14ac:dyDescent="0.25">
      <c r="A622" s="132"/>
      <c r="B622" s="131"/>
      <c r="C622" s="131"/>
      <c r="D622" s="131"/>
      <c r="E622" s="11"/>
      <c r="F622" s="171">
        <v>321320</v>
      </c>
      <c r="G622" s="172" t="s">
        <v>41</v>
      </c>
      <c r="H622" s="173" t="s">
        <v>153</v>
      </c>
      <c r="I622" s="174"/>
      <c r="J622" s="174"/>
      <c r="K622" s="174"/>
      <c r="L622" s="113"/>
    </row>
    <row r="623" spans="1:12" s="114" customFormat="1" ht="20.25" customHeight="1" x14ac:dyDescent="0.25">
      <c r="A623" s="132"/>
      <c r="B623" s="131"/>
      <c r="C623" s="131">
        <v>322</v>
      </c>
      <c r="D623" s="131"/>
      <c r="E623" s="131"/>
      <c r="F623" s="132"/>
      <c r="G623" s="12" t="s">
        <v>41</v>
      </c>
      <c r="H623" s="127" t="s">
        <v>154</v>
      </c>
      <c r="I623" s="133">
        <f>I624+I637+I642</f>
        <v>750</v>
      </c>
      <c r="J623" s="133">
        <f>J624+J637+J642</f>
        <v>0</v>
      </c>
      <c r="K623" s="133">
        <f>K624+K637+K642</f>
        <v>750</v>
      </c>
      <c r="L623" s="113"/>
    </row>
    <row r="624" spans="1:12" s="114" customFormat="1" ht="20.25" customHeight="1" x14ac:dyDescent="0.25">
      <c r="A624" s="132"/>
      <c r="B624" s="131"/>
      <c r="C624" s="131"/>
      <c r="D624" s="131">
        <v>3221</v>
      </c>
      <c r="E624" s="131"/>
      <c r="F624" s="132"/>
      <c r="G624" s="12" t="s">
        <v>41</v>
      </c>
      <c r="H624" s="127" t="s">
        <v>155</v>
      </c>
      <c r="I624" s="133">
        <f>I635+I632</f>
        <v>110</v>
      </c>
      <c r="J624" s="133">
        <f>J635+J632</f>
        <v>0</v>
      </c>
      <c r="K624" s="133">
        <f>K635+K632</f>
        <v>110</v>
      </c>
      <c r="L624" s="113"/>
    </row>
    <row r="625" spans="1:12" s="114" customFormat="1" ht="20.25" customHeight="1" x14ac:dyDescent="0.25">
      <c r="A625" s="132"/>
      <c r="B625" s="131"/>
      <c r="C625" s="131"/>
      <c r="D625" s="131"/>
      <c r="E625" s="88">
        <v>32211</v>
      </c>
      <c r="F625" s="127"/>
      <c r="G625" s="12" t="s">
        <v>41</v>
      </c>
      <c r="H625" s="127" t="s">
        <v>155</v>
      </c>
      <c r="I625" s="133"/>
      <c r="J625" s="133"/>
      <c r="K625" s="133"/>
      <c r="L625" s="113"/>
    </row>
    <row r="626" spans="1:12" s="114" customFormat="1" ht="20.25" customHeight="1" x14ac:dyDescent="0.25">
      <c r="A626" s="132"/>
      <c r="B626" s="131"/>
      <c r="C626" s="131"/>
      <c r="D626" s="131"/>
      <c r="E626" s="11"/>
      <c r="F626" s="171">
        <v>322110</v>
      </c>
      <c r="G626" s="172" t="s">
        <v>41</v>
      </c>
      <c r="H626" s="173" t="s">
        <v>155</v>
      </c>
      <c r="I626" s="174"/>
      <c r="J626" s="174"/>
      <c r="K626" s="174"/>
      <c r="L626" s="113"/>
    </row>
    <row r="627" spans="1:12" s="114" customFormat="1" ht="20.25" customHeight="1" x14ac:dyDescent="0.25">
      <c r="A627" s="132"/>
      <c r="B627" s="131"/>
      <c r="C627" s="131"/>
      <c r="D627" s="131"/>
      <c r="E627" s="11"/>
      <c r="F627" s="171">
        <v>322111</v>
      </c>
      <c r="G627" s="172" t="s">
        <v>41</v>
      </c>
      <c r="H627" s="173" t="s">
        <v>155</v>
      </c>
      <c r="I627" s="174"/>
      <c r="J627" s="174"/>
      <c r="K627" s="174"/>
      <c r="L627" s="113"/>
    </row>
    <row r="628" spans="1:12" s="114" customFormat="1" ht="20.25" customHeight="1" x14ac:dyDescent="0.25">
      <c r="A628" s="132"/>
      <c r="B628" s="131"/>
      <c r="C628" s="131"/>
      <c r="D628" s="131"/>
      <c r="E628" s="88">
        <v>32212</v>
      </c>
      <c r="F628" s="127"/>
      <c r="G628" s="12" t="s">
        <v>41</v>
      </c>
      <c r="H628" s="127" t="s">
        <v>155</v>
      </c>
      <c r="I628" s="133"/>
      <c r="J628" s="133"/>
      <c r="K628" s="133"/>
      <c r="L628" s="113"/>
    </row>
    <row r="629" spans="1:12" s="114" customFormat="1" ht="20.25" customHeight="1" x14ac:dyDescent="0.25">
      <c r="A629" s="132"/>
      <c r="B629" s="131"/>
      <c r="C629" s="131"/>
      <c r="D629" s="131"/>
      <c r="E629" s="11"/>
      <c r="F629" s="171">
        <v>322120</v>
      </c>
      <c r="G629" s="172" t="s">
        <v>41</v>
      </c>
      <c r="H629" s="173" t="s">
        <v>155</v>
      </c>
      <c r="I629" s="174"/>
      <c r="J629" s="174"/>
      <c r="K629" s="174"/>
      <c r="L629" s="113"/>
    </row>
    <row r="630" spans="1:12" s="114" customFormat="1" ht="20.25" customHeight="1" x14ac:dyDescent="0.25">
      <c r="A630" s="132"/>
      <c r="B630" s="131"/>
      <c r="C630" s="131"/>
      <c r="D630" s="131"/>
      <c r="E630" s="88">
        <v>32214</v>
      </c>
      <c r="F630" s="127"/>
      <c r="G630" s="12" t="s">
        <v>41</v>
      </c>
      <c r="H630" s="127" t="s">
        <v>155</v>
      </c>
      <c r="I630" s="133"/>
      <c r="J630" s="133"/>
      <c r="K630" s="133"/>
      <c r="L630" s="113"/>
    </row>
    <row r="631" spans="1:12" s="114" customFormat="1" ht="20.25" customHeight="1" x14ac:dyDescent="0.25">
      <c r="A631" s="132"/>
      <c r="B631" s="131"/>
      <c r="C631" s="131"/>
      <c r="D631" s="131"/>
      <c r="E631" s="11"/>
      <c r="F631" s="171">
        <v>322140</v>
      </c>
      <c r="G631" s="172" t="s">
        <v>41</v>
      </c>
      <c r="H631" s="173" t="s">
        <v>155</v>
      </c>
      <c r="I631" s="174"/>
      <c r="J631" s="174"/>
      <c r="K631" s="174"/>
      <c r="L631" s="113"/>
    </row>
    <row r="632" spans="1:12" s="114" customFormat="1" ht="20.25" customHeight="1" x14ac:dyDescent="0.25">
      <c r="A632" s="132"/>
      <c r="B632" s="131"/>
      <c r="C632" s="131"/>
      <c r="D632" s="131"/>
      <c r="E632" s="88">
        <v>32211</v>
      </c>
      <c r="F632" s="127"/>
      <c r="G632" s="12" t="s">
        <v>41</v>
      </c>
      <c r="H632" s="127" t="s">
        <v>296</v>
      </c>
      <c r="I632" s="133">
        <f>I633+I634</f>
        <v>70</v>
      </c>
      <c r="J632" s="133">
        <f>J633+J634</f>
        <v>0</v>
      </c>
      <c r="K632" s="133">
        <f>K633+K634</f>
        <v>70</v>
      </c>
      <c r="L632" s="113"/>
    </row>
    <row r="633" spans="1:12" s="114" customFormat="1" ht="20.25" customHeight="1" x14ac:dyDescent="0.25">
      <c r="A633" s="132"/>
      <c r="B633" s="131"/>
      <c r="C633" s="131"/>
      <c r="D633" s="131"/>
      <c r="E633" s="11"/>
      <c r="F633" s="171">
        <v>322110</v>
      </c>
      <c r="G633" s="172" t="s">
        <v>41</v>
      </c>
      <c r="H633" s="173" t="s">
        <v>296</v>
      </c>
      <c r="I633" s="174">
        <v>40</v>
      </c>
      <c r="J633" s="174">
        <f>K633-I633</f>
        <v>0</v>
      </c>
      <c r="K633" s="178">
        <v>40</v>
      </c>
      <c r="L633" s="113"/>
    </row>
    <row r="634" spans="1:12" s="114" customFormat="1" ht="20.25" customHeight="1" x14ac:dyDescent="0.25">
      <c r="A634" s="132"/>
      <c r="B634" s="131"/>
      <c r="C634" s="131"/>
      <c r="D634" s="131"/>
      <c r="E634" s="11"/>
      <c r="F634" s="171">
        <v>322111</v>
      </c>
      <c r="G634" s="172" t="s">
        <v>41</v>
      </c>
      <c r="H634" s="173" t="s">
        <v>158</v>
      </c>
      <c r="I634" s="174">
        <v>30</v>
      </c>
      <c r="J634" s="174">
        <f>K634-I634</f>
        <v>0</v>
      </c>
      <c r="K634" s="178">
        <v>30</v>
      </c>
      <c r="L634" s="113"/>
    </row>
    <row r="635" spans="1:12" s="114" customFormat="1" ht="20.25" customHeight="1" x14ac:dyDescent="0.25">
      <c r="A635" s="132"/>
      <c r="B635" s="131"/>
      <c r="C635" s="131"/>
      <c r="D635" s="131"/>
      <c r="E635" s="88">
        <v>32216</v>
      </c>
      <c r="F635" s="127"/>
      <c r="G635" s="12" t="s">
        <v>41</v>
      </c>
      <c r="H635" s="127" t="s">
        <v>165</v>
      </c>
      <c r="I635" s="133">
        <f>I636</f>
        <v>40</v>
      </c>
      <c r="J635" s="133">
        <f>J636</f>
        <v>0</v>
      </c>
      <c r="K635" s="133">
        <f>K636</f>
        <v>40</v>
      </c>
      <c r="L635" s="113"/>
    </row>
    <row r="636" spans="1:12" s="114" customFormat="1" ht="20.25" customHeight="1" x14ac:dyDescent="0.25">
      <c r="A636" s="132"/>
      <c r="B636" s="131"/>
      <c r="C636" s="131"/>
      <c r="D636" s="131"/>
      <c r="E636" s="11"/>
      <c r="F636" s="171">
        <v>322160</v>
      </c>
      <c r="G636" s="172" t="s">
        <v>41</v>
      </c>
      <c r="H636" s="173" t="s">
        <v>165</v>
      </c>
      <c r="I636" s="174">
        <v>40</v>
      </c>
      <c r="J636" s="174">
        <f>K636-I636</f>
        <v>0</v>
      </c>
      <c r="K636" s="178">
        <v>40</v>
      </c>
      <c r="L636" s="113"/>
    </row>
    <row r="637" spans="1:12" s="114" customFormat="1" ht="20.25" customHeight="1" x14ac:dyDescent="0.25">
      <c r="A637" s="132"/>
      <c r="B637" s="131"/>
      <c r="C637" s="131"/>
      <c r="D637" s="131">
        <v>3222</v>
      </c>
      <c r="E637" s="131"/>
      <c r="F637" s="131"/>
      <c r="G637" s="12" t="s">
        <v>41</v>
      </c>
      <c r="H637" s="127" t="s">
        <v>167</v>
      </c>
      <c r="I637" s="133">
        <f>I638+I640</f>
        <v>160</v>
      </c>
      <c r="J637" s="133">
        <f>J638+J640</f>
        <v>0</v>
      </c>
      <c r="K637" s="133">
        <f>K638+K640</f>
        <v>160</v>
      </c>
      <c r="L637" s="113"/>
    </row>
    <row r="638" spans="1:12" s="114" customFormat="1" ht="20.25" customHeight="1" x14ac:dyDescent="0.25">
      <c r="A638" s="132"/>
      <c r="B638" s="131"/>
      <c r="C638" s="131"/>
      <c r="D638" s="131"/>
      <c r="E638" s="88">
        <v>32221</v>
      </c>
      <c r="F638" s="131"/>
      <c r="G638" s="12" t="s">
        <v>41</v>
      </c>
      <c r="H638" s="127" t="s">
        <v>168</v>
      </c>
      <c r="I638" s="133">
        <f>I639</f>
        <v>90</v>
      </c>
      <c r="J638" s="133">
        <f>J639</f>
        <v>0</v>
      </c>
      <c r="K638" s="133">
        <f>K639</f>
        <v>90</v>
      </c>
      <c r="L638" s="113"/>
    </row>
    <row r="639" spans="1:12" s="114" customFormat="1" ht="20.25" customHeight="1" x14ac:dyDescent="0.25">
      <c r="A639" s="132"/>
      <c r="B639" s="131"/>
      <c r="C639" s="131"/>
      <c r="D639" s="131"/>
      <c r="E639" s="11"/>
      <c r="F639" s="171">
        <v>322210</v>
      </c>
      <c r="G639" s="172" t="s">
        <v>41</v>
      </c>
      <c r="H639" s="173" t="s">
        <v>168</v>
      </c>
      <c r="I639" s="174">
        <v>90</v>
      </c>
      <c r="J639" s="174">
        <f>K639-I639</f>
        <v>0</v>
      </c>
      <c r="K639" s="178">
        <v>90</v>
      </c>
      <c r="L639" s="113"/>
    </row>
    <row r="640" spans="1:12" s="114" customFormat="1" ht="20.25" customHeight="1" x14ac:dyDescent="0.25">
      <c r="A640" s="132"/>
      <c r="B640" s="131"/>
      <c r="C640" s="131"/>
      <c r="D640" s="131"/>
      <c r="E640" s="88">
        <v>32222</v>
      </c>
      <c r="F640" s="127"/>
      <c r="G640" s="12" t="s">
        <v>41</v>
      </c>
      <c r="H640" s="127" t="s">
        <v>170</v>
      </c>
      <c r="I640" s="133">
        <f>I641</f>
        <v>70</v>
      </c>
      <c r="J640" s="133">
        <f>J641</f>
        <v>0</v>
      </c>
      <c r="K640" s="133">
        <f>K641</f>
        <v>70</v>
      </c>
      <c r="L640" s="113"/>
    </row>
    <row r="641" spans="1:12" s="114" customFormat="1" ht="20.25" customHeight="1" x14ac:dyDescent="0.25">
      <c r="A641" s="132"/>
      <c r="B641" s="131"/>
      <c r="C641" s="131"/>
      <c r="D641" s="131"/>
      <c r="E641" s="11"/>
      <c r="F641" s="171">
        <v>322220</v>
      </c>
      <c r="G641" s="172" t="s">
        <v>41</v>
      </c>
      <c r="H641" s="173" t="s">
        <v>170</v>
      </c>
      <c r="I641" s="174">
        <v>70</v>
      </c>
      <c r="J641" s="174">
        <f>K641-I641</f>
        <v>0</v>
      </c>
      <c r="K641" s="178">
        <v>70</v>
      </c>
      <c r="L641" s="113"/>
    </row>
    <row r="642" spans="1:12" s="114" customFormat="1" ht="20.25" customHeight="1" x14ac:dyDescent="0.25">
      <c r="A642" s="132"/>
      <c r="B642" s="131"/>
      <c r="C642" s="131"/>
      <c r="D642" s="131">
        <v>3223</v>
      </c>
      <c r="E642" s="131"/>
      <c r="F642" s="132"/>
      <c r="G642" s="12" t="s">
        <v>41</v>
      </c>
      <c r="H642" s="127" t="s">
        <v>173</v>
      </c>
      <c r="I642" s="133">
        <f>I643+I646</f>
        <v>480</v>
      </c>
      <c r="J642" s="133">
        <f>J643+J646</f>
        <v>0</v>
      </c>
      <c r="K642" s="133">
        <f>K643+K646</f>
        <v>480</v>
      </c>
      <c r="L642" s="113"/>
    </row>
    <row r="643" spans="1:12" s="114" customFormat="1" ht="20.25" customHeight="1" x14ac:dyDescent="0.25">
      <c r="A643" s="132"/>
      <c r="B643" s="131"/>
      <c r="C643" s="131"/>
      <c r="D643" s="131"/>
      <c r="E643" s="88">
        <v>32231</v>
      </c>
      <c r="F643" s="127"/>
      <c r="G643" s="12" t="s">
        <v>41</v>
      </c>
      <c r="H643" s="127" t="s">
        <v>174</v>
      </c>
      <c r="I643" s="133">
        <f>I644+I645</f>
        <v>320</v>
      </c>
      <c r="J643" s="133">
        <f>J644+J645</f>
        <v>0</v>
      </c>
      <c r="K643" s="133">
        <f>K644+K645</f>
        <v>320</v>
      </c>
      <c r="L643" s="113"/>
    </row>
    <row r="644" spans="1:12" s="114" customFormat="1" ht="20.25" customHeight="1" x14ac:dyDescent="0.25">
      <c r="A644" s="132"/>
      <c r="B644" s="131"/>
      <c r="C644" s="131"/>
      <c r="D644" s="131"/>
      <c r="E644" s="11"/>
      <c r="F644" s="171">
        <v>322310</v>
      </c>
      <c r="G644" s="172" t="s">
        <v>41</v>
      </c>
      <c r="H644" s="173" t="s">
        <v>174</v>
      </c>
      <c r="I644" s="174">
        <v>160</v>
      </c>
      <c r="J644" s="174">
        <f>K644-I644</f>
        <v>0</v>
      </c>
      <c r="K644" s="178">
        <v>160</v>
      </c>
      <c r="L644" s="113"/>
    </row>
    <row r="645" spans="1:12" s="114" customFormat="1" ht="20.25" customHeight="1" x14ac:dyDescent="0.25">
      <c r="A645" s="132"/>
      <c r="B645" s="131"/>
      <c r="C645" s="131"/>
      <c r="D645" s="131"/>
      <c r="E645" s="11"/>
      <c r="F645" s="171">
        <v>322311</v>
      </c>
      <c r="G645" s="172" t="s">
        <v>41</v>
      </c>
      <c r="H645" s="173" t="s">
        <v>175</v>
      </c>
      <c r="I645" s="174">
        <v>160</v>
      </c>
      <c r="J645" s="174">
        <f>K645-I645</f>
        <v>0</v>
      </c>
      <c r="K645" s="178">
        <v>160</v>
      </c>
      <c r="L645" s="113"/>
    </row>
    <row r="646" spans="1:12" s="114" customFormat="1" ht="20.25" customHeight="1" x14ac:dyDescent="0.25">
      <c r="A646" s="132"/>
      <c r="B646" s="131"/>
      <c r="C646" s="131"/>
      <c r="D646" s="131"/>
      <c r="E646" s="88">
        <v>32233</v>
      </c>
      <c r="F646" s="127"/>
      <c r="G646" s="12" t="s">
        <v>41</v>
      </c>
      <c r="H646" s="127" t="s">
        <v>176</v>
      </c>
      <c r="I646" s="133">
        <f>I647</f>
        <v>160</v>
      </c>
      <c r="J646" s="133">
        <f>J647</f>
        <v>0</v>
      </c>
      <c r="K646" s="133">
        <f>K647</f>
        <v>160</v>
      </c>
      <c r="L646" s="113"/>
    </row>
    <row r="647" spans="1:12" s="114" customFormat="1" ht="20.25" customHeight="1" x14ac:dyDescent="0.25">
      <c r="A647" s="132"/>
      <c r="B647" s="131"/>
      <c r="C647" s="131"/>
      <c r="D647" s="131"/>
      <c r="E647" s="11"/>
      <c r="F647" s="171">
        <v>322330</v>
      </c>
      <c r="G647" s="172" t="s">
        <v>41</v>
      </c>
      <c r="H647" s="173" t="s">
        <v>176</v>
      </c>
      <c r="I647" s="174">
        <v>160</v>
      </c>
      <c r="J647" s="174">
        <f>K647-I647</f>
        <v>0</v>
      </c>
      <c r="K647" s="178">
        <v>160</v>
      </c>
      <c r="L647" s="113"/>
    </row>
    <row r="648" spans="1:12" s="114" customFormat="1" ht="20.25" customHeight="1" x14ac:dyDescent="0.25">
      <c r="A648" s="132"/>
      <c r="B648" s="131"/>
      <c r="C648" s="131"/>
      <c r="D648" s="131"/>
      <c r="E648" s="88">
        <v>32234</v>
      </c>
      <c r="F648" s="127"/>
      <c r="G648" s="12" t="s">
        <v>41</v>
      </c>
      <c r="H648" s="127" t="s">
        <v>177</v>
      </c>
      <c r="I648" s="133"/>
      <c r="J648" s="133"/>
      <c r="K648" s="133"/>
      <c r="L648" s="113"/>
    </row>
    <row r="649" spans="1:12" s="114" customFormat="1" ht="20.25" customHeight="1" x14ac:dyDescent="0.25">
      <c r="A649" s="132"/>
      <c r="B649" s="131"/>
      <c r="C649" s="131"/>
      <c r="D649" s="131"/>
      <c r="E649" s="11"/>
      <c r="F649" s="171">
        <v>322340</v>
      </c>
      <c r="G649" s="172" t="s">
        <v>41</v>
      </c>
      <c r="H649" s="173" t="s">
        <v>177</v>
      </c>
      <c r="I649" s="174"/>
      <c r="J649" s="174"/>
      <c r="K649" s="174"/>
      <c r="L649" s="113"/>
    </row>
    <row r="650" spans="1:12" s="114" customFormat="1" ht="20.25" customHeight="1" x14ac:dyDescent="0.25">
      <c r="A650" s="132"/>
      <c r="B650" s="131"/>
      <c r="C650" s="131">
        <v>323</v>
      </c>
      <c r="D650" s="131"/>
      <c r="E650" s="131"/>
      <c r="F650" s="132"/>
      <c r="G650" s="12" t="s">
        <v>41</v>
      </c>
      <c r="H650" s="127" t="s">
        <v>185</v>
      </c>
      <c r="I650" s="133">
        <f>I654+I662+I665+I651</f>
        <v>400</v>
      </c>
      <c r="J650" s="133">
        <f>J654+J662+J665+J651</f>
        <v>0</v>
      </c>
      <c r="K650" s="133">
        <f>K654+K662+K665+K651</f>
        <v>400</v>
      </c>
      <c r="L650" s="113"/>
    </row>
    <row r="651" spans="1:12" s="114" customFormat="1" ht="20.25" customHeight="1" x14ac:dyDescent="0.25">
      <c r="A651" s="132"/>
      <c r="B651" s="131"/>
      <c r="C651" s="131"/>
      <c r="D651" s="131">
        <v>3232</v>
      </c>
      <c r="E651" s="131"/>
      <c r="F651" s="132"/>
      <c r="G651" s="12" t="s">
        <v>41</v>
      </c>
      <c r="H651" s="127" t="s">
        <v>192</v>
      </c>
      <c r="I651" s="133">
        <f t="shared" ref="I651:K652" si="120">I652</f>
        <v>40</v>
      </c>
      <c r="J651" s="133">
        <f t="shared" si="120"/>
        <v>0</v>
      </c>
      <c r="K651" s="133">
        <f t="shared" si="120"/>
        <v>40</v>
      </c>
      <c r="L651" s="113"/>
    </row>
    <row r="652" spans="1:12" s="114" customFormat="1" ht="20.25" customHeight="1" x14ac:dyDescent="0.25">
      <c r="A652" s="132"/>
      <c r="B652" s="131"/>
      <c r="C652" s="131"/>
      <c r="D652" s="131"/>
      <c r="E652" s="131">
        <v>32322</v>
      </c>
      <c r="F652" s="132"/>
      <c r="G652" s="12" t="s">
        <v>41</v>
      </c>
      <c r="H652" s="127" t="s">
        <v>297</v>
      </c>
      <c r="I652" s="133">
        <f t="shared" si="120"/>
        <v>40</v>
      </c>
      <c r="J652" s="133">
        <f t="shared" si="120"/>
        <v>0</v>
      </c>
      <c r="K652" s="133">
        <f t="shared" si="120"/>
        <v>40</v>
      </c>
      <c r="L652" s="113"/>
    </row>
    <row r="653" spans="1:12" s="114" customFormat="1" ht="20.25" customHeight="1" x14ac:dyDescent="0.25">
      <c r="A653" s="132"/>
      <c r="B653" s="131"/>
      <c r="C653" s="131"/>
      <c r="D653" s="131"/>
      <c r="E653" s="131"/>
      <c r="F653" s="171">
        <v>323220</v>
      </c>
      <c r="G653" s="172" t="s">
        <v>41</v>
      </c>
      <c r="H653" s="173" t="s">
        <v>297</v>
      </c>
      <c r="I653" s="174">
        <v>40</v>
      </c>
      <c r="J653" s="174">
        <f>K653-I653</f>
        <v>0</v>
      </c>
      <c r="K653" s="178">
        <v>40</v>
      </c>
      <c r="L653" s="113"/>
    </row>
    <row r="654" spans="1:12" s="114" customFormat="1" ht="20.25" customHeight="1" x14ac:dyDescent="0.25">
      <c r="A654" s="132"/>
      <c r="B654" s="131"/>
      <c r="C654" s="131"/>
      <c r="D654" s="131">
        <v>3233</v>
      </c>
      <c r="E654" s="131"/>
      <c r="F654" s="132"/>
      <c r="G654" s="12" t="s">
        <v>41</v>
      </c>
      <c r="H654" s="127" t="s">
        <v>195</v>
      </c>
      <c r="I654" s="133">
        <f t="shared" ref="I654:K655" si="121">I655</f>
        <v>40</v>
      </c>
      <c r="J654" s="133">
        <f t="shared" si="121"/>
        <v>0</v>
      </c>
      <c r="K654" s="133">
        <f t="shared" si="121"/>
        <v>40</v>
      </c>
      <c r="L654" s="113"/>
    </row>
    <row r="655" spans="1:12" s="114" customFormat="1" ht="20.25" customHeight="1" x14ac:dyDescent="0.25">
      <c r="A655" s="132"/>
      <c r="B655" s="131"/>
      <c r="C655" s="131"/>
      <c r="D655" s="131"/>
      <c r="E655" s="88">
        <v>32339</v>
      </c>
      <c r="F655" s="127"/>
      <c r="G655" s="12" t="s">
        <v>41</v>
      </c>
      <c r="H655" s="127" t="s">
        <v>195</v>
      </c>
      <c r="I655" s="133">
        <f t="shared" si="121"/>
        <v>40</v>
      </c>
      <c r="J655" s="133">
        <f t="shared" si="121"/>
        <v>0</v>
      </c>
      <c r="K655" s="133">
        <f t="shared" si="121"/>
        <v>40</v>
      </c>
      <c r="L655" s="113"/>
    </row>
    <row r="656" spans="1:12" s="114" customFormat="1" ht="20.25" customHeight="1" x14ac:dyDescent="0.25">
      <c r="A656" s="132"/>
      <c r="B656" s="131"/>
      <c r="C656" s="131"/>
      <c r="D656" s="131"/>
      <c r="E656" s="11"/>
      <c r="F656" s="171">
        <v>323390</v>
      </c>
      <c r="G656" s="172" t="s">
        <v>41</v>
      </c>
      <c r="H656" s="173" t="s">
        <v>196</v>
      </c>
      <c r="I656" s="174">
        <v>40</v>
      </c>
      <c r="J656" s="174">
        <f>K656-I656</f>
        <v>0</v>
      </c>
      <c r="K656" s="178">
        <v>40</v>
      </c>
      <c r="L656" s="113"/>
    </row>
    <row r="657" spans="1:12" s="114" customFormat="1" ht="20.25" customHeight="1" x14ac:dyDescent="0.25">
      <c r="A657" s="132"/>
      <c r="B657" s="131"/>
      <c r="C657" s="131"/>
      <c r="D657" s="131">
        <v>3236</v>
      </c>
      <c r="E657" s="131"/>
      <c r="F657" s="132"/>
      <c r="G657" s="12" t="s">
        <v>41</v>
      </c>
      <c r="H657" s="127" t="s">
        <v>206</v>
      </c>
      <c r="I657" s="133"/>
      <c r="J657" s="133"/>
      <c r="K657" s="133"/>
      <c r="L657" s="113"/>
    </row>
    <row r="658" spans="1:12" s="114" customFormat="1" ht="20.25" customHeight="1" x14ac:dyDescent="0.25">
      <c r="A658" s="132"/>
      <c r="B658" s="131"/>
      <c r="C658" s="131"/>
      <c r="D658" s="131"/>
      <c r="E658" s="88">
        <v>32363</v>
      </c>
      <c r="F658" s="127"/>
      <c r="G658" s="12" t="s">
        <v>41</v>
      </c>
      <c r="H658" s="127" t="s">
        <v>207</v>
      </c>
      <c r="I658" s="133"/>
      <c r="J658" s="133"/>
      <c r="K658" s="133"/>
      <c r="L658" s="113"/>
    </row>
    <row r="659" spans="1:12" s="114" customFormat="1" ht="20.25" customHeight="1" x14ac:dyDescent="0.25">
      <c r="A659" s="132"/>
      <c r="B659" s="131"/>
      <c r="C659" s="131"/>
      <c r="D659" s="131"/>
      <c r="E659" s="11"/>
      <c r="F659" s="171">
        <v>323630</v>
      </c>
      <c r="G659" s="172" t="s">
        <v>41</v>
      </c>
      <c r="H659" s="173" t="s">
        <v>207</v>
      </c>
      <c r="I659" s="174"/>
      <c r="J659" s="174"/>
      <c r="K659" s="174"/>
      <c r="L659" s="113"/>
    </row>
    <row r="660" spans="1:12" s="114" customFormat="1" ht="20.25" customHeight="1" x14ac:dyDescent="0.25">
      <c r="A660" s="132"/>
      <c r="B660" s="131"/>
      <c r="C660" s="131"/>
      <c r="D660" s="131"/>
      <c r="E660" s="88">
        <v>32369</v>
      </c>
      <c r="F660" s="127"/>
      <c r="G660" s="12" t="s">
        <v>41</v>
      </c>
      <c r="H660" s="127" t="s">
        <v>208</v>
      </c>
      <c r="I660" s="133"/>
      <c r="J660" s="133"/>
      <c r="K660" s="133"/>
      <c r="L660" s="113"/>
    </row>
    <row r="661" spans="1:12" s="114" customFormat="1" ht="20.25" customHeight="1" x14ac:dyDescent="0.25">
      <c r="A661" s="132"/>
      <c r="B661" s="131"/>
      <c r="C661" s="131"/>
      <c r="D661" s="131"/>
      <c r="E661" s="11"/>
      <c r="F661" s="171">
        <v>323690</v>
      </c>
      <c r="G661" s="172" t="s">
        <v>41</v>
      </c>
      <c r="H661" s="173" t="s">
        <v>208</v>
      </c>
      <c r="I661" s="174"/>
      <c r="J661" s="174"/>
      <c r="K661" s="174"/>
      <c r="L661" s="113"/>
    </row>
    <row r="662" spans="1:12" s="114" customFormat="1" ht="20.25" customHeight="1" x14ac:dyDescent="0.25">
      <c r="A662" s="132"/>
      <c r="B662" s="131"/>
      <c r="C662" s="131"/>
      <c r="D662" s="131">
        <v>3238</v>
      </c>
      <c r="E662" s="131"/>
      <c r="F662" s="132"/>
      <c r="G662" s="12" t="s">
        <v>41</v>
      </c>
      <c r="H662" s="127" t="s">
        <v>213</v>
      </c>
      <c r="I662" s="133">
        <f t="shared" ref="I662:K663" si="122">I663</f>
        <v>160</v>
      </c>
      <c r="J662" s="133">
        <f t="shared" si="122"/>
        <v>0</v>
      </c>
      <c r="K662" s="133">
        <f t="shared" si="122"/>
        <v>160</v>
      </c>
      <c r="L662" s="113"/>
    </row>
    <row r="663" spans="1:12" s="114" customFormat="1" ht="20.25" customHeight="1" x14ac:dyDescent="0.25">
      <c r="A663" s="132"/>
      <c r="B663" s="131"/>
      <c r="C663" s="131"/>
      <c r="D663" s="131"/>
      <c r="E663" s="88">
        <v>32389</v>
      </c>
      <c r="F663" s="127"/>
      <c r="G663" s="12" t="s">
        <v>41</v>
      </c>
      <c r="H663" s="127" t="s">
        <v>214</v>
      </c>
      <c r="I663" s="133">
        <f t="shared" si="122"/>
        <v>160</v>
      </c>
      <c r="J663" s="133">
        <f t="shared" si="122"/>
        <v>0</v>
      </c>
      <c r="K663" s="133">
        <f t="shared" si="122"/>
        <v>160</v>
      </c>
      <c r="L663" s="113"/>
    </row>
    <row r="664" spans="1:12" s="114" customFormat="1" ht="20.25" customHeight="1" x14ac:dyDescent="0.25">
      <c r="A664" s="132"/>
      <c r="B664" s="131"/>
      <c r="C664" s="131"/>
      <c r="D664" s="131"/>
      <c r="E664" s="11"/>
      <c r="F664" s="171">
        <v>323890</v>
      </c>
      <c r="G664" s="172" t="s">
        <v>41</v>
      </c>
      <c r="H664" s="173" t="s">
        <v>214</v>
      </c>
      <c r="I664" s="174">
        <v>160</v>
      </c>
      <c r="J664" s="174">
        <f>K664-I664</f>
        <v>0</v>
      </c>
      <c r="K664" s="178">
        <v>160</v>
      </c>
      <c r="L664" s="113"/>
    </row>
    <row r="665" spans="1:12" s="114" customFormat="1" ht="20.25" customHeight="1" x14ac:dyDescent="0.25">
      <c r="A665" s="132"/>
      <c r="B665" s="131"/>
      <c r="C665" s="131"/>
      <c r="D665" s="131">
        <v>3239</v>
      </c>
      <c r="E665" s="131"/>
      <c r="F665" s="132"/>
      <c r="G665" s="12" t="s">
        <v>41</v>
      </c>
      <c r="H665" s="127" t="s">
        <v>215</v>
      </c>
      <c r="I665" s="133">
        <f>I670</f>
        <v>160</v>
      </c>
      <c r="J665" s="133">
        <f>J670</f>
        <v>0</v>
      </c>
      <c r="K665" s="133">
        <f>K670</f>
        <v>160</v>
      </c>
      <c r="L665" s="113"/>
    </row>
    <row r="666" spans="1:12" s="114" customFormat="1" ht="20.25" customHeight="1" x14ac:dyDescent="0.25">
      <c r="A666" s="132"/>
      <c r="B666" s="131"/>
      <c r="C666" s="131"/>
      <c r="D666" s="131"/>
      <c r="E666" s="88">
        <v>32391</v>
      </c>
      <c r="F666" s="127"/>
      <c r="G666" s="12" t="s">
        <v>41</v>
      </c>
      <c r="H666" s="127" t="s">
        <v>216</v>
      </c>
      <c r="I666" s="133"/>
      <c r="J666" s="133"/>
      <c r="K666" s="133"/>
      <c r="L666" s="113"/>
    </row>
    <row r="667" spans="1:12" s="114" customFormat="1" ht="20.25" customHeight="1" x14ac:dyDescent="0.25">
      <c r="A667" s="132"/>
      <c r="B667" s="131"/>
      <c r="C667" s="131"/>
      <c r="D667" s="131"/>
      <c r="E667" s="11"/>
      <c r="F667" s="171">
        <v>323910</v>
      </c>
      <c r="G667" s="172" t="s">
        <v>41</v>
      </c>
      <c r="H667" s="173" t="s">
        <v>216</v>
      </c>
      <c r="I667" s="174"/>
      <c r="J667" s="174"/>
      <c r="K667" s="174"/>
      <c r="L667" s="113"/>
    </row>
    <row r="668" spans="1:12" s="114" customFormat="1" ht="20.25" customHeight="1" x14ac:dyDescent="0.25">
      <c r="A668" s="132"/>
      <c r="B668" s="131"/>
      <c r="C668" s="131"/>
      <c r="D668" s="131"/>
      <c r="E668" s="88">
        <v>32394</v>
      </c>
      <c r="F668" s="127"/>
      <c r="G668" s="12" t="s">
        <v>41</v>
      </c>
      <c r="H668" s="127" t="s">
        <v>218</v>
      </c>
      <c r="I668" s="133"/>
      <c r="J668" s="133"/>
      <c r="K668" s="133"/>
      <c r="L668" s="113"/>
    </row>
    <row r="669" spans="1:12" s="114" customFormat="1" ht="20.25" customHeight="1" x14ac:dyDescent="0.25">
      <c r="A669" s="132"/>
      <c r="B669" s="131"/>
      <c r="C669" s="131"/>
      <c r="D669" s="131"/>
      <c r="E669" s="11"/>
      <c r="F669" s="171">
        <v>323940</v>
      </c>
      <c r="G669" s="172" t="s">
        <v>41</v>
      </c>
      <c r="H669" s="173" t="s">
        <v>218</v>
      </c>
      <c r="I669" s="174"/>
      <c r="J669" s="174"/>
      <c r="K669" s="174"/>
      <c r="L669" s="113"/>
    </row>
    <row r="670" spans="1:12" s="114" customFormat="1" ht="20.25" customHeight="1" x14ac:dyDescent="0.25">
      <c r="A670" s="132"/>
      <c r="B670" s="131"/>
      <c r="C670" s="131"/>
      <c r="D670" s="131"/>
      <c r="E670" s="88">
        <v>32395</v>
      </c>
      <c r="F670" s="127"/>
      <c r="G670" s="12" t="s">
        <v>41</v>
      </c>
      <c r="H670" s="127" t="s">
        <v>219</v>
      </c>
      <c r="I670" s="133">
        <f>I671</f>
        <v>160</v>
      </c>
      <c r="J670" s="133">
        <f>J671</f>
        <v>0</v>
      </c>
      <c r="K670" s="133">
        <f>K671</f>
        <v>160</v>
      </c>
      <c r="L670" s="113"/>
    </row>
    <row r="671" spans="1:12" s="114" customFormat="1" ht="20.25" customHeight="1" x14ac:dyDescent="0.25">
      <c r="A671" s="132"/>
      <c r="B671" s="131"/>
      <c r="C671" s="131"/>
      <c r="D671" s="131"/>
      <c r="E671" s="11"/>
      <c r="F671" s="171">
        <v>323950</v>
      </c>
      <c r="G671" s="172" t="s">
        <v>41</v>
      </c>
      <c r="H671" s="173" t="s">
        <v>219</v>
      </c>
      <c r="I671" s="174">
        <v>160</v>
      </c>
      <c r="J671" s="174">
        <f>K671-I671</f>
        <v>0</v>
      </c>
      <c r="K671" s="178">
        <v>160</v>
      </c>
      <c r="L671" s="113"/>
    </row>
    <row r="672" spans="1:12" s="114" customFormat="1" ht="20.25" customHeight="1" x14ac:dyDescent="0.25">
      <c r="A672" s="132"/>
      <c r="B672" s="131"/>
      <c r="C672" s="131"/>
      <c r="D672" s="131"/>
      <c r="E672" s="88">
        <v>32399</v>
      </c>
      <c r="F672" s="127"/>
      <c r="G672" s="12" t="s">
        <v>41</v>
      </c>
      <c r="H672" s="127" t="s">
        <v>220</v>
      </c>
      <c r="I672" s="133"/>
      <c r="J672" s="133"/>
      <c r="K672" s="133"/>
      <c r="L672" s="113"/>
    </row>
    <row r="673" spans="1:12" s="114" customFormat="1" ht="20.25" customHeight="1" x14ac:dyDescent="0.25">
      <c r="A673" s="132"/>
      <c r="B673" s="131"/>
      <c r="C673" s="131"/>
      <c r="D673" s="131"/>
      <c r="E673" s="11"/>
      <c r="F673" s="171">
        <v>323990</v>
      </c>
      <c r="G673" s="172" t="s">
        <v>41</v>
      </c>
      <c r="H673" s="173" t="s">
        <v>221</v>
      </c>
      <c r="I673" s="174"/>
      <c r="J673" s="174"/>
      <c r="K673" s="174"/>
      <c r="L673" s="113"/>
    </row>
    <row r="674" spans="1:12" s="114" customFormat="1" ht="20.25" customHeight="1" x14ac:dyDescent="0.25">
      <c r="A674" s="132"/>
      <c r="B674" s="131"/>
      <c r="C674" s="131"/>
      <c r="D674" s="131"/>
      <c r="E674" s="11"/>
      <c r="F674" s="171">
        <v>323991</v>
      </c>
      <c r="G674" s="172" t="s">
        <v>41</v>
      </c>
      <c r="H674" s="173" t="s">
        <v>222</v>
      </c>
      <c r="I674" s="174"/>
      <c r="J674" s="174"/>
      <c r="K674" s="174"/>
      <c r="L674" s="113"/>
    </row>
    <row r="675" spans="1:12" s="114" customFormat="1" ht="20.25" customHeight="1" x14ac:dyDescent="0.25">
      <c r="A675" s="132"/>
      <c r="B675" s="131"/>
      <c r="C675" s="131"/>
      <c r="D675" s="131"/>
      <c r="E675" s="11"/>
      <c r="F675" s="171">
        <v>323992</v>
      </c>
      <c r="G675" s="172" t="s">
        <v>41</v>
      </c>
      <c r="H675" s="173" t="s">
        <v>223</v>
      </c>
      <c r="I675" s="174"/>
      <c r="J675" s="174"/>
      <c r="K675" s="174"/>
      <c r="L675" s="113"/>
    </row>
    <row r="676" spans="1:12" s="114" customFormat="1" ht="20.25" customHeight="1" x14ac:dyDescent="0.25">
      <c r="A676" s="132"/>
      <c r="B676" s="131"/>
      <c r="C676" s="131"/>
      <c r="D676" s="131"/>
      <c r="E676" s="11"/>
      <c r="F676" s="171">
        <v>323993</v>
      </c>
      <c r="G676" s="172" t="s">
        <v>41</v>
      </c>
      <c r="H676" s="173" t="s">
        <v>224</v>
      </c>
      <c r="I676" s="174"/>
      <c r="J676" s="174"/>
      <c r="K676" s="174"/>
      <c r="L676" s="113"/>
    </row>
    <row r="677" spans="1:12" s="114" customFormat="1" ht="20.25" customHeight="1" x14ac:dyDescent="0.25">
      <c r="A677" s="132"/>
      <c r="B677" s="131"/>
      <c r="C677" s="131"/>
      <c r="D677" s="131"/>
      <c r="E677" s="11"/>
      <c r="F677" s="171">
        <v>323994</v>
      </c>
      <c r="G677" s="172" t="s">
        <v>41</v>
      </c>
      <c r="H677" s="173" t="s">
        <v>225</v>
      </c>
      <c r="I677" s="174"/>
      <c r="J677" s="174"/>
      <c r="K677" s="174"/>
      <c r="L677" s="113"/>
    </row>
    <row r="678" spans="1:12" s="114" customFormat="1" ht="30" customHeight="1" x14ac:dyDescent="0.25">
      <c r="A678" s="428" t="s">
        <v>310</v>
      </c>
      <c r="B678" s="429"/>
      <c r="C678" s="429"/>
      <c r="D678" s="429"/>
      <c r="E678" s="429"/>
      <c r="F678" s="429"/>
      <c r="G678" s="430"/>
      <c r="H678" s="111" t="s">
        <v>311</v>
      </c>
      <c r="I678" s="112"/>
      <c r="J678" s="112"/>
      <c r="K678" s="112"/>
    </row>
    <row r="679" spans="1:12" s="119" customFormat="1" ht="21.75" customHeight="1" x14ac:dyDescent="0.25">
      <c r="A679" s="115"/>
      <c r="B679" s="115"/>
      <c r="C679" s="115"/>
      <c r="D679" s="115"/>
      <c r="E679" s="115"/>
      <c r="F679" s="115" t="str">
        <f>+G679</f>
        <v>3.1.</v>
      </c>
      <c r="G679" s="116" t="s">
        <v>41</v>
      </c>
      <c r="H679" s="117" t="s">
        <v>20</v>
      </c>
      <c r="I679" s="118"/>
      <c r="J679" s="118"/>
      <c r="K679" s="118"/>
      <c r="L679" s="113"/>
    </row>
    <row r="680" spans="1:12" s="119" customFormat="1" ht="20.25" customHeight="1" x14ac:dyDescent="0.25">
      <c r="A680" s="120">
        <v>4</v>
      </c>
      <c r="B680" s="120"/>
      <c r="C680" s="120"/>
      <c r="D680" s="120"/>
      <c r="E680" s="120"/>
      <c r="F680" s="120"/>
      <c r="G680" s="175" t="s">
        <v>41</v>
      </c>
      <c r="H680" s="122" t="s">
        <v>21</v>
      </c>
      <c r="I680" s="123"/>
      <c r="J680" s="123"/>
      <c r="K680" s="123">
        <v>0</v>
      </c>
      <c r="L680" s="113"/>
    </row>
    <row r="681" spans="1:12" s="114" customFormat="1" ht="20.25" customHeight="1" x14ac:dyDescent="0.25">
      <c r="A681" s="124"/>
      <c r="B681" s="124">
        <v>41</v>
      </c>
      <c r="C681" s="124"/>
      <c r="D681" s="124"/>
      <c r="E681" s="124"/>
      <c r="F681" s="124"/>
      <c r="G681" s="175" t="s">
        <v>41</v>
      </c>
      <c r="H681" s="125" t="s">
        <v>11</v>
      </c>
      <c r="I681" s="128"/>
      <c r="J681" s="128"/>
      <c r="K681" s="128"/>
      <c r="L681" s="113"/>
    </row>
    <row r="682" spans="1:12" s="114" customFormat="1" ht="20.25" customHeight="1" x14ac:dyDescent="0.25">
      <c r="A682" s="124"/>
      <c r="B682" s="124">
        <v>42</v>
      </c>
      <c r="C682" s="124"/>
      <c r="D682" s="124"/>
      <c r="E682" s="124"/>
      <c r="F682" s="124"/>
      <c r="G682" s="175" t="s">
        <v>41</v>
      </c>
      <c r="H682" s="125" t="s">
        <v>12</v>
      </c>
      <c r="I682" s="128"/>
      <c r="J682" s="128"/>
      <c r="K682" s="128">
        <v>0</v>
      </c>
      <c r="L682" s="113"/>
    </row>
    <row r="683" spans="1:12" s="114" customFormat="1" ht="34.5" customHeight="1" x14ac:dyDescent="0.25">
      <c r="A683" s="428" t="s">
        <v>96</v>
      </c>
      <c r="B683" s="429"/>
      <c r="C683" s="429"/>
      <c r="D683" s="429"/>
      <c r="E683" s="429"/>
      <c r="F683" s="429"/>
      <c r="G683" s="430"/>
      <c r="H683" s="111" t="s">
        <v>101</v>
      </c>
      <c r="I683" s="112">
        <f>+I684</f>
        <v>0</v>
      </c>
      <c r="J683" s="112">
        <f t="shared" ref="J683:K684" si="123">+J684</f>
        <v>44000</v>
      </c>
      <c r="K683" s="112">
        <f t="shared" si="123"/>
        <v>44000</v>
      </c>
    </row>
    <row r="684" spans="1:12" s="119" customFormat="1" ht="23.1" customHeight="1" x14ac:dyDescent="0.25">
      <c r="A684" s="115"/>
      <c r="B684" s="115"/>
      <c r="C684" s="115"/>
      <c r="D684" s="115"/>
      <c r="E684" s="115"/>
      <c r="F684" s="115" t="s">
        <v>39</v>
      </c>
      <c r="G684" s="116" t="s">
        <v>39</v>
      </c>
      <c r="H684" s="117" t="s">
        <v>19</v>
      </c>
      <c r="I684" s="118">
        <f>+I685</f>
        <v>0</v>
      </c>
      <c r="J684" s="118">
        <f t="shared" si="123"/>
        <v>44000</v>
      </c>
      <c r="K684" s="118">
        <f t="shared" si="123"/>
        <v>44000</v>
      </c>
      <c r="L684" s="113"/>
    </row>
    <row r="685" spans="1:12" s="119" customFormat="1" ht="23.1" customHeight="1" x14ac:dyDescent="0.25">
      <c r="A685" s="120">
        <v>3</v>
      </c>
      <c r="B685" s="120"/>
      <c r="C685" s="120"/>
      <c r="D685" s="120"/>
      <c r="E685" s="120"/>
      <c r="F685" s="120"/>
      <c r="G685" s="175" t="s">
        <v>41</v>
      </c>
      <c r="H685" s="122" t="s">
        <v>18</v>
      </c>
      <c r="I685" s="123">
        <f>+I686+I718</f>
        <v>0</v>
      </c>
      <c r="J685" s="123">
        <f t="shared" ref="J685:K685" si="124">+J686+J718</f>
        <v>44000</v>
      </c>
      <c r="K685" s="123">
        <f t="shared" si="124"/>
        <v>44000</v>
      </c>
      <c r="L685" s="113"/>
    </row>
    <row r="686" spans="1:12" s="114" customFormat="1" ht="23.1" customHeight="1" x14ac:dyDescent="0.25">
      <c r="A686" s="124"/>
      <c r="B686" s="124">
        <v>31</v>
      </c>
      <c r="C686" s="124"/>
      <c r="D686" s="124"/>
      <c r="E686" s="124"/>
      <c r="F686" s="124"/>
      <c r="G686" s="175" t="s">
        <v>41</v>
      </c>
      <c r="H686" s="125" t="s">
        <v>6</v>
      </c>
      <c r="I686" s="128">
        <f>I687+I709</f>
        <v>0</v>
      </c>
      <c r="J686" s="128">
        <f>J687+J709</f>
        <v>22065</v>
      </c>
      <c r="K686" s="128">
        <f>K687+K709</f>
        <v>22065</v>
      </c>
      <c r="L686" s="113"/>
    </row>
    <row r="687" spans="1:12" s="114" customFormat="1" ht="20.25" customHeight="1" x14ac:dyDescent="0.25">
      <c r="A687" s="124"/>
      <c r="B687" s="131"/>
      <c r="C687" s="131">
        <v>311</v>
      </c>
      <c r="D687" s="131"/>
      <c r="E687" s="131"/>
      <c r="F687" s="132"/>
      <c r="G687" s="12" t="s">
        <v>39</v>
      </c>
      <c r="H687" s="127" t="s">
        <v>117</v>
      </c>
      <c r="I687" s="133">
        <f>I688+I691+I694</f>
        <v>0</v>
      </c>
      <c r="J687" s="133">
        <f>J688+J691+J694</f>
        <v>18940</v>
      </c>
      <c r="K687" s="133">
        <f>K688+K691+K694</f>
        <v>18940</v>
      </c>
      <c r="L687" s="113"/>
    </row>
    <row r="688" spans="1:12" s="114" customFormat="1" ht="20.25" customHeight="1" x14ac:dyDescent="0.25">
      <c r="A688" s="124"/>
      <c r="B688" s="131"/>
      <c r="C688" s="131"/>
      <c r="D688" s="131">
        <v>3111</v>
      </c>
      <c r="E688" s="131"/>
      <c r="F688" s="132"/>
      <c r="G688" s="12" t="s">
        <v>39</v>
      </c>
      <c r="H688" s="127" t="s">
        <v>118</v>
      </c>
      <c r="I688" s="133">
        <f t="shared" ref="I688:K689" si="125">I689</f>
        <v>0</v>
      </c>
      <c r="J688" s="133">
        <f t="shared" si="125"/>
        <v>18940</v>
      </c>
      <c r="K688" s="133">
        <f t="shared" si="125"/>
        <v>18940</v>
      </c>
      <c r="L688" s="113"/>
    </row>
    <row r="689" spans="1:14" s="114" customFormat="1" ht="20.25" customHeight="1" x14ac:dyDescent="0.25">
      <c r="A689" s="124"/>
      <c r="B689" s="131"/>
      <c r="C689" s="131"/>
      <c r="D689" s="131"/>
      <c r="E689" s="88">
        <v>31111</v>
      </c>
      <c r="F689" s="127"/>
      <c r="G689" s="12" t="s">
        <v>39</v>
      </c>
      <c r="H689" s="127" t="s">
        <v>119</v>
      </c>
      <c r="I689" s="133">
        <f t="shared" si="125"/>
        <v>0</v>
      </c>
      <c r="J689" s="133">
        <f t="shared" si="125"/>
        <v>18940</v>
      </c>
      <c r="K689" s="133">
        <f t="shared" si="125"/>
        <v>18940</v>
      </c>
      <c r="L689" s="113"/>
    </row>
    <row r="690" spans="1:14" s="114" customFormat="1" ht="20.25" customHeight="1" x14ac:dyDescent="0.25">
      <c r="A690" s="124"/>
      <c r="B690" s="131"/>
      <c r="C690" s="131"/>
      <c r="D690" s="131"/>
      <c r="E690" s="11"/>
      <c r="F690" s="171">
        <v>311110</v>
      </c>
      <c r="G690" s="172" t="s">
        <v>39</v>
      </c>
      <c r="H690" s="173" t="s">
        <v>294</v>
      </c>
      <c r="I690" s="174">
        <v>0</v>
      </c>
      <c r="J690" s="174">
        <f>K690-I690</f>
        <v>18940</v>
      </c>
      <c r="K690" s="177">
        <v>18940</v>
      </c>
      <c r="L690" s="113"/>
      <c r="M690" s="176"/>
      <c r="N690" s="113">
        <f>+M690-K685</f>
        <v>-44000</v>
      </c>
    </row>
    <row r="691" spans="1:14" s="114" customFormat="1" ht="20.25" customHeight="1" x14ac:dyDescent="0.25">
      <c r="A691" s="124"/>
      <c r="B691" s="131"/>
      <c r="C691" s="131"/>
      <c r="D691" s="131">
        <v>3113</v>
      </c>
      <c r="E691" s="131"/>
      <c r="F691" s="132"/>
      <c r="G691" s="12" t="s">
        <v>39</v>
      </c>
      <c r="H691" s="127" t="s">
        <v>126</v>
      </c>
      <c r="I691" s="133">
        <f t="shared" ref="I691:K692" si="126">I692</f>
        <v>0</v>
      </c>
      <c r="J691" s="133">
        <f t="shared" si="126"/>
        <v>0</v>
      </c>
      <c r="K691" s="133">
        <f t="shared" si="126"/>
        <v>0</v>
      </c>
      <c r="L691" s="113"/>
    </row>
    <row r="692" spans="1:14" s="114" customFormat="1" ht="20.25" customHeight="1" x14ac:dyDescent="0.25">
      <c r="A692" s="124"/>
      <c r="B692" s="131"/>
      <c r="C692" s="131"/>
      <c r="D692" s="131"/>
      <c r="E692" s="88">
        <v>31131</v>
      </c>
      <c r="F692" s="127"/>
      <c r="G692" s="12" t="s">
        <v>39</v>
      </c>
      <c r="H692" s="127" t="s">
        <v>126</v>
      </c>
      <c r="I692" s="133">
        <f t="shared" si="126"/>
        <v>0</v>
      </c>
      <c r="J692" s="133">
        <f t="shared" si="126"/>
        <v>0</v>
      </c>
      <c r="K692" s="133">
        <f t="shared" si="126"/>
        <v>0</v>
      </c>
      <c r="L692" s="113"/>
    </row>
    <row r="693" spans="1:14" s="114" customFormat="1" ht="20.25" customHeight="1" x14ac:dyDescent="0.25">
      <c r="A693" s="124"/>
      <c r="B693" s="131"/>
      <c r="C693" s="131"/>
      <c r="D693" s="131"/>
      <c r="E693" s="11"/>
      <c r="F693" s="171">
        <v>311310</v>
      </c>
      <c r="G693" s="172" t="s">
        <v>39</v>
      </c>
      <c r="H693" s="173" t="s">
        <v>126</v>
      </c>
      <c r="I693" s="174">
        <v>0</v>
      </c>
      <c r="J693" s="174">
        <f>K693-I693</f>
        <v>0</v>
      </c>
      <c r="K693" s="174">
        <v>0</v>
      </c>
      <c r="L693" s="113"/>
    </row>
    <row r="694" spans="1:14" s="114" customFormat="1" ht="20.25" customHeight="1" x14ac:dyDescent="0.25">
      <c r="A694" s="124"/>
      <c r="B694" s="131"/>
      <c r="C694" s="131"/>
      <c r="D694" s="131">
        <v>3114</v>
      </c>
      <c r="E694" s="131"/>
      <c r="F694" s="132"/>
      <c r="G694" s="12" t="s">
        <v>39</v>
      </c>
      <c r="H694" s="127" t="s">
        <v>298</v>
      </c>
      <c r="I694" s="133">
        <f t="shared" ref="I694:K695" si="127">I695</f>
        <v>0</v>
      </c>
      <c r="J694" s="133">
        <f t="shared" si="127"/>
        <v>0</v>
      </c>
      <c r="K694" s="133">
        <f t="shared" si="127"/>
        <v>0</v>
      </c>
      <c r="L694" s="113"/>
    </row>
    <row r="695" spans="1:14" s="114" customFormat="1" ht="20.25" customHeight="1" x14ac:dyDescent="0.25">
      <c r="A695" s="124"/>
      <c r="B695" s="131"/>
      <c r="C695" s="131"/>
      <c r="D695" s="131"/>
      <c r="E695" s="88">
        <v>31141</v>
      </c>
      <c r="F695" s="127"/>
      <c r="G695" s="12" t="s">
        <v>39</v>
      </c>
      <c r="H695" s="127" t="s">
        <v>127</v>
      </c>
      <c r="I695" s="133">
        <f t="shared" si="127"/>
        <v>0</v>
      </c>
      <c r="J695" s="133">
        <f t="shared" si="127"/>
        <v>0</v>
      </c>
      <c r="K695" s="133">
        <f t="shared" si="127"/>
        <v>0</v>
      </c>
      <c r="L695" s="113"/>
    </row>
    <row r="696" spans="1:14" s="114" customFormat="1" ht="20.25" customHeight="1" x14ac:dyDescent="0.25">
      <c r="A696" s="124"/>
      <c r="B696" s="131"/>
      <c r="C696" s="131"/>
      <c r="D696" s="131"/>
      <c r="E696" s="11"/>
      <c r="F696" s="171">
        <v>311410</v>
      </c>
      <c r="G696" s="172" t="s">
        <v>39</v>
      </c>
      <c r="H696" s="173" t="s">
        <v>127</v>
      </c>
      <c r="I696" s="174">
        <v>0</v>
      </c>
      <c r="J696" s="174">
        <f>K696-I696</f>
        <v>0</v>
      </c>
      <c r="K696" s="174">
        <v>0</v>
      </c>
      <c r="L696" s="113"/>
    </row>
    <row r="697" spans="1:14" s="114" customFormat="1" ht="20.25" customHeight="1" x14ac:dyDescent="0.25">
      <c r="A697" s="124"/>
      <c r="B697" s="131"/>
      <c r="C697" s="131">
        <v>312</v>
      </c>
      <c r="D697" s="131"/>
      <c r="E697" s="131"/>
      <c r="F697" s="132"/>
      <c r="G697" s="12" t="s">
        <v>39</v>
      </c>
      <c r="H697" s="127" t="s">
        <v>130</v>
      </c>
      <c r="I697" s="133"/>
      <c r="J697" s="133"/>
      <c r="K697" s="133"/>
      <c r="L697" s="113"/>
    </row>
    <row r="698" spans="1:14" s="114" customFormat="1" ht="20.25" customHeight="1" x14ac:dyDescent="0.25">
      <c r="A698" s="124"/>
      <c r="B698" s="131"/>
      <c r="C698" s="131"/>
      <c r="D698" s="131">
        <v>3121</v>
      </c>
      <c r="E698" s="131"/>
      <c r="F698" s="132"/>
      <c r="G698" s="12" t="s">
        <v>39</v>
      </c>
      <c r="H698" s="127" t="s">
        <v>130</v>
      </c>
      <c r="I698" s="133"/>
      <c r="J698" s="133"/>
      <c r="K698" s="133"/>
      <c r="L698" s="113"/>
    </row>
    <row r="699" spans="1:14" s="114" customFormat="1" ht="20.25" customHeight="1" x14ac:dyDescent="0.25">
      <c r="A699" s="124"/>
      <c r="B699" s="131"/>
      <c r="C699" s="131"/>
      <c r="D699" s="131"/>
      <c r="E699" s="88">
        <v>31212</v>
      </c>
      <c r="F699" s="127"/>
      <c r="G699" s="12" t="s">
        <v>39</v>
      </c>
      <c r="H699" s="127" t="s">
        <v>131</v>
      </c>
      <c r="I699" s="133"/>
      <c r="J699" s="133"/>
      <c r="K699" s="133"/>
      <c r="L699" s="113"/>
    </row>
    <row r="700" spans="1:14" s="114" customFormat="1" ht="20.25" customHeight="1" x14ac:dyDescent="0.25">
      <c r="A700" s="124"/>
      <c r="B700" s="131"/>
      <c r="C700" s="131"/>
      <c r="D700" s="131"/>
      <c r="E700" s="11"/>
      <c r="F700" s="171">
        <v>312120</v>
      </c>
      <c r="G700" s="172" t="s">
        <v>39</v>
      </c>
      <c r="H700" s="173" t="s">
        <v>131</v>
      </c>
      <c r="I700" s="174"/>
      <c r="J700" s="174"/>
      <c r="K700" s="174"/>
      <c r="L700" s="113"/>
    </row>
    <row r="701" spans="1:14" s="114" customFormat="1" ht="20.25" customHeight="1" x14ac:dyDescent="0.25">
      <c r="A701" s="124"/>
      <c r="B701" s="131"/>
      <c r="C701" s="131"/>
      <c r="D701" s="131"/>
      <c r="E701" s="88">
        <v>31213</v>
      </c>
      <c r="F701" s="127"/>
      <c r="G701" s="12" t="s">
        <v>39</v>
      </c>
      <c r="H701" s="127" t="s">
        <v>132</v>
      </c>
      <c r="I701" s="133"/>
      <c r="J701" s="133"/>
      <c r="K701" s="133"/>
      <c r="L701" s="113"/>
    </row>
    <row r="702" spans="1:14" s="114" customFormat="1" ht="20.25" customHeight="1" x14ac:dyDescent="0.25">
      <c r="A702" s="124"/>
      <c r="B702" s="131"/>
      <c r="C702" s="131"/>
      <c r="D702" s="131"/>
      <c r="E702" s="11"/>
      <c r="F702" s="171">
        <v>312130</v>
      </c>
      <c r="G702" s="172" t="s">
        <v>39</v>
      </c>
      <c r="H702" s="173" t="s">
        <v>132</v>
      </c>
      <c r="I702" s="174"/>
      <c r="J702" s="174"/>
      <c r="K702" s="174"/>
      <c r="L702" s="113"/>
    </row>
    <row r="703" spans="1:14" s="114" customFormat="1" ht="20.25" customHeight="1" x14ac:dyDescent="0.25">
      <c r="A703" s="124"/>
      <c r="B703" s="131"/>
      <c r="C703" s="131"/>
      <c r="D703" s="131"/>
      <c r="E703" s="88">
        <v>31214</v>
      </c>
      <c r="F703" s="127"/>
      <c r="G703" s="12" t="s">
        <v>39</v>
      </c>
      <c r="H703" s="127" t="s">
        <v>133</v>
      </c>
      <c r="I703" s="133"/>
      <c r="J703" s="133"/>
      <c r="K703" s="133"/>
      <c r="L703" s="113"/>
    </row>
    <row r="704" spans="1:14" s="114" customFormat="1" ht="20.25" customHeight="1" x14ac:dyDescent="0.25">
      <c r="A704" s="124"/>
      <c r="B704" s="131"/>
      <c r="C704" s="131"/>
      <c r="D704" s="131"/>
      <c r="E704" s="11"/>
      <c r="F704" s="171">
        <v>312140</v>
      </c>
      <c r="G704" s="172" t="s">
        <v>39</v>
      </c>
      <c r="H704" s="173" t="s">
        <v>133</v>
      </c>
      <c r="I704" s="174"/>
      <c r="J704" s="174"/>
      <c r="K704" s="174"/>
      <c r="L704" s="113"/>
    </row>
    <row r="705" spans="1:12" s="114" customFormat="1" ht="20.25" customHeight="1" x14ac:dyDescent="0.25">
      <c r="A705" s="124"/>
      <c r="B705" s="131"/>
      <c r="C705" s="131"/>
      <c r="D705" s="131"/>
      <c r="E705" s="88">
        <v>31215</v>
      </c>
      <c r="F705" s="127"/>
      <c r="G705" s="12" t="s">
        <v>39</v>
      </c>
      <c r="H705" s="127" t="s">
        <v>134</v>
      </c>
      <c r="I705" s="133"/>
      <c r="J705" s="133"/>
      <c r="K705" s="133"/>
      <c r="L705" s="113"/>
    </row>
    <row r="706" spans="1:12" s="114" customFormat="1" ht="20.25" customHeight="1" x14ac:dyDescent="0.25">
      <c r="A706" s="124"/>
      <c r="B706" s="131"/>
      <c r="C706" s="131"/>
      <c r="D706" s="131"/>
      <c r="E706" s="11"/>
      <c r="F706" s="171">
        <v>312150</v>
      </c>
      <c r="G706" s="172" t="s">
        <v>39</v>
      </c>
      <c r="H706" s="173" t="s">
        <v>134</v>
      </c>
      <c r="I706" s="174"/>
      <c r="J706" s="174"/>
      <c r="K706" s="174"/>
      <c r="L706" s="113"/>
    </row>
    <row r="707" spans="1:12" s="114" customFormat="1" ht="20.25" customHeight="1" x14ac:dyDescent="0.25">
      <c r="A707" s="124"/>
      <c r="B707" s="131"/>
      <c r="C707" s="131"/>
      <c r="D707" s="131"/>
      <c r="E707" s="88">
        <v>31219</v>
      </c>
      <c r="F707" s="127"/>
      <c r="G707" s="12" t="s">
        <v>39</v>
      </c>
      <c r="H707" s="127" t="s">
        <v>136</v>
      </c>
      <c r="I707" s="133"/>
      <c r="J707" s="133"/>
      <c r="K707" s="133"/>
      <c r="L707" s="113"/>
    </row>
    <row r="708" spans="1:12" s="114" customFormat="1" ht="20.25" customHeight="1" x14ac:dyDescent="0.25">
      <c r="A708" s="124"/>
      <c r="B708" s="131"/>
      <c r="C708" s="131"/>
      <c r="D708" s="131"/>
      <c r="E708" s="11"/>
      <c r="F708" s="171">
        <v>312190</v>
      </c>
      <c r="G708" s="172" t="s">
        <v>39</v>
      </c>
      <c r="H708" s="173" t="s">
        <v>136</v>
      </c>
      <c r="I708" s="174"/>
      <c r="J708" s="174"/>
      <c r="K708" s="174"/>
      <c r="L708" s="113"/>
    </row>
    <row r="709" spans="1:12" s="114" customFormat="1" ht="20.25" customHeight="1" x14ac:dyDescent="0.25">
      <c r="A709" s="124"/>
      <c r="B709" s="131"/>
      <c r="C709" s="131">
        <v>313</v>
      </c>
      <c r="D709" s="131"/>
      <c r="E709" s="131"/>
      <c r="F709" s="132"/>
      <c r="G709" s="12" t="s">
        <v>39</v>
      </c>
      <c r="H709" s="127" t="s">
        <v>138</v>
      </c>
      <c r="I709" s="133">
        <f>I710+I715</f>
        <v>0</v>
      </c>
      <c r="J709" s="133">
        <f>J710+J715</f>
        <v>3125</v>
      </c>
      <c r="K709" s="133">
        <f>K710+K715</f>
        <v>3125</v>
      </c>
      <c r="L709" s="113"/>
    </row>
    <row r="710" spans="1:12" s="114" customFormat="1" ht="20.25" customHeight="1" x14ac:dyDescent="0.25">
      <c r="A710" s="124"/>
      <c r="B710" s="131"/>
      <c r="C710" s="131"/>
      <c r="D710" s="131">
        <v>3132</v>
      </c>
      <c r="E710" s="131"/>
      <c r="F710" s="132"/>
      <c r="G710" s="12" t="s">
        <v>39</v>
      </c>
      <c r="H710" s="127" t="s">
        <v>139</v>
      </c>
      <c r="I710" s="133">
        <f>I711+I713</f>
        <v>0</v>
      </c>
      <c r="J710" s="133">
        <f>J711+J713</f>
        <v>3125</v>
      </c>
      <c r="K710" s="133">
        <f>K711+K713</f>
        <v>3125</v>
      </c>
      <c r="L710" s="113"/>
    </row>
    <row r="711" spans="1:12" s="114" customFormat="1" ht="20.25" customHeight="1" x14ac:dyDescent="0.25">
      <c r="A711" s="124"/>
      <c r="B711" s="131"/>
      <c r="C711" s="131"/>
      <c r="D711" s="131"/>
      <c r="E711" s="88">
        <v>31321</v>
      </c>
      <c r="F711" s="127"/>
      <c r="G711" s="12" t="s">
        <v>39</v>
      </c>
      <c r="H711" s="127" t="s">
        <v>139</v>
      </c>
      <c r="I711" s="133">
        <f>I712</f>
        <v>0</v>
      </c>
      <c r="J711" s="133">
        <f>J712</f>
        <v>3125</v>
      </c>
      <c r="K711" s="133">
        <f>K712</f>
        <v>3125</v>
      </c>
      <c r="L711" s="113"/>
    </row>
    <row r="712" spans="1:12" s="114" customFormat="1" ht="20.25" customHeight="1" x14ac:dyDescent="0.25">
      <c r="A712" s="124"/>
      <c r="B712" s="131"/>
      <c r="C712" s="131"/>
      <c r="D712" s="131"/>
      <c r="E712" s="11"/>
      <c r="F712" s="171">
        <v>313210</v>
      </c>
      <c r="G712" s="172" t="s">
        <v>39</v>
      </c>
      <c r="H712" s="173" t="s">
        <v>139</v>
      </c>
      <c r="I712" s="174">
        <v>0</v>
      </c>
      <c r="J712" s="174">
        <f>K712-I712</f>
        <v>3125</v>
      </c>
      <c r="K712" s="177">
        <v>3125</v>
      </c>
      <c r="L712" s="113"/>
    </row>
    <row r="713" spans="1:12" s="114" customFormat="1" ht="20.25" customHeight="1" x14ac:dyDescent="0.25">
      <c r="A713" s="124"/>
      <c r="B713" s="131"/>
      <c r="C713" s="131"/>
      <c r="D713" s="131"/>
      <c r="E713" s="88">
        <v>31322</v>
      </c>
      <c r="F713" s="127"/>
      <c r="G713" s="12" t="s">
        <v>39</v>
      </c>
      <c r="H713" s="127" t="s">
        <v>259</v>
      </c>
      <c r="I713" s="133">
        <f>I714</f>
        <v>0</v>
      </c>
      <c r="J713" s="133">
        <f>J714</f>
        <v>0</v>
      </c>
      <c r="K713" s="133">
        <f>K714</f>
        <v>0</v>
      </c>
      <c r="L713" s="113"/>
    </row>
    <row r="714" spans="1:12" s="114" customFormat="1" ht="20.25" customHeight="1" x14ac:dyDescent="0.25">
      <c r="A714" s="124"/>
      <c r="B714" s="131"/>
      <c r="C714" s="131"/>
      <c r="D714" s="131"/>
      <c r="E714" s="11"/>
      <c r="F714" s="171">
        <v>313220</v>
      </c>
      <c r="G714" s="172" t="s">
        <v>39</v>
      </c>
      <c r="H714" s="173" t="s">
        <v>259</v>
      </c>
      <c r="I714" s="174">
        <v>0</v>
      </c>
      <c r="J714" s="174">
        <f>K714-I714</f>
        <v>0</v>
      </c>
      <c r="K714" s="174">
        <v>0</v>
      </c>
      <c r="L714" s="113"/>
    </row>
    <row r="715" spans="1:12" s="114" customFormat="1" ht="20.25" customHeight="1" x14ac:dyDescent="0.25">
      <c r="A715" s="124"/>
      <c r="B715" s="131"/>
      <c r="C715" s="131"/>
      <c r="D715" s="131">
        <v>3133</v>
      </c>
      <c r="E715" s="11"/>
      <c r="F715" s="127"/>
      <c r="G715" s="12" t="s">
        <v>39</v>
      </c>
      <c r="H715" s="127" t="s">
        <v>260</v>
      </c>
      <c r="I715" s="133">
        <f t="shared" ref="I715:K716" si="128">I716</f>
        <v>0</v>
      </c>
      <c r="J715" s="133">
        <f t="shared" si="128"/>
        <v>0</v>
      </c>
      <c r="K715" s="133">
        <f t="shared" si="128"/>
        <v>0</v>
      </c>
      <c r="L715" s="113"/>
    </row>
    <row r="716" spans="1:12" s="114" customFormat="1" ht="20.25" customHeight="1" x14ac:dyDescent="0.25">
      <c r="A716" s="124"/>
      <c r="B716" s="131"/>
      <c r="C716" s="131"/>
      <c r="D716" s="131"/>
      <c r="E716" s="88">
        <v>31332</v>
      </c>
      <c r="F716" s="127"/>
      <c r="G716" s="12" t="s">
        <v>39</v>
      </c>
      <c r="H716" s="127" t="s">
        <v>260</v>
      </c>
      <c r="I716" s="133">
        <f t="shared" si="128"/>
        <v>0</v>
      </c>
      <c r="J716" s="133">
        <f t="shared" si="128"/>
        <v>0</v>
      </c>
      <c r="K716" s="133">
        <f t="shared" si="128"/>
        <v>0</v>
      </c>
      <c r="L716" s="113"/>
    </row>
    <row r="717" spans="1:12" s="114" customFormat="1" ht="20.25" customHeight="1" x14ac:dyDescent="0.25">
      <c r="A717" s="124"/>
      <c r="B717" s="131"/>
      <c r="C717" s="131"/>
      <c r="D717" s="131"/>
      <c r="E717" s="11"/>
      <c r="F717" s="171">
        <v>313320</v>
      </c>
      <c r="G717" s="172" t="s">
        <v>39</v>
      </c>
      <c r="H717" s="173" t="s">
        <v>260</v>
      </c>
      <c r="I717" s="174">
        <v>0</v>
      </c>
      <c r="J717" s="174">
        <f>K717-I717</f>
        <v>0</v>
      </c>
      <c r="K717" s="174">
        <v>0</v>
      </c>
      <c r="L717" s="113"/>
    </row>
    <row r="718" spans="1:12" s="114" customFormat="1" ht="23.1" customHeight="1" x14ac:dyDescent="0.25">
      <c r="A718" s="124"/>
      <c r="B718" s="124">
        <v>32</v>
      </c>
      <c r="C718" s="124"/>
      <c r="D718" s="124"/>
      <c r="E718" s="124"/>
      <c r="F718" s="124"/>
      <c r="G718" s="175" t="s">
        <v>39</v>
      </c>
      <c r="H718" s="127" t="s">
        <v>7</v>
      </c>
      <c r="I718" s="128">
        <f>I735+I758+I719+I787</f>
        <v>0</v>
      </c>
      <c r="J718" s="128">
        <f t="shared" ref="J718:K718" si="129">J735+J758+J719+J787</f>
        <v>21935</v>
      </c>
      <c r="K718" s="128">
        <f t="shared" si="129"/>
        <v>21935</v>
      </c>
      <c r="L718" s="113"/>
    </row>
    <row r="719" spans="1:12" s="114" customFormat="1" ht="20.25" customHeight="1" x14ac:dyDescent="0.25">
      <c r="A719" s="124"/>
      <c r="B719" s="131"/>
      <c r="C719" s="131">
        <v>321</v>
      </c>
      <c r="D719" s="131"/>
      <c r="E719" s="11"/>
      <c r="F719" s="127"/>
      <c r="G719" s="12" t="s">
        <v>39</v>
      </c>
      <c r="H719" s="127" t="s">
        <v>140</v>
      </c>
      <c r="I719" s="133">
        <f>I720+I729</f>
        <v>0</v>
      </c>
      <c r="J719" s="133">
        <f>J720+J729</f>
        <v>438</v>
      </c>
      <c r="K719" s="133">
        <f>K720+K729</f>
        <v>438</v>
      </c>
      <c r="L719" s="113"/>
    </row>
    <row r="720" spans="1:12" s="114" customFormat="1" ht="20.25" customHeight="1" x14ac:dyDescent="0.25">
      <c r="A720" s="124"/>
      <c r="B720" s="131"/>
      <c r="C720" s="131"/>
      <c r="D720" s="131">
        <v>3211</v>
      </c>
      <c r="E720" s="11"/>
      <c r="F720" s="127"/>
      <c r="G720" s="12" t="s">
        <v>39</v>
      </c>
      <c r="H720" s="127" t="s">
        <v>141</v>
      </c>
      <c r="I720" s="133">
        <f>I721+I723+I725+I727</f>
        <v>0</v>
      </c>
      <c r="J720" s="133">
        <f t="shared" ref="J720:K720" si="130">J721+J723+J725+J727</f>
        <v>438</v>
      </c>
      <c r="K720" s="133">
        <f t="shared" si="130"/>
        <v>438</v>
      </c>
      <c r="L720" s="113"/>
    </row>
    <row r="721" spans="1:12" s="114" customFormat="1" ht="20.25" customHeight="1" x14ac:dyDescent="0.25">
      <c r="A721" s="124"/>
      <c r="B721" s="131"/>
      <c r="C721" s="131"/>
      <c r="D721" s="131"/>
      <c r="E721" s="88">
        <v>32111</v>
      </c>
      <c r="F721" s="127"/>
      <c r="G721" s="12" t="s">
        <v>39</v>
      </c>
      <c r="H721" s="127" t="s">
        <v>142</v>
      </c>
      <c r="I721" s="133">
        <f t="shared" ref="I721:K721" si="131">I722</f>
        <v>0</v>
      </c>
      <c r="J721" s="133">
        <f t="shared" si="131"/>
        <v>210</v>
      </c>
      <c r="K721" s="133">
        <f t="shared" si="131"/>
        <v>210</v>
      </c>
      <c r="L721" s="113"/>
    </row>
    <row r="722" spans="1:12" s="114" customFormat="1" ht="20.25" customHeight="1" x14ac:dyDescent="0.25">
      <c r="A722" s="124"/>
      <c r="B722" s="131"/>
      <c r="C722" s="131"/>
      <c r="D722" s="131"/>
      <c r="E722" s="11"/>
      <c r="F722" s="171">
        <v>321110</v>
      </c>
      <c r="G722" s="172" t="s">
        <v>39</v>
      </c>
      <c r="H722" s="173" t="s">
        <v>142</v>
      </c>
      <c r="I722" s="174">
        <v>0</v>
      </c>
      <c r="J722" s="174">
        <f>K722-I722</f>
        <v>210</v>
      </c>
      <c r="K722" s="177">
        <v>210</v>
      </c>
      <c r="L722" s="113"/>
    </row>
    <row r="723" spans="1:12" s="114" customFormat="1" ht="20.25" customHeight="1" x14ac:dyDescent="0.25">
      <c r="A723" s="124"/>
      <c r="B723" s="131"/>
      <c r="C723" s="131"/>
      <c r="D723" s="131"/>
      <c r="E723" s="88">
        <v>32113</v>
      </c>
      <c r="F723" s="127"/>
      <c r="G723" s="12" t="s">
        <v>39</v>
      </c>
      <c r="H723" s="127" t="s">
        <v>143</v>
      </c>
      <c r="I723" s="133">
        <f>+I724</f>
        <v>0</v>
      </c>
      <c r="J723" s="133">
        <f t="shared" ref="J723:K723" si="132">+J724</f>
        <v>228</v>
      </c>
      <c r="K723" s="133">
        <f t="shared" si="132"/>
        <v>228</v>
      </c>
      <c r="L723" s="113"/>
    </row>
    <row r="724" spans="1:12" s="114" customFormat="1" ht="20.25" customHeight="1" x14ac:dyDescent="0.25">
      <c r="A724" s="124"/>
      <c r="B724" s="131"/>
      <c r="C724" s="131"/>
      <c r="D724" s="131"/>
      <c r="E724" s="11"/>
      <c r="F724" s="171">
        <v>321130</v>
      </c>
      <c r="G724" s="172" t="s">
        <v>39</v>
      </c>
      <c r="H724" s="173" t="s">
        <v>143</v>
      </c>
      <c r="I724" s="174">
        <v>0</v>
      </c>
      <c r="J724" s="174">
        <f>K724-I724</f>
        <v>228</v>
      </c>
      <c r="K724" s="177">
        <f>228</f>
        <v>228</v>
      </c>
      <c r="L724" s="113"/>
    </row>
    <row r="725" spans="1:12" s="114" customFormat="1" ht="20.25" customHeight="1" x14ac:dyDescent="0.25">
      <c r="A725" s="124"/>
      <c r="B725" s="131"/>
      <c r="C725" s="131"/>
      <c r="D725" s="131"/>
      <c r="E725" s="88">
        <v>32115</v>
      </c>
      <c r="F725" s="127"/>
      <c r="G725" s="12" t="s">
        <v>39</v>
      </c>
      <c r="H725" s="127" t="s">
        <v>144</v>
      </c>
      <c r="I725" s="133">
        <v>0</v>
      </c>
      <c r="J725" s="133">
        <v>0</v>
      </c>
      <c r="K725" s="133">
        <v>0</v>
      </c>
      <c r="L725" s="113"/>
    </row>
    <row r="726" spans="1:12" s="114" customFormat="1" ht="20.25" customHeight="1" x14ac:dyDescent="0.25">
      <c r="A726" s="124"/>
      <c r="B726" s="131"/>
      <c r="C726" s="131"/>
      <c r="D726" s="131"/>
      <c r="E726" s="11"/>
      <c r="F726" s="171">
        <v>321150</v>
      </c>
      <c r="G726" s="172" t="s">
        <v>39</v>
      </c>
      <c r="H726" s="173" t="s">
        <v>144</v>
      </c>
      <c r="I726" s="174">
        <v>0</v>
      </c>
      <c r="J726" s="174">
        <v>0</v>
      </c>
      <c r="K726" s="174">
        <f>I726+J726</f>
        <v>0</v>
      </c>
      <c r="L726" s="113"/>
    </row>
    <row r="727" spans="1:12" s="114" customFormat="1" ht="20.25" customHeight="1" x14ac:dyDescent="0.25">
      <c r="A727" s="124"/>
      <c r="B727" s="131"/>
      <c r="C727" s="131"/>
      <c r="D727" s="131"/>
      <c r="E727" s="88">
        <v>32119</v>
      </c>
      <c r="F727" s="127"/>
      <c r="G727" s="12" t="s">
        <v>39</v>
      </c>
      <c r="H727" s="127" t="s">
        <v>145</v>
      </c>
      <c r="I727" s="133">
        <v>0</v>
      </c>
      <c r="J727" s="133">
        <v>0</v>
      </c>
      <c r="K727" s="133">
        <v>0</v>
      </c>
      <c r="L727" s="113"/>
    </row>
    <row r="728" spans="1:12" s="114" customFormat="1" ht="20.25" customHeight="1" x14ac:dyDescent="0.25">
      <c r="A728" s="124"/>
      <c r="B728" s="131"/>
      <c r="C728" s="131"/>
      <c r="D728" s="131"/>
      <c r="E728" s="11"/>
      <c r="F728" s="171">
        <v>321190</v>
      </c>
      <c r="G728" s="172" t="s">
        <v>39</v>
      </c>
      <c r="H728" s="173" t="s">
        <v>145</v>
      </c>
      <c r="I728" s="174">
        <v>0</v>
      </c>
      <c r="J728" s="174">
        <v>0</v>
      </c>
      <c r="K728" s="174">
        <f>I728+J728</f>
        <v>0</v>
      </c>
      <c r="L728" s="113"/>
    </row>
    <row r="729" spans="1:12" s="114" customFormat="1" ht="20.25" customHeight="1" x14ac:dyDescent="0.25">
      <c r="A729" s="124"/>
      <c r="B729" s="131"/>
      <c r="C729" s="131"/>
      <c r="D729" s="131">
        <v>3213</v>
      </c>
      <c r="E729" s="11"/>
      <c r="F729" s="127"/>
      <c r="G729" s="12" t="s">
        <v>39</v>
      </c>
      <c r="H729" s="127" t="s">
        <v>149</v>
      </c>
      <c r="I729" s="133">
        <f t="shared" ref="I729:K730" si="133">I730</f>
        <v>0</v>
      </c>
      <c r="J729" s="133">
        <f t="shared" si="133"/>
        <v>0</v>
      </c>
      <c r="K729" s="133">
        <f t="shared" si="133"/>
        <v>0</v>
      </c>
      <c r="L729" s="113"/>
    </row>
    <row r="730" spans="1:12" s="114" customFormat="1" ht="20.25" customHeight="1" x14ac:dyDescent="0.25">
      <c r="A730" s="124"/>
      <c r="B730" s="131"/>
      <c r="C730" s="131"/>
      <c r="D730" s="131"/>
      <c r="E730" s="88">
        <v>32131</v>
      </c>
      <c r="F730" s="127"/>
      <c r="G730" s="12" t="s">
        <v>39</v>
      </c>
      <c r="H730" s="127" t="s">
        <v>150</v>
      </c>
      <c r="I730" s="133">
        <f t="shared" si="133"/>
        <v>0</v>
      </c>
      <c r="J730" s="133">
        <f t="shared" si="133"/>
        <v>0</v>
      </c>
      <c r="K730" s="133">
        <f t="shared" si="133"/>
        <v>0</v>
      </c>
      <c r="L730" s="113"/>
    </row>
    <row r="731" spans="1:12" s="114" customFormat="1" ht="20.25" customHeight="1" x14ac:dyDescent="0.25">
      <c r="A731" s="124"/>
      <c r="B731" s="131"/>
      <c r="C731" s="131"/>
      <c r="D731" s="131"/>
      <c r="E731" s="11"/>
      <c r="F731" s="171">
        <v>321310</v>
      </c>
      <c r="G731" s="172" t="s">
        <v>39</v>
      </c>
      <c r="H731" s="173" t="s">
        <v>151</v>
      </c>
      <c r="I731" s="174">
        <v>0</v>
      </c>
      <c r="J731" s="174">
        <v>0</v>
      </c>
      <c r="K731" s="174">
        <v>0</v>
      </c>
      <c r="L731" s="113"/>
    </row>
    <row r="732" spans="1:12" s="114" customFormat="1" ht="20.25" customHeight="1" x14ac:dyDescent="0.25">
      <c r="A732" s="124"/>
      <c r="B732" s="131"/>
      <c r="C732" s="131"/>
      <c r="D732" s="131"/>
      <c r="E732" s="11"/>
      <c r="F732" s="171">
        <v>321311</v>
      </c>
      <c r="G732" s="172" t="s">
        <v>39</v>
      </c>
      <c r="H732" s="173" t="s">
        <v>152</v>
      </c>
      <c r="I732" s="174">
        <v>0</v>
      </c>
      <c r="J732" s="174">
        <f>K732-I732</f>
        <v>0</v>
      </c>
      <c r="K732" s="174">
        <v>0</v>
      </c>
      <c r="L732" s="113"/>
    </row>
    <row r="733" spans="1:12" s="114" customFormat="1" ht="20.25" customHeight="1" x14ac:dyDescent="0.25">
      <c r="A733" s="124"/>
      <c r="B733" s="131"/>
      <c r="C733" s="131"/>
      <c r="D733" s="131"/>
      <c r="E733" s="88">
        <v>32132</v>
      </c>
      <c r="F733" s="127"/>
      <c r="G733" s="12" t="s">
        <v>39</v>
      </c>
      <c r="H733" s="127" t="s">
        <v>153</v>
      </c>
      <c r="I733" s="133">
        <v>0</v>
      </c>
      <c r="J733" s="133">
        <v>0</v>
      </c>
      <c r="K733" s="133">
        <v>0</v>
      </c>
      <c r="L733" s="113"/>
    </row>
    <row r="734" spans="1:12" s="114" customFormat="1" ht="20.25" customHeight="1" x14ac:dyDescent="0.25">
      <c r="A734" s="124"/>
      <c r="B734" s="131"/>
      <c r="C734" s="131"/>
      <c r="D734" s="131"/>
      <c r="E734" s="11"/>
      <c r="F734" s="171">
        <v>321320</v>
      </c>
      <c r="G734" s="172" t="s">
        <v>39</v>
      </c>
      <c r="H734" s="173" t="s">
        <v>153</v>
      </c>
      <c r="I734" s="174">
        <v>0</v>
      </c>
      <c r="J734" s="174">
        <f>K734-I734</f>
        <v>0</v>
      </c>
      <c r="K734" s="174">
        <v>0</v>
      </c>
      <c r="L734" s="113"/>
    </row>
    <row r="735" spans="1:12" s="114" customFormat="1" ht="20.25" customHeight="1" x14ac:dyDescent="0.25">
      <c r="A735" s="124"/>
      <c r="B735" s="131"/>
      <c r="C735" s="131">
        <v>322</v>
      </c>
      <c r="D735" s="131"/>
      <c r="E735" s="11"/>
      <c r="F735" s="127"/>
      <c r="G735" s="12" t="s">
        <v>39</v>
      </c>
      <c r="H735" s="127" t="s">
        <v>154</v>
      </c>
      <c r="I735" s="133">
        <f>I736+I746+I751</f>
        <v>0</v>
      </c>
      <c r="J735" s="133">
        <f>J736+J746+J751</f>
        <v>4157</v>
      </c>
      <c r="K735" s="133">
        <f>K736+K746+K751</f>
        <v>4157</v>
      </c>
      <c r="L735" s="113"/>
    </row>
    <row r="736" spans="1:12" s="114" customFormat="1" ht="20.25" customHeight="1" x14ac:dyDescent="0.25">
      <c r="A736" s="124"/>
      <c r="B736" s="131"/>
      <c r="C736" s="131"/>
      <c r="D736" s="131">
        <v>3221</v>
      </c>
      <c r="E736" s="11"/>
      <c r="F736" s="127"/>
      <c r="G736" s="12" t="s">
        <v>39</v>
      </c>
      <c r="H736" s="127" t="s">
        <v>155</v>
      </c>
      <c r="I736" s="133">
        <f>I737+I742+I744</f>
        <v>0</v>
      </c>
      <c r="J736" s="133">
        <f>J737+J742+J744</f>
        <v>305</v>
      </c>
      <c r="K736" s="133">
        <f>K737+K742+K744</f>
        <v>305</v>
      </c>
      <c r="L736" s="113"/>
    </row>
    <row r="737" spans="1:12" s="114" customFormat="1" ht="20.25" customHeight="1" x14ac:dyDescent="0.25">
      <c r="A737" s="124"/>
      <c r="B737" s="131"/>
      <c r="C737" s="131"/>
      <c r="D737" s="131"/>
      <c r="E737" s="88">
        <v>32211</v>
      </c>
      <c r="F737" s="127"/>
      <c r="G737" s="12" t="s">
        <v>39</v>
      </c>
      <c r="H737" s="127" t="s">
        <v>156</v>
      </c>
      <c r="I737" s="133">
        <f>I739+I738</f>
        <v>0</v>
      </c>
      <c r="J737" s="133">
        <f>J739+J738</f>
        <v>305</v>
      </c>
      <c r="K737" s="133">
        <f>K739+K738</f>
        <v>305</v>
      </c>
      <c r="L737" s="113"/>
    </row>
    <row r="738" spans="1:12" s="114" customFormat="1" ht="20.25" customHeight="1" x14ac:dyDescent="0.25">
      <c r="A738" s="124"/>
      <c r="B738" s="131"/>
      <c r="C738" s="131"/>
      <c r="D738" s="131"/>
      <c r="E738" s="11"/>
      <c r="F738" s="171">
        <v>322110</v>
      </c>
      <c r="G738" s="172" t="s">
        <v>39</v>
      </c>
      <c r="H738" s="173" t="s">
        <v>156</v>
      </c>
      <c r="I738" s="174">
        <v>0</v>
      </c>
      <c r="J738" s="174">
        <f>K738-I738</f>
        <v>151</v>
      </c>
      <c r="K738" s="177">
        <v>151</v>
      </c>
      <c r="L738" s="113"/>
    </row>
    <row r="739" spans="1:12" s="114" customFormat="1" ht="20.25" customHeight="1" x14ac:dyDescent="0.25">
      <c r="A739" s="124"/>
      <c r="B739" s="131"/>
      <c r="C739" s="131"/>
      <c r="D739" s="131"/>
      <c r="E739" s="11"/>
      <c r="F739" s="171">
        <v>322111</v>
      </c>
      <c r="G739" s="172" t="s">
        <v>39</v>
      </c>
      <c r="H739" s="173" t="s">
        <v>158</v>
      </c>
      <c r="I739" s="174">
        <v>0</v>
      </c>
      <c r="J739" s="174">
        <f>K739-I739</f>
        <v>154</v>
      </c>
      <c r="K739" s="177">
        <v>154</v>
      </c>
      <c r="L739" s="113"/>
    </row>
    <row r="740" spans="1:12" s="114" customFormat="1" ht="20.25" customHeight="1" x14ac:dyDescent="0.25">
      <c r="A740" s="124"/>
      <c r="B740" s="131"/>
      <c r="C740" s="131"/>
      <c r="D740" s="131"/>
      <c r="E740" s="88">
        <v>32212</v>
      </c>
      <c r="F740" s="127"/>
      <c r="G740" s="12" t="s">
        <v>39</v>
      </c>
      <c r="H740" s="127" t="s">
        <v>163</v>
      </c>
      <c r="I740" s="133">
        <v>0</v>
      </c>
      <c r="J740" s="133">
        <v>0</v>
      </c>
      <c r="K740" s="133">
        <v>0</v>
      </c>
      <c r="L740" s="113"/>
    </row>
    <row r="741" spans="1:12" s="114" customFormat="1" ht="20.25" customHeight="1" x14ac:dyDescent="0.25">
      <c r="A741" s="124"/>
      <c r="B741" s="131"/>
      <c r="C741" s="131"/>
      <c r="D741" s="131"/>
      <c r="E741" s="11"/>
      <c r="F741" s="171">
        <v>322120</v>
      </c>
      <c r="G741" s="172" t="s">
        <v>39</v>
      </c>
      <c r="H741" s="173" t="s">
        <v>163</v>
      </c>
      <c r="I741" s="174">
        <v>0</v>
      </c>
      <c r="J741" s="174">
        <v>0</v>
      </c>
      <c r="K741" s="174">
        <f>I741+J741</f>
        <v>0</v>
      </c>
      <c r="L741" s="113"/>
    </row>
    <row r="742" spans="1:12" s="114" customFormat="1" ht="20.25" customHeight="1" x14ac:dyDescent="0.25">
      <c r="A742" s="124"/>
      <c r="B742" s="131"/>
      <c r="C742" s="131"/>
      <c r="D742" s="131"/>
      <c r="E742" s="88">
        <v>32214</v>
      </c>
      <c r="F742" s="127"/>
      <c r="G742" s="12" t="s">
        <v>39</v>
      </c>
      <c r="H742" s="127" t="s">
        <v>164</v>
      </c>
      <c r="I742" s="133">
        <f>I743</f>
        <v>0</v>
      </c>
      <c r="J742" s="133">
        <f>J743</f>
        <v>0</v>
      </c>
      <c r="K742" s="133">
        <f>K743</f>
        <v>0</v>
      </c>
      <c r="L742" s="113"/>
    </row>
    <row r="743" spans="1:12" s="114" customFormat="1" ht="20.25" customHeight="1" x14ac:dyDescent="0.25">
      <c r="A743" s="124"/>
      <c r="B743" s="131"/>
      <c r="C743" s="131"/>
      <c r="D743" s="131"/>
      <c r="E743" s="11"/>
      <c r="F743" s="171">
        <v>322140</v>
      </c>
      <c r="G743" s="172" t="s">
        <v>39</v>
      </c>
      <c r="H743" s="173" t="s">
        <v>164</v>
      </c>
      <c r="I743" s="174">
        <v>0</v>
      </c>
      <c r="J743" s="174">
        <f>K743-I743</f>
        <v>0</v>
      </c>
      <c r="K743" s="174">
        <v>0</v>
      </c>
      <c r="L743" s="113"/>
    </row>
    <row r="744" spans="1:12" s="114" customFormat="1" ht="20.25" customHeight="1" x14ac:dyDescent="0.25">
      <c r="A744" s="124"/>
      <c r="B744" s="131"/>
      <c r="C744" s="131"/>
      <c r="D744" s="131"/>
      <c r="E744" s="88">
        <v>32216</v>
      </c>
      <c r="F744" s="127"/>
      <c r="G744" s="12" t="s">
        <v>39</v>
      </c>
      <c r="H744" s="127" t="s">
        <v>165</v>
      </c>
      <c r="I744" s="133">
        <f>I745</f>
        <v>0</v>
      </c>
      <c r="J744" s="133">
        <f>J745</f>
        <v>0</v>
      </c>
      <c r="K744" s="133">
        <f>K745</f>
        <v>0</v>
      </c>
      <c r="L744" s="113"/>
    </row>
    <row r="745" spans="1:12" s="114" customFormat="1" ht="20.25" customHeight="1" x14ac:dyDescent="0.25">
      <c r="A745" s="124"/>
      <c r="B745" s="131"/>
      <c r="C745" s="131"/>
      <c r="D745" s="131"/>
      <c r="E745" s="11"/>
      <c r="F745" s="171">
        <v>322160</v>
      </c>
      <c r="G745" s="172" t="s">
        <v>39</v>
      </c>
      <c r="H745" s="173" t="s">
        <v>165</v>
      </c>
      <c r="I745" s="174">
        <v>0</v>
      </c>
      <c r="J745" s="174">
        <f>K745-I745</f>
        <v>0</v>
      </c>
      <c r="K745" s="174">
        <v>0</v>
      </c>
      <c r="L745" s="113"/>
    </row>
    <row r="746" spans="1:12" s="114" customFormat="1" ht="20.25" customHeight="1" x14ac:dyDescent="0.25">
      <c r="A746" s="124"/>
      <c r="B746" s="131"/>
      <c r="C746" s="131"/>
      <c r="D746" s="131">
        <v>3222</v>
      </c>
      <c r="E746" s="11"/>
      <c r="F746" s="127"/>
      <c r="G746" s="12" t="s">
        <v>39</v>
      </c>
      <c r="H746" s="127" t="s">
        <v>167</v>
      </c>
      <c r="I746" s="133">
        <f>I747+I749</f>
        <v>0</v>
      </c>
      <c r="J746" s="133">
        <f>J747+J749</f>
        <v>2190</v>
      </c>
      <c r="K746" s="133">
        <f>K747+K749</f>
        <v>2190</v>
      </c>
      <c r="L746" s="113"/>
    </row>
    <row r="747" spans="1:12" s="114" customFormat="1" ht="20.25" customHeight="1" x14ac:dyDescent="0.25">
      <c r="A747" s="124"/>
      <c r="B747" s="131"/>
      <c r="C747" s="131"/>
      <c r="D747" s="131"/>
      <c r="E747" s="88">
        <v>32221</v>
      </c>
      <c r="F747" s="127"/>
      <c r="G747" s="12" t="s">
        <v>39</v>
      </c>
      <c r="H747" s="127" t="s">
        <v>168</v>
      </c>
      <c r="I747" s="133">
        <f>I748</f>
        <v>0</v>
      </c>
      <c r="J747" s="133">
        <f>J748</f>
        <v>0</v>
      </c>
      <c r="K747" s="133">
        <f>K748</f>
        <v>0</v>
      </c>
      <c r="L747" s="113"/>
    </row>
    <row r="748" spans="1:12" s="114" customFormat="1" ht="20.25" customHeight="1" x14ac:dyDescent="0.25">
      <c r="A748" s="124"/>
      <c r="B748" s="131"/>
      <c r="C748" s="131"/>
      <c r="D748" s="131"/>
      <c r="E748" s="11"/>
      <c r="F748" s="171">
        <v>322210</v>
      </c>
      <c r="G748" s="172" t="s">
        <v>39</v>
      </c>
      <c r="H748" s="173" t="s">
        <v>168</v>
      </c>
      <c r="I748" s="174">
        <v>0</v>
      </c>
      <c r="J748" s="174">
        <v>0</v>
      </c>
      <c r="K748" s="174">
        <f>I748+J748</f>
        <v>0</v>
      </c>
      <c r="L748" s="113"/>
    </row>
    <row r="749" spans="1:12" s="114" customFormat="1" ht="20.25" customHeight="1" x14ac:dyDescent="0.25">
      <c r="A749" s="124"/>
      <c r="B749" s="131"/>
      <c r="C749" s="131"/>
      <c r="D749" s="131"/>
      <c r="E749" s="88">
        <v>32222</v>
      </c>
      <c r="F749" s="127"/>
      <c r="G749" s="12" t="s">
        <v>39</v>
      </c>
      <c r="H749" s="127" t="s">
        <v>170</v>
      </c>
      <c r="I749" s="133">
        <f>I750</f>
        <v>0</v>
      </c>
      <c r="J749" s="133">
        <f>J750</f>
        <v>2190</v>
      </c>
      <c r="K749" s="133">
        <f>K750</f>
        <v>2190</v>
      </c>
      <c r="L749" s="113"/>
    </row>
    <row r="750" spans="1:12" s="114" customFormat="1" ht="20.25" customHeight="1" x14ac:dyDescent="0.25">
      <c r="A750" s="124"/>
      <c r="B750" s="131"/>
      <c r="C750" s="131"/>
      <c r="D750" s="131"/>
      <c r="E750" s="11"/>
      <c r="F750" s="171">
        <v>322220</v>
      </c>
      <c r="G750" s="172" t="s">
        <v>39</v>
      </c>
      <c r="H750" s="173" t="s">
        <v>170</v>
      </c>
      <c r="I750" s="174">
        <v>0</v>
      </c>
      <c r="J750" s="174">
        <f>K750-I750</f>
        <v>2190</v>
      </c>
      <c r="K750" s="177">
        <v>2190</v>
      </c>
      <c r="L750" s="113"/>
    </row>
    <row r="751" spans="1:12" s="114" customFormat="1" ht="20.25" customHeight="1" x14ac:dyDescent="0.25">
      <c r="A751" s="124"/>
      <c r="B751" s="131"/>
      <c r="C751" s="131"/>
      <c r="D751" s="131">
        <v>3223</v>
      </c>
      <c r="E751" s="11"/>
      <c r="F751" s="127"/>
      <c r="G751" s="12" t="s">
        <v>39</v>
      </c>
      <c r="H751" s="127" t="s">
        <v>173</v>
      </c>
      <c r="I751" s="133">
        <f>I752+I755</f>
        <v>0</v>
      </c>
      <c r="J751" s="133">
        <f>J752+J755</f>
        <v>1662</v>
      </c>
      <c r="K751" s="133">
        <f>K752+K755</f>
        <v>1662</v>
      </c>
      <c r="L751" s="113"/>
    </row>
    <row r="752" spans="1:12" s="114" customFormat="1" ht="20.25" customHeight="1" x14ac:dyDescent="0.25">
      <c r="A752" s="124"/>
      <c r="B752" s="131"/>
      <c r="C752" s="131"/>
      <c r="D752" s="131"/>
      <c r="E752" s="88">
        <v>32231</v>
      </c>
      <c r="F752" s="127"/>
      <c r="G752" s="12" t="s">
        <v>39</v>
      </c>
      <c r="H752" s="127" t="s">
        <v>174</v>
      </c>
      <c r="I752" s="133">
        <f>I753+I754</f>
        <v>0</v>
      </c>
      <c r="J752" s="133">
        <f>J753+J754</f>
        <v>1200</v>
      </c>
      <c r="K752" s="133">
        <f>K753+K754</f>
        <v>1200</v>
      </c>
      <c r="L752" s="113"/>
    </row>
    <row r="753" spans="1:12" s="114" customFormat="1" ht="20.25" customHeight="1" x14ac:dyDescent="0.25">
      <c r="A753" s="124"/>
      <c r="B753" s="131"/>
      <c r="C753" s="131"/>
      <c r="D753" s="131"/>
      <c r="E753" s="11"/>
      <c r="F753" s="171">
        <v>322310</v>
      </c>
      <c r="G753" s="172" t="s">
        <v>39</v>
      </c>
      <c r="H753" s="173" t="s">
        <v>174</v>
      </c>
      <c r="I753" s="174">
        <v>0</v>
      </c>
      <c r="J753" s="174">
        <f>K753-I753</f>
        <v>300</v>
      </c>
      <c r="K753" s="177">
        <v>300</v>
      </c>
      <c r="L753" s="113"/>
    </row>
    <row r="754" spans="1:12" s="114" customFormat="1" ht="20.25" customHeight="1" x14ac:dyDescent="0.25">
      <c r="A754" s="124"/>
      <c r="B754" s="131"/>
      <c r="C754" s="131"/>
      <c r="D754" s="131"/>
      <c r="E754" s="11"/>
      <c r="F754" s="171">
        <v>322311</v>
      </c>
      <c r="G754" s="172" t="s">
        <v>39</v>
      </c>
      <c r="H754" s="173" t="s">
        <v>265</v>
      </c>
      <c r="I754" s="174">
        <v>0</v>
      </c>
      <c r="J754" s="174">
        <f>K754-I754</f>
        <v>900</v>
      </c>
      <c r="K754" s="177">
        <v>900</v>
      </c>
      <c r="L754" s="113"/>
    </row>
    <row r="755" spans="1:12" s="114" customFormat="1" ht="20.25" customHeight="1" x14ac:dyDescent="0.25">
      <c r="A755" s="124"/>
      <c r="B755" s="131"/>
      <c r="C755" s="131"/>
      <c r="D755" s="131"/>
      <c r="E755" s="88">
        <v>32233</v>
      </c>
      <c r="F755" s="127"/>
      <c r="G755" s="12" t="s">
        <v>39</v>
      </c>
      <c r="H755" s="127" t="s">
        <v>176</v>
      </c>
      <c r="I755" s="133">
        <f>I756</f>
        <v>0</v>
      </c>
      <c r="J755" s="133">
        <f>J756</f>
        <v>462</v>
      </c>
      <c r="K755" s="133">
        <f>K756</f>
        <v>462</v>
      </c>
      <c r="L755" s="113"/>
    </row>
    <row r="756" spans="1:12" s="114" customFormat="1" ht="20.25" customHeight="1" x14ac:dyDescent="0.25">
      <c r="A756" s="124"/>
      <c r="B756" s="131"/>
      <c r="C756" s="131"/>
      <c r="D756" s="131"/>
      <c r="E756" s="11"/>
      <c r="F756" s="171">
        <v>322330</v>
      </c>
      <c r="G756" s="172" t="s">
        <v>39</v>
      </c>
      <c r="H756" s="173" t="s">
        <v>176</v>
      </c>
      <c r="I756" s="174">
        <v>0</v>
      </c>
      <c r="J756" s="174">
        <f>K756-I756</f>
        <v>462</v>
      </c>
      <c r="K756" s="177">
        <f>445+17</f>
        <v>462</v>
      </c>
      <c r="L756" s="113"/>
    </row>
    <row r="757" spans="1:12" s="114" customFormat="1" ht="20.25" customHeight="1" x14ac:dyDescent="0.25">
      <c r="A757" s="124"/>
      <c r="B757" s="131"/>
      <c r="C757" s="131"/>
      <c r="D757" s="131"/>
      <c r="E757" s="88">
        <v>32234</v>
      </c>
      <c r="F757" s="127"/>
      <c r="G757" s="12" t="s">
        <v>39</v>
      </c>
      <c r="H757" s="127" t="s">
        <v>177</v>
      </c>
      <c r="I757" s="133">
        <v>0</v>
      </c>
      <c r="J757" s="133">
        <v>0</v>
      </c>
      <c r="K757" s="133">
        <v>0</v>
      </c>
      <c r="L757" s="113"/>
    </row>
    <row r="758" spans="1:12" s="114" customFormat="1" ht="20.25" customHeight="1" x14ac:dyDescent="0.25">
      <c r="A758" s="124"/>
      <c r="B758" s="131"/>
      <c r="C758" s="131">
        <v>323</v>
      </c>
      <c r="D758" s="131"/>
      <c r="E758" s="11"/>
      <c r="F758" s="127"/>
      <c r="G758" s="12" t="s">
        <v>39</v>
      </c>
      <c r="H758" s="127" t="s">
        <v>185</v>
      </c>
      <c r="I758" s="133">
        <f>+I759+I768+I771+I774+I779+I784</f>
        <v>0</v>
      </c>
      <c r="J758" s="133">
        <f t="shared" ref="J758:K758" si="134">+J759+J768+J771+J774+J779+J784</f>
        <v>14090</v>
      </c>
      <c r="K758" s="133">
        <f t="shared" si="134"/>
        <v>14090</v>
      </c>
      <c r="L758" s="113"/>
    </row>
    <row r="759" spans="1:12" s="114" customFormat="1" ht="20.25" customHeight="1" x14ac:dyDescent="0.25">
      <c r="A759" s="124"/>
      <c r="B759" s="131"/>
      <c r="C759" s="131"/>
      <c r="D759" s="131">
        <v>3231</v>
      </c>
      <c r="E759" s="11"/>
      <c r="F759" s="127"/>
      <c r="G759" s="12" t="s">
        <v>39</v>
      </c>
      <c r="H759" s="127" t="s">
        <v>186</v>
      </c>
      <c r="I759" s="133">
        <f>I760+I762+I764+I766</f>
        <v>0</v>
      </c>
      <c r="J759" s="133">
        <f t="shared" ref="J759:K759" si="135">J760+J762+J764+J766</f>
        <v>0</v>
      </c>
      <c r="K759" s="133">
        <f t="shared" si="135"/>
        <v>0</v>
      </c>
      <c r="L759" s="113"/>
    </row>
    <row r="760" spans="1:12" s="114" customFormat="1" ht="20.25" customHeight="1" x14ac:dyDescent="0.25">
      <c r="A760" s="124"/>
      <c r="B760" s="131"/>
      <c r="C760" s="131"/>
      <c r="D760" s="131"/>
      <c r="E760" s="88">
        <v>32311</v>
      </c>
      <c r="F760" s="127"/>
      <c r="G760" s="12" t="s">
        <v>39</v>
      </c>
      <c r="H760" s="127" t="s">
        <v>187</v>
      </c>
      <c r="I760" s="133">
        <f t="shared" ref="I760:K760" si="136">I761</f>
        <v>0</v>
      </c>
      <c r="J760" s="133">
        <f t="shared" si="136"/>
        <v>0</v>
      </c>
      <c r="K760" s="133">
        <f t="shared" si="136"/>
        <v>0</v>
      </c>
      <c r="L760" s="113"/>
    </row>
    <row r="761" spans="1:12" s="114" customFormat="1" ht="20.25" customHeight="1" x14ac:dyDescent="0.25">
      <c r="A761" s="124"/>
      <c r="B761" s="131"/>
      <c r="C761" s="131"/>
      <c r="D761" s="131"/>
      <c r="E761" s="11"/>
      <c r="F761" s="171">
        <v>323110</v>
      </c>
      <c r="G761" s="172" t="s">
        <v>39</v>
      </c>
      <c r="H761" s="173" t="s">
        <v>187</v>
      </c>
      <c r="I761" s="174">
        <v>0</v>
      </c>
      <c r="J761" s="174">
        <v>0</v>
      </c>
      <c r="K761" s="174">
        <f>I761+J761</f>
        <v>0</v>
      </c>
      <c r="L761" s="113"/>
    </row>
    <row r="762" spans="1:12" s="114" customFormat="1" ht="20.25" customHeight="1" x14ac:dyDescent="0.25">
      <c r="A762" s="124"/>
      <c r="B762" s="131"/>
      <c r="C762" s="131"/>
      <c r="D762" s="131"/>
      <c r="E762" s="88">
        <v>32312</v>
      </c>
      <c r="F762" s="127"/>
      <c r="G762" s="12" t="s">
        <v>39</v>
      </c>
      <c r="H762" s="127" t="s">
        <v>188</v>
      </c>
      <c r="I762" s="133">
        <v>0</v>
      </c>
      <c r="J762" s="133">
        <v>0</v>
      </c>
      <c r="K762" s="133">
        <v>0</v>
      </c>
      <c r="L762" s="113"/>
    </row>
    <row r="763" spans="1:12" s="114" customFormat="1" ht="20.25" customHeight="1" x14ac:dyDescent="0.25">
      <c r="A763" s="124"/>
      <c r="B763" s="131"/>
      <c r="C763" s="131"/>
      <c r="D763" s="131"/>
      <c r="E763" s="11"/>
      <c r="F763" s="171">
        <v>323120</v>
      </c>
      <c r="G763" s="172" t="s">
        <v>39</v>
      </c>
      <c r="H763" s="173" t="s">
        <v>188</v>
      </c>
      <c r="I763" s="174">
        <v>0</v>
      </c>
      <c r="J763" s="174">
        <v>0</v>
      </c>
      <c r="K763" s="174">
        <f>I763+J763</f>
        <v>0</v>
      </c>
      <c r="L763" s="113"/>
    </row>
    <row r="764" spans="1:12" s="114" customFormat="1" ht="20.25" customHeight="1" x14ac:dyDescent="0.25">
      <c r="A764" s="124"/>
      <c r="B764" s="131"/>
      <c r="C764" s="131"/>
      <c r="D764" s="131"/>
      <c r="E764" s="88">
        <v>32313</v>
      </c>
      <c r="F764" s="127"/>
      <c r="G764" s="12" t="s">
        <v>39</v>
      </c>
      <c r="H764" s="127" t="s">
        <v>189</v>
      </c>
      <c r="I764" s="133">
        <v>0</v>
      </c>
      <c r="J764" s="133">
        <v>0</v>
      </c>
      <c r="K764" s="133">
        <v>0</v>
      </c>
      <c r="L764" s="113"/>
    </row>
    <row r="765" spans="1:12" s="114" customFormat="1" ht="20.25" customHeight="1" x14ac:dyDescent="0.25">
      <c r="A765" s="124"/>
      <c r="B765" s="131"/>
      <c r="C765" s="131"/>
      <c r="D765" s="131"/>
      <c r="E765" s="11"/>
      <c r="F765" s="171">
        <v>323130</v>
      </c>
      <c r="G765" s="172" t="s">
        <v>39</v>
      </c>
      <c r="H765" s="173" t="s">
        <v>189</v>
      </c>
      <c r="I765" s="174">
        <v>0</v>
      </c>
      <c r="J765" s="174">
        <v>0</v>
      </c>
      <c r="K765" s="174">
        <f>I765+J765</f>
        <v>0</v>
      </c>
      <c r="L765" s="113"/>
    </row>
    <row r="766" spans="1:12" s="114" customFormat="1" ht="20.25" customHeight="1" x14ac:dyDescent="0.25">
      <c r="A766" s="124"/>
      <c r="B766" s="131"/>
      <c r="C766" s="131"/>
      <c r="D766" s="131"/>
      <c r="E766" s="88">
        <v>32319</v>
      </c>
      <c r="F766" s="127"/>
      <c r="G766" s="12" t="s">
        <v>39</v>
      </c>
      <c r="H766" s="127" t="s">
        <v>190</v>
      </c>
      <c r="I766" s="133">
        <v>0</v>
      </c>
      <c r="J766" s="133">
        <v>0</v>
      </c>
      <c r="K766" s="133">
        <v>0</v>
      </c>
      <c r="L766" s="113"/>
    </row>
    <row r="767" spans="1:12" s="114" customFormat="1" ht="20.25" customHeight="1" x14ac:dyDescent="0.25">
      <c r="A767" s="124"/>
      <c r="B767" s="131"/>
      <c r="C767" s="131"/>
      <c r="D767" s="131"/>
      <c r="E767" s="11"/>
      <c r="F767" s="171">
        <v>323190</v>
      </c>
      <c r="G767" s="172" t="s">
        <v>39</v>
      </c>
      <c r="H767" s="173" t="s">
        <v>190</v>
      </c>
      <c r="I767" s="174">
        <v>0</v>
      </c>
      <c r="J767" s="174">
        <v>0</v>
      </c>
      <c r="K767" s="174">
        <f>I767+J767</f>
        <v>0</v>
      </c>
      <c r="L767" s="113"/>
    </row>
    <row r="768" spans="1:12" s="114" customFormat="1" ht="20.25" customHeight="1" x14ac:dyDescent="0.25">
      <c r="A768" s="124"/>
      <c r="B768" s="131"/>
      <c r="C768" s="131"/>
      <c r="D768" s="131">
        <v>3232</v>
      </c>
      <c r="E768" s="11"/>
      <c r="F768" s="127"/>
      <c r="G768" s="12" t="s">
        <v>39</v>
      </c>
      <c r="H768" s="127" t="s">
        <v>192</v>
      </c>
      <c r="I768" s="133">
        <f t="shared" ref="I768:K769" si="137">I769</f>
        <v>0</v>
      </c>
      <c r="J768" s="133">
        <f t="shared" si="137"/>
        <v>0</v>
      </c>
      <c r="K768" s="133">
        <f t="shared" si="137"/>
        <v>0</v>
      </c>
      <c r="L768" s="113"/>
    </row>
    <row r="769" spans="1:12" s="114" customFormat="1" ht="20.25" customHeight="1" x14ac:dyDescent="0.25">
      <c r="A769" s="124"/>
      <c r="B769" s="131"/>
      <c r="C769" s="131"/>
      <c r="D769" s="131"/>
      <c r="E769" s="88">
        <v>32322</v>
      </c>
      <c r="F769" s="127"/>
      <c r="G769" s="12" t="s">
        <v>39</v>
      </c>
      <c r="H769" s="127" t="s">
        <v>193</v>
      </c>
      <c r="I769" s="133">
        <f t="shared" si="137"/>
        <v>0</v>
      </c>
      <c r="J769" s="133">
        <f t="shared" si="137"/>
        <v>0</v>
      </c>
      <c r="K769" s="133">
        <f t="shared" si="137"/>
        <v>0</v>
      </c>
      <c r="L769" s="113"/>
    </row>
    <row r="770" spans="1:12" s="114" customFormat="1" ht="20.25" customHeight="1" x14ac:dyDescent="0.25">
      <c r="A770" s="124"/>
      <c r="B770" s="131"/>
      <c r="C770" s="131"/>
      <c r="D770" s="131"/>
      <c r="E770" s="11"/>
      <c r="F770" s="171">
        <v>323220</v>
      </c>
      <c r="G770" s="172" t="s">
        <v>39</v>
      </c>
      <c r="H770" s="173" t="s">
        <v>193</v>
      </c>
      <c r="I770" s="174">
        <v>0</v>
      </c>
      <c r="J770" s="174">
        <f>K770-I770</f>
        <v>0</v>
      </c>
      <c r="K770" s="174">
        <v>0</v>
      </c>
      <c r="L770" s="113"/>
    </row>
    <row r="771" spans="1:12" s="114" customFormat="1" ht="20.25" customHeight="1" x14ac:dyDescent="0.25">
      <c r="A771" s="124"/>
      <c r="B771" s="131"/>
      <c r="C771" s="131"/>
      <c r="D771" s="131">
        <v>3233</v>
      </c>
      <c r="E771" s="11"/>
      <c r="F771" s="127"/>
      <c r="G771" s="12" t="s">
        <v>39</v>
      </c>
      <c r="H771" s="127" t="s">
        <v>195</v>
      </c>
      <c r="I771" s="133">
        <f t="shared" ref="I771:K772" si="138">I772</f>
        <v>0</v>
      </c>
      <c r="J771" s="133">
        <f t="shared" si="138"/>
        <v>0</v>
      </c>
      <c r="K771" s="133">
        <f t="shared" si="138"/>
        <v>0</v>
      </c>
      <c r="L771" s="113"/>
    </row>
    <row r="772" spans="1:12" s="114" customFormat="1" ht="20.25" customHeight="1" x14ac:dyDescent="0.25">
      <c r="A772" s="124"/>
      <c r="B772" s="131"/>
      <c r="C772" s="131"/>
      <c r="D772" s="131"/>
      <c r="E772" s="88">
        <v>32339</v>
      </c>
      <c r="F772" s="127"/>
      <c r="G772" s="12" t="s">
        <v>39</v>
      </c>
      <c r="H772" s="127" t="s">
        <v>196</v>
      </c>
      <c r="I772" s="133">
        <f t="shared" si="138"/>
        <v>0</v>
      </c>
      <c r="J772" s="133">
        <f t="shared" si="138"/>
        <v>0</v>
      </c>
      <c r="K772" s="133">
        <f t="shared" si="138"/>
        <v>0</v>
      </c>
      <c r="L772" s="113"/>
    </row>
    <row r="773" spans="1:12" s="114" customFormat="1" ht="20.25" customHeight="1" x14ac:dyDescent="0.25">
      <c r="A773" s="124"/>
      <c r="B773" s="131"/>
      <c r="C773" s="131"/>
      <c r="D773" s="131"/>
      <c r="E773" s="11"/>
      <c r="F773" s="171">
        <v>323390</v>
      </c>
      <c r="G773" s="172" t="s">
        <v>39</v>
      </c>
      <c r="H773" s="173" t="s">
        <v>196</v>
      </c>
      <c r="I773" s="174">
        <v>0</v>
      </c>
      <c r="J773" s="174">
        <f>K773-I773</f>
        <v>0</v>
      </c>
      <c r="K773" s="174">
        <v>0</v>
      </c>
      <c r="L773" s="113"/>
    </row>
    <row r="774" spans="1:12" s="114" customFormat="1" ht="20.25" customHeight="1" x14ac:dyDescent="0.25">
      <c r="A774" s="124"/>
      <c r="B774" s="131"/>
      <c r="C774" s="131"/>
      <c r="D774" s="131">
        <v>3235</v>
      </c>
      <c r="E774" s="131"/>
      <c r="F774" s="132"/>
      <c r="G774" s="12" t="s">
        <v>39</v>
      </c>
      <c r="H774" s="127" t="s">
        <v>202</v>
      </c>
      <c r="I774" s="133">
        <f>+I775+I777</f>
        <v>0</v>
      </c>
      <c r="J774" s="133">
        <f t="shared" ref="J774:K774" si="139">+J775+J777</f>
        <v>125</v>
      </c>
      <c r="K774" s="133">
        <f t="shared" si="139"/>
        <v>125</v>
      </c>
      <c r="L774" s="113"/>
    </row>
    <row r="775" spans="1:12" s="114" customFormat="1" ht="20.25" customHeight="1" x14ac:dyDescent="0.25">
      <c r="A775" s="124"/>
      <c r="B775" s="131"/>
      <c r="C775" s="131"/>
      <c r="D775" s="131"/>
      <c r="E775" s="88">
        <v>32352</v>
      </c>
      <c r="F775" s="127"/>
      <c r="G775" s="12" t="s">
        <v>39</v>
      </c>
      <c r="H775" s="127" t="s">
        <v>203</v>
      </c>
      <c r="I775" s="133">
        <f>I776</f>
        <v>0</v>
      </c>
      <c r="J775" s="133">
        <f>J776</f>
        <v>125</v>
      </c>
      <c r="K775" s="133">
        <f>K776</f>
        <v>125</v>
      </c>
      <c r="L775" s="113"/>
    </row>
    <row r="776" spans="1:12" s="114" customFormat="1" ht="20.25" customHeight="1" x14ac:dyDescent="0.25">
      <c r="A776" s="124"/>
      <c r="B776" s="131"/>
      <c r="C776" s="131"/>
      <c r="D776" s="131"/>
      <c r="E776" s="11"/>
      <c r="F776" s="171">
        <v>323520</v>
      </c>
      <c r="G776" s="172" t="s">
        <v>39</v>
      </c>
      <c r="H776" s="173" t="s">
        <v>203</v>
      </c>
      <c r="I776" s="174">
        <v>0</v>
      </c>
      <c r="J776" s="174">
        <f>K776-I776</f>
        <v>125</v>
      </c>
      <c r="K776" s="177">
        <v>125</v>
      </c>
      <c r="L776" s="113"/>
    </row>
    <row r="777" spans="1:12" s="114" customFormat="1" ht="20.25" customHeight="1" x14ac:dyDescent="0.25">
      <c r="A777" s="124"/>
      <c r="B777" s="131"/>
      <c r="C777" s="131"/>
      <c r="D777" s="131"/>
      <c r="E777" s="11" t="s">
        <v>318</v>
      </c>
      <c r="F777" s="134"/>
      <c r="G777" s="12" t="s">
        <v>39</v>
      </c>
      <c r="H777" s="127" t="s">
        <v>205</v>
      </c>
      <c r="I777" s="133">
        <f>I778</f>
        <v>0</v>
      </c>
      <c r="J777" s="133">
        <f t="shared" ref="J777:K777" si="140">J778</f>
        <v>0</v>
      </c>
      <c r="K777" s="133">
        <f t="shared" si="140"/>
        <v>0</v>
      </c>
      <c r="L777" s="113"/>
    </row>
    <row r="778" spans="1:12" s="114" customFormat="1" ht="20.25" customHeight="1" x14ac:dyDescent="0.25">
      <c r="A778" s="124"/>
      <c r="B778" s="131"/>
      <c r="C778" s="131"/>
      <c r="D778" s="131"/>
      <c r="E778" s="11"/>
      <c r="F778" s="171">
        <v>323590</v>
      </c>
      <c r="G778" s="172" t="s">
        <v>39</v>
      </c>
      <c r="H778" s="173" t="s">
        <v>205</v>
      </c>
      <c r="I778" s="174">
        <v>0</v>
      </c>
      <c r="J778" s="174">
        <f>K778-I778</f>
        <v>0</v>
      </c>
      <c r="K778" s="177">
        <v>0</v>
      </c>
      <c r="L778" s="113"/>
    </row>
    <row r="779" spans="1:12" s="114" customFormat="1" ht="20.25" customHeight="1" x14ac:dyDescent="0.25">
      <c r="A779" s="124"/>
      <c r="B779" s="131"/>
      <c r="C779" s="131"/>
      <c r="D779" s="131">
        <v>3237</v>
      </c>
      <c r="E779" s="131"/>
      <c r="F779" s="132"/>
      <c r="G779" s="12" t="s">
        <v>39</v>
      </c>
      <c r="H779" s="127" t="s">
        <v>209</v>
      </c>
      <c r="I779" s="133">
        <f t="shared" ref="I779:K779" si="141">I780</f>
        <v>0</v>
      </c>
      <c r="J779" s="133">
        <f t="shared" si="141"/>
        <v>5450</v>
      </c>
      <c r="K779" s="133">
        <f t="shared" si="141"/>
        <v>5450</v>
      </c>
      <c r="L779" s="113"/>
    </row>
    <row r="780" spans="1:12" s="114" customFormat="1" ht="20.25" customHeight="1" x14ac:dyDescent="0.25">
      <c r="A780" s="124"/>
      <c r="B780" s="131"/>
      <c r="C780" s="131"/>
      <c r="D780" s="131"/>
      <c r="E780" s="88">
        <v>32372</v>
      </c>
      <c r="F780" s="127"/>
      <c r="G780" s="12" t="s">
        <v>39</v>
      </c>
      <c r="H780" s="127" t="s">
        <v>210</v>
      </c>
      <c r="I780" s="133">
        <f>+I781+I782+I783</f>
        <v>0</v>
      </c>
      <c r="J780" s="133">
        <f t="shared" ref="J780:K780" si="142">+J781+J782+J783</f>
        <v>5450</v>
      </c>
      <c r="K780" s="133">
        <f t="shared" si="142"/>
        <v>5450</v>
      </c>
      <c r="L780" s="113"/>
    </row>
    <row r="781" spans="1:12" s="114" customFormat="1" ht="20.25" customHeight="1" x14ac:dyDescent="0.25">
      <c r="A781" s="124"/>
      <c r="B781" s="131"/>
      <c r="C781" s="131"/>
      <c r="D781" s="131"/>
      <c r="E781" s="11"/>
      <c r="F781" s="171">
        <v>323720</v>
      </c>
      <c r="G781" s="172" t="s">
        <v>39</v>
      </c>
      <c r="H781" s="173" t="s">
        <v>210</v>
      </c>
      <c r="I781" s="174">
        <v>0</v>
      </c>
      <c r="J781" s="174">
        <f>K781-I781</f>
        <v>2360</v>
      </c>
      <c r="K781" s="177">
        <f>360+2000</f>
        <v>2360</v>
      </c>
      <c r="L781" s="113"/>
    </row>
    <row r="782" spans="1:12" s="114" customFormat="1" ht="20.25" customHeight="1" x14ac:dyDescent="0.25">
      <c r="A782" s="124"/>
      <c r="B782" s="131"/>
      <c r="C782" s="131"/>
      <c r="D782" s="131"/>
      <c r="E782" s="11"/>
      <c r="F782" s="171">
        <v>323730</v>
      </c>
      <c r="G782" s="172" t="s">
        <v>39</v>
      </c>
      <c r="H782" s="173" t="s">
        <v>211</v>
      </c>
      <c r="I782" s="174">
        <v>0</v>
      </c>
      <c r="J782" s="174">
        <f t="shared" ref="J782:J783" si="143">K782-I782</f>
        <v>60</v>
      </c>
      <c r="K782" s="177">
        <v>60</v>
      </c>
      <c r="L782" s="113"/>
    </row>
    <row r="783" spans="1:12" s="114" customFormat="1" ht="20.25" customHeight="1" x14ac:dyDescent="0.25">
      <c r="A783" s="124"/>
      <c r="B783" s="131"/>
      <c r="C783" s="131"/>
      <c r="D783" s="131"/>
      <c r="E783" s="11"/>
      <c r="F783" s="171">
        <v>323790</v>
      </c>
      <c r="G783" s="172" t="s">
        <v>39</v>
      </c>
      <c r="H783" s="173" t="s">
        <v>212</v>
      </c>
      <c r="I783" s="174">
        <v>0</v>
      </c>
      <c r="J783" s="174">
        <f t="shared" si="143"/>
        <v>3030</v>
      </c>
      <c r="K783" s="177">
        <f>1470+230+1330</f>
        <v>3030</v>
      </c>
      <c r="L783" s="113"/>
    </row>
    <row r="784" spans="1:12" s="114" customFormat="1" ht="21" customHeight="1" x14ac:dyDescent="0.25">
      <c r="A784" s="124"/>
      <c r="B784" s="131"/>
      <c r="C784" s="131"/>
      <c r="D784" s="131">
        <v>3239</v>
      </c>
      <c r="E784" s="131"/>
      <c r="F784" s="132"/>
      <c r="G784" s="12" t="s">
        <v>39</v>
      </c>
      <c r="H784" s="127" t="s">
        <v>215</v>
      </c>
      <c r="I784" s="133">
        <f>+I785</f>
        <v>0</v>
      </c>
      <c r="J784" s="133">
        <f t="shared" ref="J784:K785" si="144">+J785</f>
        <v>8515</v>
      </c>
      <c r="K784" s="133">
        <f t="shared" si="144"/>
        <v>8515</v>
      </c>
      <c r="L784" s="113"/>
    </row>
    <row r="785" spans="1:12" s="114" customFormat="1" ht="20.25" customHeight="1" x14ac:dyDescent="0.25">
      <c r="A785" s="124"/>
      <c r="B785" s="131"/>
      <c r="C785" s="131"/>
      <c r="D785" s="131"/>
      <c r="E785" s="88">
        <v>32391</v>
      </c>
      <c r="F785" s="127"/>
      <c r="G785" s="12" t="s">
        <v>39</v>
      </c>
      <c r="H785" s="127" t="s">
        <v>216</v>
      </c>
      <c r="I785" s="133">
        <f>+I786</f>
        <v>0</v>
      </c>
      <c r="J785" s="133">
        <f t="shared" si="144"/>
        <v>8515</v>
      </c>
      <c r="K785" s="133">
        <f t="shared" si="144"/>
        <v>8515</v>
      </c>
      <c r="L785" s="113"/>
    </row>
    <row r="786" spans="1:12" s="114" customFormat="1" ht="20.25" customHeight="1" x14ac:dyDescent="0.25">
      <c r="A786" s="124"/>
      <c r="B786" s="131"/>
      <c r="C786" s="131"/>
      <c r="D786" s="131"/>
      <c r="E786" s="11"/>
      <c r="F786" s="171">
        <v>323910</v>
      </c>
      <c r="G786" s="172" t="s">
        <v>39</v>
      </c>
      <c r="H786" s="173" t="s">
        <v>216</v>
      </c>
      <c r="I786" s="174">
        <v>0</v>
      </c>
      <c r="J786" s="174">
        <f>K786-I786</f>
        <v>8515</v>
      </c>
      <c r="K786" s="177">
        <f>5305+540+2670</f>
        <v>8515</v>
      </c>
      <c r="L786" s="113"/>
    </row>
    <row r="787" spans="1:12" s="114" customFormat="1" ht="20.25" customHeight="1" x14ac:dyDescent="0.25">
      <c r="A787" s="124"/>
      <c r="B787" s="131"/>
      <c r="C787" s="131">
        <v>329</v>
      </c>
      <c r="D787" s="131"/>
      <c r="E787" s="131"/>
      <c r="F787" s="132"/>
      <c r="G787" s="12" t="s">
        <v>39</v>
      </c>
      <c r="H787" s="127" t="s">
        <v>228</v>
      </c>
      <c r="I787" s="133">
        <f>+I788</f>
        <v>0</v>
      </c>
      <c r="J787" s="133">
        <f t="shared" ref="J787:K787" si="145">+J788</f>
        <v>3250</v>
      </c>
      <c r="K787" s="133">
        <f t="shared" si="145"/>
        <v>3250</v>
      </c>
      <c r="L787" s="113"/>
    </row>
    <row r="788" spans="1:12" s="114" customFormat="1" ht="20.25" customHeight="1" x14ac:dyDescent="0.25">
      <c r="A788" s="124"/>
      <c r="B788" s="131"/>
      <c r="C788" s="131"/>
      <c r="D788" s="131">
        <v>3293</v>
      </c>
      <c r="E788" s="131"/>
      <c r="F788" s="132"/>
      <c r="G788" s="12" t="s">
        <v>39</v>
      </c>
      <c r="H788" s="127" t="s">
        <v>235</v>
      </c>
      <c r="I788" s="133">
        <f t="shared" ref="I788:K788" si="146">I789</f>
        <v>0</v>
      </c>
      <c r="J788" s="133">
        <f t="shared" si="146"/>
        <v>3250</v>
      </c>
      <c r="K788" s="133">
        <f t="shared" si="146"/>
        <v>3250</v>
      </c>
      <c r="L788" s="113"/>
    </row>
    <row r="789" spans="1:12" s="114" customFormat="1" ht="20.25" customHeight="1" x14ac:dyDescent="0.25">
      <c r="A789" s="124"/>
      <c r="B789" s="131"/>
      <c r="C789" s="131"/>
      <c r="D789" s="131"/>
      <c r="E789" s="88">
        <v>32931</v>
      </c>
      <c r="F789" s="127"/>
      <c r="G789" s="12" t="s">
        <v>39</v>
      </c>
      <c r="H789" s="127" t="s">
        <v>235</v>
      </c>
      <c r="I789" s="133">
        <f>+I790</f>
        <v>0</v>
      </c>
      <c r="J789" s="133">
        <f t="shared" ref="J789:K789" si="147">+J790</f>
        <v>3250</v>
      </c>
      <c r="K789" s="133">
        <f t="shared" si="147"/>
        <v>3250</v>
      </c>
      <c r="L789" s="113"/>
    </row>
    <row r="790" spans="1:12" s="114" customFormat="1" ht="20.25" customHeight="1" x14ac:dyDescent="0.25">
      <c r="A790" s="124"/>
      <c r="B790" s="131"/>
      <c r="C790" s="131"/>
      <c r="D790" s="131"/>
      <c r="E790" s="11"/>
      <c r="F790" s="171">
        <v>329310</v>
      </c>
      <c r="G790" s="172" t="s">
        <v>39</v>
      </c>
      <c r="H790" s="173" t="s">
        <v>235</v>
      </c>
      <c r="I790" s="174">
        <v>0</v>
      </c>
      <c r="J790" s="174">
        <f>K790-I790</f>
        <v>3250</v>
      </c>
      <c r="K790" s="177">
        <f>90+3160</f>
        <v>3250</v>
      </c>
      <c r="L790" s="113"/>
    </row>
    <row r="791" spans="1:12" s="114" customFormat="1" ht="30" customHeight="1" x14ac:dyDescent="0.25">
      <c r="A791" s="428" t="s">
        <v>104</v>
      </c>
      <c r="B791" s="429"/>
      <c r="C791" s="429"/>
      <c r="D791" s="429"/>
      <c r="E791" s="429"/>
      <c r="F791" s="429"/>
      <c r="G791" s="430"/>
      <c r="H791" s="111" t="s">
        <v>105</v>
      </c>
      <c r="I791" s="112">
        <f>+I792</f>
        <v>0</v>
      </c>
      <c r="J791" s="112">
        <f t="shared" ref="J791:K792" si="148">+J792</f>
        <v>0</v>
      </c>
      <c r="K791" s="112">
        <f t="shared" si="148"/>
        <v>0</v>
      </c>
    </row>
    <row r="792" spans="1:12" s="119" customFormat="1" ht="21.75" customHeight="1" x14ac:dyDescent="0.25">
      <c r="A792" s="115"/>
      <c r="B792" s="115"/>
      <c r="C792" s="115"/>
      <c r="D792" s="115"/>
      <c r="E792" s="115"/>
      <c r="F792" s="115" t="str">
        <f>+G792</f>
        <v>5.5.</v>
      </c>
      <c r="G792" s="116" t="s">
        <v>39</v>
      </c>
      <c r="H792" s="117" t="s">
        <v>19</v>
      </c>
      <c r="I792" s="118">
        <f>+I793</f>
        <v>0</v>
      </c>
      <c r="J792" s="118">
        <f t="shared" si="148"/>
        <v>0</v>
      </c>
      <c r="K792" s="118">
        <f t="shared" si="148"/>
        <v>0</v>
      </c>
      <c r="L792" s="113"/>
    </row>
    <row r="793" spans="1:12" s="119" customFormat="1" ht="20.25" customHeight="1" x14ac:dyDescent="0.25">
      <c r="A793" s="120">
        <v>4</v>
      </c>
      <c r="B793" s="120"/>
      <c r="C793" s="120"/>
      <c r="D793" s="120"/>
      <c r="E793" s="120"/>
      <c r="F793" s="120"/>
      <c r="G793" s="175" t="s">
        <v>39</v>
      </c>
      <c r="H793" s="122" t="s">
        <v>21</v>
      </c>
      <c r="I793" s="123">
        <f>+I794+I795</f>
        <v>0</v>
      </c>
      <c r="J793" s="123">
        <f t="shared" ref="J793:K793" si="149">+J794+J795</f>
        <v>0</v>
      </c>
      <c r="K793" s="123">
        <f t="shared" si="149"/>
        <v>0</v>
      </c>
      <c r="L793" s="113"/>
    </row>
    <row r="794" spans="1:12" s="114" customFormat="1" ht="20.25" customHeight="1" x14ac:dyDescent="0.25">
      <c r="A794" s="124"/>
      <c r="B794" s="124">
        <v>41</v>
      </c>
      <c r="C794" s="124"/>
      <c r="D794" s="124"/>
      <c r="E794" s="124"/>
      <c r="F794" s="124"/>
      <c r="G794" s="175" t="s">
        <v>39</v>
      </c>
      <c r="H794" s="125" t="s">
        <v>11</v>
      </c>
      <c r="I794" s="128">
        <v>0</v>
      </c>
      <c r="J794" s="128"/>
      <c r="K794" s="128">
        <v>0</v>
      </c>
      <c r="L794" s="113"/>
    </row>
    <row r="795" spans="1:12" s="114" customFormat="1" ht="20.25" customHeight="1" x14ac:dyDescent="0.25">
      <c r="A795" s="121"/>
      <c r="B795" s="124">
        <v>42</v>
      </c>
      <c r="C795" s="124"/>
      <c r="D795" s="124"/>
      <c r="E795" s="124"/>
      <c r="F795" s="124"/>
      <c r="G795" s="175" t="s">
        <v>39</v>
      </c>
      <c r="H795" s="125" t="s">
        <v>12</v>
      </c>
      <c r="I795" s="128">
        <v>0</v>
      </c>
      <c r="J795" s="128"/>
      <c r="K795" s="128">
        <v>0</v>
      </c>
      <c r="L795" s="113"/>
    </row>
    <row r="796" spans="1:12" s="114" customFormat="1" ht="34.5" customHeight="1" x14ac:dyDescent="0.25">
      <c r="A796" s="428" t="s">
        <v>319</v>
      </c>
      <c r="B796" s="429"/>
      <c r="C796" s="429"/>
      <c r="D796" s="429"/>
      <c r="E796" s="429"/>
      <c r="F796" s="429"/>
      <c r="G796" s="430"/>
      <c r="H796" s="111" t="s">
        <v>101</v>
      </c>
      <c r="I796" s="112">
        <f>+I797</f>
        <v>0</v>
      </c>
      <c r="J796" s="112">
        <f t="shared" ref="J796:K797" si="150">+J797</f>
        <v>0</v>
      </c>
      <c r="K796" s="112">
        <f t="shared" si="150"/>
        <v>0</v>
      </c>
    </row>
    <row r="797" spans="1:12" s="119" customFormat="1" ht="23.1" customHeight="1" x14ac:dyDescent="0.25">
      <c r="A797" s="115"/>
      <c r="B797" s="115"/>
      <c r="C797" s="115"/>
      <c r="D797" s="115"/>
      <c r="E797" s="115"/>
      <c r="F797" s="115" t="s">
        <v>39</v>
      </c>
      <c r="G797" s="116" t="s">
        <v>39</v>
      </c>
      <c r="H797" s="117" t="s">
        <v>19</v>
      </c>
      <c r="I797" s="118">
        <f>+I798</f>
        <v>0</v>
      </c>
      <c r="J797" s="118">
        <f t="shared" si="150"/>
        <v>0</v>
      </c>
      <c r="K797" s="118">
        <f t="shared" si="150"/>
        <v>0</v>
      </c>
      <c r="L797" s="113"/>
    </row>
    <row r="798" spans="1:12" s="114" customFormat="1" ht="23.1" customHeight="1" x14ac:dyDescent="0.25">
      <c r="A798" s="124"/>
      <c r="B798" s="124">
        <v>32</v>
      </c>
      <c r="C798" s="124"/>
      <c r="D798" s="124"/>
      <c r="E798" s="124"/>
      <c r="F798" s="124"/>
      <c r="G798" s="175" t="s">
        <v>39</v>
      </c>
      <c r="H798" s="127" t="s">
        <v>7</v>
      </c>
      <c r="I798" s="128">
        <f>+I800</f>
        <v>0</v>
      </c>
      <c r="J798" s="128">
        <f t="shared" ref="J798:K798" si="151">+J800</f>
        <v>0</v>
      </c>
      <c r="K798" s="128">
        <f t="shared" si="151"/>
        <v>0</v>
      </c>
      <c r="L798" s="113"/>
    </row>
    <row r="799" spans="1:12" s="114" customFormat="1" ht="20.25" customHeight="1" x14ac:dyDescent="0.25">
      <c r="A799" s="124"/>
      <c r="B799" s="131"/>
      <c r="C799" s="131"/>
      <c r="D799" s="131"/>
      <c r="E799" s="88">
        <v>32234</v>
      </c>
      <c r="F799" s="127"/>
      <c r="G799" s="12" t="s">
        <v>39</v>
      </c>
      <c r="H799" s="127" t="s">
        <v>177</v>
      </c>
      <c r="I799" s="133">
        <v>0</v>
      </c>
      <c r="J799" s="133">
        <v>0</v>
      </c>
      <c r="K799" s="133">
        <v>0</v>
      </c>
      <c r="L799" s="113"/>
    </row>
    <row r="800" spans="1:12" s="114" customFormat="1" ht="20.25" customHeight="1" x14ac:dyDescent="0.25">
      <c r="A800" s="124"/>
      <c r="B800" s="131"/>
      <c r="C800" s="131">
        <v>323</v>
      </c>
      <c r="D800" s="131"/>
      <c r="E800" s="11"/>
      <c r="F800" s="127"/>
      <c r="G800" s="12" t="s">
        <v>39</v>
      </c>
      <c r="H800" s="127" t="s">
        <v>185</v>
      </c>
      <c r="I800" s="133">
        <f>+I816+I821</f>
        <v>0</v>
      </c>
      <c r="J800" s="133">
        <f t="shared" ref="J800:K800" si="152">+J816+J821</f>
        <v>0</v>
      </c>
      <c r="K800" s="133">
        <f t="shared" si="152"/>
        <v>0</v>
      </c>
      <c r="L800" s="113"/>
    </row>
    <row r="801" spans="1:12" s="114" customFormat="1" ht="20.25" customHeight="1" x14ac:dyDescent="0.25">
      <c r="A801" s="124"/>
      <c r="B801" s="131"/>
      <c r="C801" s="131"/>
      <c r="D801" s="131">
        <v>3231</v>
      </c>
      <c r="E801" s="11"/>
      <c r="F801" s="127"/>
      <c r="G801" s="12" t="s">
        <v>39</v>
      </c>
      <c r="H801" s="127" t="s">
        <v>186</v>
      </c>
      <c r="I801" s="133">
        <f>I802+I804+I806+I808</f>
        <v>0</v>
      </c>
      <c r="J801" s="133">
        <f t="shared" ref="J801:K801" si="153">J802+J804+J806+J808</f>
        <v>0</v>
      </c>
      <c r="K801" s="133">
        <f t="shared" si="153"/>
        <v>0</v>
      </c>
      <c r="L801" s="113"/>
    </row>
    <row r="802" spans="1:12" s="114" customFormat="1" ht="20.25" customHeight="1" x14ac:dyDescent="0.25">
      <c r="A802" s="124"/>
      <c r="B802" s="131"/>
      <c r="C802" s="131"/>
      <c r="D802" s="131"/>
      <c r="E802" s="88">
        <v>32311</v>
      </c>
      <c r="F802" s="127"/>
      <c r="G802" s="12" t="s">
        <v>39</v>
      </c>
      <c r="H802" s="127" t="s">
        <v>187</v>
      </c>
      <c r="I802" s="133">
        <f t="shared" ref="I802:K802" si="154">I803</f>
        <v>0</v>
      </c>
      <c r="J802" s="133">
        <f t="shared" si="154"/>
        <v>0</v>
      </c>
      <c r="K802" s="133">
        <f t="shared" si="154"/>
        <v>0</v>
      </c>
      <c r="L802" s="113"/>
    </row>
    <row r="803" spans="1:12" s="114" customFormat="1" ht="20.25" customHeight="1" x14ac:dyDescent="0.25">
      <c r="A803" s="124"/>
      <c r="B803" s="131"/>
      <c r="C803" s="131"/>
      <c r="D803" s="131"/>
      <c r="E803" s="11"/>
      <c r="F803" s="171">
        <v>323110</v>
      </c>
      <c r="G803" s="172" t="s">
        <v>39</v>
      </c>
      <c r="H803" s="173" t="s">
        <v>187</v>
      </c>
      <c r="I803" s="174">
        <v>0</v>
      </c>
      <c r="J803" s="174">
        <v>0</v>
      </c>
      <c r="K803" s="174">
        <f>I803+J803</f>
        <v>0</v>
      </c>
      <c r="L803" s="113"/>
    </row>
    <row r="804" spans="1:12" s="114" customFormat="1" ht="20.25" customHeight="1" x14ac:dyDescent="0.25">
      <c r="A804" s="124"/>
      <c r="B804" s="131"/>
      <c r="C804" s="131"/>
      <c r="D804" s="131"/>
      <c r="E804" s="88">
        <v>32312</v>
      </c>
      <c r="F804" s="127"/>
      <c r="G804" s="12" t="s">
        <v>39</v>
      </c>
      <c r="H804" s="127" t="s">
        <v>188</v>
      </c>
      <c r="I804" s="133">
        <v>0</v>
      </c>
      <c r="J804" s="133">
        <v>0</v>
      </c>
      <c r="K804" s="133">
        <v>0</v>
      </c>
      <c r="L804" s="113"/>
    </row>
    <row r="805" spans="1:12" s="114" customFormat="1" ht="20.25" customHeight="1" x14ac:dyDescent="0.25">
      <c r="A805" s="124"/>
      <c r="B805" s="131"/>
      <c r="C805" s="131"/>
      <c r="D805" s="131"/>
      <c r="E805" s="11"/>
      <c r="F805" s="171">
        <v>323120</v>
      </c>
      <c r="G805" s="172" t="s">
        <v>39</v>
      </c>
      <c r="H805" s="173" t="s">
        <v>188</v>
      </c>
      <c r="I805" s="174">
        <v>0</v>
      </c>
      <c r="J805" s="174">
        <v>0</v>
      </c>
      <c r="K805" s="174">
        <f>I805+J805</f>
        <v>0</v>
      </c>
      <c r="L805" s="113"/>
    </row>
    <row r="806" spans="1:12" s="114" customFormat="1" ht="20.25" customHeight="1" x14ac:dyDescent="0.25">
      <c r="A806" s="124"/>
      <c r="B806" s="131"/>
      <c r="C806" s="131"/>
      <c r="D806" s="131"/>
      <c r="E806" s="88">
        <v>32313</v>
      </c>
      <c r="F806" s="127"/>
      <c r="G806" s="12" t="s">
        <v>39</v>
      </c>
      <c r="H806" s="127" t="s">
        <v>189</v>
      </c>
      <c r="I806" s="133">
        <v>0</v>
      </c>
      <c r="J806" s="133">
        <v>0</v>
      </c>
      <c r="K806" s="133">
        <v>0</v>
      </c>
      <c r="L806" s="113"/>
    </row>
    <row r="807" spans="1:12" s="114" customFormat="1" ht="20.25" customHeight="1" x14ac:dyDescent="0.25">
      <c r="A807" s="124"/>
      <c r="B807" s="131"/>
      <c r="C807" s="131"/>
      <c r="D807" s="131"/>
      <c r="E807" s="11"/>
      <c r="F807" s="171">
        <v>323130</v>
      </c>
      <c r="G807" s="172" t="s">
        <v>39</v>
      </c>
      <c r="H807" s="173" t="s">
        <v>189</v>
      </c>
      <c r="I807" s="174">
        <v>0</v>
      </c>
      <c r="J807" s="174">
        <v>0</v>
      </c>
      <c r="K807" s="174">
        <f>I807+J807</f>
        <v>0</v>
      </c>
      <c r="L807" s="113"/>
    </row>
    <row r="808" spans="1:12" s="114" customFormat="1" ht="20.25" customHeight="1" x14ac:dyDescent="0.25">
      <c r="A808" s="124"/>
      <c r="B808" s="131"/>
      <c r="C808" s="131"/>
      <c r="D808" s="131"/>
      <c r="E808" s="88">
        <v>32319</v>
      </c>
      <c r="F808" s="127"/>
      <c r="G808" s="12" t="s">
        <v>39</v>
      </c>
      <c r="H808" s="127" t="s">
        <v>190</v>
      </c>
      <c r="I808" s="133">
        <v>0</v>
      </c>
      <c r="J808" s="133">
        <v>0</v>
      </c>
      <c r="K808" s="133">
        <v>0</v>
      </c>
      <c r="L808" s="113"/>
    </row>
    <row r="809" spans="1:12" s="114" customFormat="1" ht="20.25" customHeight="1" x14ac:dyDescent="0.25">
      <c r="A809" s="124"/>
      <c r="B809" s="131"/>
      <c r="C809" s="131"/>
      <c r="D809" s="131"/>
      <c r="E809" s="11"/>
      <c r="F809" s="171">
        <v>323190</v>
      </c>
      <c r="G809" s="172" t="s">
        <v>39</v>
      </c>
      <c r="H809" s="173" t="s">
        <v>190</v>
      </c>
      <c r="I809" s="174">
        <v>0</v>
      </c>
      <c r="J809" s="174">
        <v>0</v>
      </c>
      <c r="K809" s="174">
        <f>I809+J809</f>
        <v>0</v>
      </c>
      <c r="L809" s="113"/>
    </row>
    <row r="810" spans="1:12" s="114" customFormat="1" ht="20.25" customHeight="1" x14ac:dyDescent="0.25">
      <c r="A810" s="124"/>
      <c r="B810" s="131"/>
      <c r="C810" s="131"/>
      <c r="D810" s="131">
        <v>3232</v>
      </c>
      <c r="E810" s="11"/>
      <c r="F810" s="127"/>
      <c r="G810" s="12" t="s">
        <v>39</v>
      </c>
      <c r="H810" s="127" t="s">
        <v>192</v>
      </c>
      <c r="I810" s="133">
        <f t="shared" ref="I810:K811" si="155">I811</f>
        <v>0</v>
      </c>
      <c r="J810" s="133">
        <f t="shared" si="155"/>
        <v>0</v>
      </c>
      <c r="K810" s="133">
        <f t="shared" si="155"/>
        <v>0</v>
      </c>
      <c r="L810" s="113"/>
    </row>
    <row r="811" spans="1:12" s="114" customFormat="1" ht="20.25" customHeight="1" x14ac:dyDescent="0.25">
      <c r="A811" s="124"/>
      <c r="B811" s="131"/>
      <c r="C811" s="131"/>
      <c r="D811" s="131"/>
      <c r="E811" s="88">
        <v>32322</v>
      </c>
      <c r="F811" s="127"/>
      <c r="G811" s="12" t="s">
        <v>39</v>
      </c>
      <c r="H811" s="127" t="s">
        <v>193</v>
      </c>
      <c r="I811" s="133">
        <f t="shared" si="155"/>
        <v>0</v>
      </c>
      <c r="J811" s="133">
        <f t="shared" si="155"/>
        <v>0</v>
      </c>
      <c r="K811" s="133">
        <f t="shared" si="155"/>
        <v>0</v>
      </c>
      <c r="L811" s="113"/>
    </row>
    <row r="812" spans="1:12" s="114" customFormat="1" ht="20.25" customHeight="1" x14ac:dyDescent="0.25">
      <c r="A812" s="124"/>
      <c r="B812" s="131"/>
      <c r="C812" s="131"/>
      <c r="D812" s="131"/>
      <c r="E812" s="11"/>
      <c r="F812" s="171">
        <v>323220</v>
      </c>
      <c r="G812" s="172" t="s">
        <v>39</v>
      </c>
      <c r="H812" s="173" t="s">
        <v>193</v>
      </c>
      <c r="I812" s="174">
        <v>0</v>
      </c>
      <c r="J812" s="174">
        <f>K812-I812</f>
        <v>0</v>
      </c>
      <c r="K812" s="174">
        <v>0</v>
      </c>
      <c r="L812" s="113"/>
    </row>
    <row r="813" spans="1:12" s="114" customFormat="1" ht="20.25" customHeight="1" x14ac:dyDescent="0.25">
      <c r="A813" s="124"/>
      <c r="B813" s="131"/>
      <c r="C813" s="131"/>
      <c r="D813" s="131">
        <v>3233</v>
      </c>
      <c r="E813" s="11"/>
      <c r="F813" s="127"/>
      <c r="G813" s="12" t="s">
        <v>39</v>
      </c>
      <c r="H813" s="127" t="s">
        <v>195</v>
      </c>
      <c r="I813" s="133">
        <f t="shared" ref="I813:K814" si="156">I814</f>
        <v>0</v>
      </c>
      <c r="J813" s="133">
        <f t="shared" si="156"/>
        <v>0</v>
      </c>
      <c r="K813" s="133">
        <f t="shared" si="156"/>
        <v>0</v>
      </c>
      <c r="L813" s="113"/>
    </row>
    <row r="814" spans="1:12" s="114" customFormat="1" ht="20.25" customHeight="1" x14ac:dyDescent="0.25">
      <c r="A814" s="124"/>
      <c r="B814" s="131"/>
      <c r="C814" s="131"/>
      <c r="D814" s="131"/>
      <c r="E814" s="88">
        <v>32339</v>
      </c>
      <c r="F814" s="127"/>
      <c r="G814" s="12" t="s">
        <v>39</v>
      </c>
      <c r="H814" s="127" t="s">
        <v>196</v>
      </c>
      <c r="I814" s="133">
        <f t="shared" si="156"/>
        <v>0</v>
      </c>
      <c r="J814" s="133">
        <f t="shared" si="156"/>
        <v>0</v>
      </c>
      <c r="K814" s="133">
        <f t="shared" si="156"/>
        <v>0</v>
      </c>
      <c r="L814" s="113"/>
    </row>
    <row r="815" spans="1:12" s="114" customFormat="1" ht="20.25" customHeight="1" x14ac:dyDescent="0.25">
      <c r="A815" s="124"/>
      <c r="B815" s="131"/>
      <c r="C815" s="131"/>
      <c r="D815" s="131"/>
      <c r="E815" s="11"/>
      <c r="F815" s="171">
        <v>323390</v>
      </c>
      <c r="G815" s="172" t="s">
        <v>39</v>
      </c>
      <c r="H815" s="173" t="s">
        <v>196</v>
      </c>
      <c r="I815" s="174">
        <v>0</v>
      </c>
      <c r="J815" s="174">
        <f>K815-I815</f>
        <v>0</v>
      </c>
      <c r="K815" s="174">
        <v>0</v>
      </c>
      <c r="L815" s="113"/>
    </row>
    <row r="816" spans="1:12" s="114" customFormat="1" ht="20.25" customHeight="1" x14ac:dyDescent="0.25">
      <c r="A816" s="124"/>
      <c r="B816" s="131"/>
      <c r="C816" s="131"/>
      <c r="D816" s="131">
        <v>3237</v>
      </c>
      <c r="E816" s="131"/>
      <c r="F816" s="132"/>
      <c r="G816" s="12" t="s">
        <v>39</v>
      </c>
      <c r="H816" s="127" t="s">
        <v>209</v>
      </c>
      <c r="I816" s="133">
        <f t="shared" ref="I816:K816" si="157">I817</f>
        <v>0</v>
      </c>
      <c r="J816" s="133">
        <f t="shared" si="157"/>
        <v>0</v>
      </c>
      <c r="K816" s="133">
        <f t="shared" si="157"/>
        <v>0</v>
      </c>
      <c r="L816" s="113"/>
    </row>
    <row r="817" spans="1:12" s="114" customFormat="1" ht="20.25" customHeight="1" x14ac:dyDescent="0.25">
      <c r="A817" s="124"/>
      <c r="B817" s="131"/>
      <c r="C817" s="131"/>
      <c r="D817" s="131"/>
      <c r="E817" s="88">
        <v>32372</v>
      </c>
      <c r="F817" s="127"/>
      <c r="G817" s="12" t="s">
        <v>39</v>
      </c>
      <c r="H817" s="127" t="s">
        <v>210</v>
      </c>
      <c r="I817" s="133">
        <f>+I818+I819+I820</f>
        <v>0</v>
      </c>
      <c r="J817" s="133">
        <f t="shared" ref="J817:K817" si="158">+J818+J819+J820</f>
        <v>0</v>
      </c>
      <c r="K817" s="133">
        <f t="shared" si="158"/>
        <v>0</v>
      </c>
      <c r="L817" s="113"/>
    </row>
    <row r="818" spans="1:12" s="114" customFormat="1" ht="20.25" customHeight="1" x14ac:dyDescent="0.25">
      <c r="A818" s="124"/>
      <c r="B818" s="131"/>
      <c r="C818" s="131"/>
      <c r="D818" s="131"/>
      <c r="E818" s="11"/>
      <c r="F818" s="171">
        <v>323720</v>
      </c>
      <c r="G818" s="172" t="s">
        <v>39</v>
      </c>
      <c r="H818" s="173" t="s">
        <v>210</v>
      </c>
      <c r="I818" s="174">
        <v>0</v>
      </c>
      <c r="J818" s="174">
        <f t="shared" ref="J818:J820" si="159">K818-I818</f>
        <v>0</v>
      </c>
      <c r="K818" s="174">
        <v>0</v>
      </c>
      <c r="L818" s="113"/>
    </row>
    <row r="819" spans="1:12" s="114" customFormat="1" ht="20.25" customHeight="1" x14ac:dyDescent="0.25">
      <c r="A819" s="124"/>
      <c r="B819" s="131"/>
      <c r="C819" s="131"/>
      <c r="D819" s="131"/>
      <c r="E819" s="11"/>
      <c r="F819" s="171">
        <v>323730</v>
      </c>
      <c r="G819" s="172" t="s">
        <v>39</v>
      </c>
      <c r="H819" s="173" t="s">
        <v>211</v>
      </c>
      <c r="I819" s="174">
        <v>0</v>
      </c>
      <c r="J819" s="174">
        <f t="shared" si="159"/>
        <v>0</v>
      </c>
      <c r="K819" s="174">
        <v>0</v>
      </c>
      <c r="L819" s="113"/>
    </row>
    <row r="820" spans="1:12" s="114" customFormat="1" ht="20.25" customHeight="1" x14ac:dyDescent="0.25">
      <c r="A820" s="124"/>
      <c r="B820" s="131"/>
      <c r="C820" s="131"/>
      <c r="D820" s="131"/>
      <c r="E820" s="11"/>
      <c r="F820" s="171">
        <v>323790</v>
      </c>
      <c r="G820" s="172" t="s">
        <v>39</v>
      </c>
      <c r="H820" s="173" t="s">
        <v>212</v>
      </c>
      <c r="I820" s="174">
        <v>0</v>
      </c>
      <c r="J820" s="174">
        <f t="shared" si="159"/>
        <v>0</v>
      </c>
      <c r="K820" s="177">
        <v>0</v>
      </c>
      <c r="L820" s="113"/>
    </row>
    <row r="821" spans="1:12" s="114" customFormat="1" ht="21" customHeight="1" x14ac:dyDescent="0.25">
      <c r="A821" s="124"/>
      <c r="B821" s="131"/>
      <c r="C821" s="131"/>
      <c r="D821" s="131">
        <v>3239</v>
      </c>
      <c r="E821" s="131"/>
      <c r="F821" s="132"/>
      <c r="G821" s="12" t="s">
        <v>39</v>
      </c>
      <c r="H821" s="127" t="s">
        <v>215</v>
      </c>
      <c r="I821" s="133">
        <f>+I822</f>
        <v>0</v>
      </c>
      <c r="J821" s="133">
        <f t="shared" ref="J821:K822" si="160">+J822</f>
        <v>0</v>
      </c>
      <c r="K821" s="133">
        <f t="shared" si="160"/>
        <v>0</v>
      </c>
      <c r="L821" s="113"/>
    </row>
    <row r="822" spans="1:12" s="114" customFormat="1" ht="20.25" customHeight="1" x14ac:dyDescent="0.25">
      <c r="A822" s="124"/>
      <c r="B822" s="131"/>
      <c r="C822" s="131"/>
      <c r="D822" s="131"/>
      <c r="E822" s="88">
        <v>32391</v>
      </c>
      <c r="F822" s="127"/>
      <c r="G822" s="12" t="s">
        <v>39</v>
      </c>
      <c r="H822" s="127" t="s">
        <v>216</v>
      </c>
      <c r="I822" s="133">
        <f>+I823</f>
        <v>0</v>
      </c>
      <c r="J822" s="133">
        <f t="shared" si="160"/>
        <v>0</v>
      </c>
      <c r="K822" s="133">
        <f t="shared" si="160"/>
        <v>0</v>
      </c>
      <c r="L822" s="113"/>
    </row>
    <row r="823" spans="1:12" s="114" customFormat="1" ht="20.25" customHeight="1" x14ac:dyDescent="0.25">
      <c r="A823" s="124"/>
      <c r="B823" s="131"/>
      <c r="C823" s="131"/>
      <c r="D823" s="131"/>
      <c r="E823" s="11"/>
      <c r="F823" s="171">
        <v>323910</v>
      </c>
      <c r="G823" s="172" t="s">
        <v>39</v>
      </c>
      <c r="H823" s="173" t="s">
        <v>216</v>
      </c>
      <c r="I823" s="174">
        <v>0</v>
      </c>
      <c r="J823" s="174">
        <f>K823-I823</f>
        <v>0</v>
      </c>
      <c r="K823" s="177">
        <v>0</v>
      </c>
      <c r="L823" s="113"/>
    </row>
    <row r="824" spans="1:12" s="114" customFormat="1" ht="34.5" customHeight="1" x14ac:dyDescent="0.25">
      <c r="A824" s="428" t="s">
        <v>106</v>
      </c>
      <c r="B824" s="429"/>
      <c r="C824" s="429"/>
      <c r="D824" s="429"/>
      <c r="E824" s="429"/>
      <c r="F824" s="429"/>
      <c r="G824" s="430"/>
      <c r="H824" s="111" t="s">
        <v>107</v>
      </c>
      <c r="I824" s="112">
        <f>+I825</f>
        <v>9500</v>
      </c>
      <c r="J824" s="112">
        <f t="shared" ref="J824:K825" si="161">+J825</f>
        <v>0</v>
      </c>
      <c r="K824" s="112">
        <f t="shared" si="161"/>
        <v>9500</v>
      </c>
    </row>
    <row r="825" spans="1:12" s="119" customFormat="1" ht="23.1" customHeight="1" x14ac:dyDescent="0.25">
      <c r="A825" s="115"/>
      <c r="B825" s="115"/>
      <c r="C825" s="115"/>
      <c r="D825" s="115"/>
      <c r="E825" s="115"/>
      <c r="F825" s="115" t="str">
        <f>+G825</f>
        <v>3.1.</v>
      </c>
      <c r="G825" s="116" t="s">
        <v>41</v>
      </c>
      <c r="H825" s="117" t="s">
        <v>20</v>
      </c>
      <c r="I825" s="118">
        <f>+I826</f>
        <v>9500</v>
      </c>
      <c r="J825" s="118">
        <f t="shared" si="161"/>
        <v>0</v>
      </c>
      <c r="K825" s="118">
        <f t="shared" si="161"/>
        <v>9500</v>
      </c>
      <c r="L825" s="113"/>
    </row>
    <row r="826" spans="1:12" s="119" customFormat="1" ht="23.1" customHeight="1" x14ac:dyDescent="0.25">
      <c r="A826" s="120">
        <v>3</v>
      </c>
      <c r="B826" s="120"/>
      <c r="C826" s="120"/>
      <c r="D826" s="120"/>
      <c r="E826" s="120"/>
      <c r="F826" s="120"/>
      <c r="G826" s="175" t="s">
        <v>41</v>
      </c>
      <c r="H826" s="122" t="s">
        <v>18</v>
      </c>
      <c r="I826" s="123">
        <f>+I827+I859</f>
        <v>9500</v>
      </c>
      <c r="J826" s="123">
        <f t="shared" ref="J826:K826" si="162">+J827+J859</f>
        <v>0</v>
      </c>
      <c r="K826" s="123">
        <f t="shared" si="162"/>
        <v>9500</v>
      </c>
      <c r="L826" s="113"/>
    </row>
    <row r="827" spans="1:12" s="114" customFormat="1" ht="23.1" customHeight="1" x14ac:dyDescent="0.25">
      <c r="A827" s="124"/>
      <c r="B827" s="124">
        <v>31</v>
      </c>
      <c r="C827" s="124"/>
      <c r="D827" s="124"/>
      <c r="E827" s="124"/>
      <c r="F827" s="124"/>
      <c r="G827" s="175" t="s">
        <v>41</v>
      </c>
      <c r="H827" s="125" t="s">
        <v>6</v>
      </c>
      <c r="I827" s="128">
        <f>I828+I850</f>
        <v>2400</v>
      </c>
      <c r="J827" s="128">
        <f>J828+J850</f>
        <v>0</v>
      </c>
      <c r="K827" s="128">
        <f>K828+K850</f>
        <v>2400</v>
      </c>
      <c r="L827" s="113"/>
    </row>
    <row r="828" spans="1:12" s="114" customFormat="1" ht="20.25" customHeight="1" x14ac:dyDescent="0.25">
      <c r="A828" s="124"/>
      <c r="B828" s="131"/>
      <c r="C828" s="131">
        <v>311</v>
      </c>
      <c r="D828" s="131"/>
      <c r="E828" s="131"/>
      <c r="F828" s="132"/>
      <c r="G828" s="12" t="s">
        <v>41</v>
      </c>
      <c r="H828" s="127" t="s">
        <v>117</v>
      </c>
      <c r="I828" s="133">
        <f t="shared" ref="I828:K828" si="163">I829+I832+I835</f>
        <v>2060</v>
      </c>
      <c r="J828" s="133">
        <f t="shared" si="163"/>
        <v>0</v>
      </c>
      <c r="K828" s="133">
        <f t="shared" si="163"/>
        <v>2060</v>
      </c>
      <c r="L828" s="113"/>
    </row>
    <row r="829" spans="1:12" s="114" customFormat="1" ht="20.25" customHeight="1" x14ac:dyDescent="0.25">
      <c r="A829" s="124"/>
      <c r="B829" s="131"/>
      <c r="C829" s="131"/>
      <c r="D829" s="131">
        <v>3111</v>
      </c>
      <c r="E829" s="131"/>
      <c r="F829" s="132"/>
      <c r="G829" s="12" t="s">
        <v>41</v>
      </c>
      <c r="H829" s="127" t="s">
        <v>118</v>
      </c>
      <c r="I829" s="133">
        <f t="shared" ref="I829:K830" si="164">I830</f>
        <v>1620</v>
      </c>
      <c r="J829" s="133">
        <f t="shared" si="164"/>
        <v>0</v>
      </c>
      <c r="K829" s="133">
        <f t="shared" si="164"/>
        <v>1620</v>
      </c>
      <c r="L829" s="113"/>
    </row>
    <row r="830" spans="1:12" s="114" customFormat="1" ht="20.25" customHeight="1" x14ac:dyDescent="0.25">
      <c r="A830" s="124"/>
      <c r="B830" s="131"/>
      <c r="C830" s="131"/>
      <c r="D830" s="131"/>
      <c r="E830" s="88">
        <v>31111</v>
      </c>
      <c r="F830" s="127"/>
      <c r="G830" s="12" t="s">
        <v>41</v>
      </c>
      <c r="H830" s="127" t="s">
        <v>119</v>
      </c>
      <c r="I830" s="133">
        <f t="shared" si="164"/>
        <v>1620</v>
      </c>
      <c r="J830" s="133">
        <f t="shared" si="164"/>
        <v>0</v>
      </c>
      <c r="K830" s="133">
        <f t="shared" si="164"/>
        <v>1620</v>
      </c>
      <c r="L830" s="113"/>
    </row>
    <row r="831" spans="1:12" s="114" customFormat="1" ht="20.25" customHeight="1" x14ac:dyDescent="0.25">
      <c r="A831" s="124"/>
      <c r="B831" s="131"/>
      <c r="C831" s="131"/>
      <c r="D831" s="131"/>
      <c r="E831" s="11"/>
      <c r="F831" s="171">
        <v>311110</v>
      </c>
      <c r="G831" s="172" t="s">
        <v>41</v>
      </c>
      <c r="H831" s="173" t="s">
        <v>294</v>
      </c>
      <c r="I831" s="174">
        <f>1500+120</f>
        <v>1620</v>
      </c>
      <c r="J831" s="174">
        <f>K831-I831</f>
        <v>0</v>
      </c>
      <c r="K831" s="178">
        <f>2040-420</f>
        <v>1620</v>
      </c>
      <c r="L831" s="113"/>
    </row>
    <row r="832" spans="1:12" s="114" customFormat="1" ht="20.25" customHeight="1" x14ac:dyDescent="0.25">
      <c r="A832" s="124"/>
      <c r="B832" s="131"/>
      <c r="C832" s="131"/>
      <c r="D832" s="131">
        <v>3113</v>
      </c>
      <c r="E832" s="131"/>
      <c r="F832" s="132"/>
      <c r="G832" s="12" t="s">
        <v>41</v>
      </c>
      <c r="H832" s="127" t="s">
        <v>126</v>
      </c>
      <c r="I832" s="133">
        <f t="shared" ref="I832:K833" si="165">I833</f>
        <v>415</v>
      </c>
      <c r="J832" s="133">
        <f t="shared" si="165"/>
        <v>0</v>
      </c>
      <c r="K832" s="133">
        <f t="shared" si="165"/>
        <v>415</v>
      </c>
      <c r="L832" s="113"/>
    </row>
    <row r="833" spans="1:12" s="114" customFormat="1" ht="20.25" customHeight="1" x14ac:dyDescent="0.25">
      <c r="A833" s="124"/>
      <c r="B833" s="131"/>
      <c r="C833" s="131"/>
      <c r="D833" s="131"/>
      <c r="E833" s="88">
        <v>31131</v>
      </c>
      <c r="F833" s="127"/>
      <c r="G833" s="12" t="s">
        <v>41</v>
      </c>
      <c r="H833" s="127" t="s">
        <v>126</v>
      </c>
      <c r="I833" s="133">
        <f t="shared" si="165"/>
        <v>415</v>
      </c>
      <c r="J833" s="133">
        <f t="shared" si="165"/>
        <v>0</v>
      </c>
      <c r="K833" s="133">
        <f t="shared" si="165"/>
        <v>415</v>
      </c>
      <c r="L833" s="113"/>
    </row>
    <row r="834" spans="1:12" s="114" customFormat="1" ht="20.25" customHeight="1" x14ac:dyDescent="0.25">
      <c r="A834" s="124"/>
      <c r="B834" s="131"/>
      <c r="C834" s="131"/>
      <c r="D834" s="131"/>
      <c r="E834" s="11"/>
      <c r="F834" s="171">
        <v>311310</v>
      </c>
      <c r="G834" s="172" t="s">
        <v>41</v>
      </c>
      <c r="H834" s="173" t="s">
        <v>126</v>
      </c>
      <c r="I834" s="174">
        <v>415</v>
      </c>
      <c r="J834" s="174">
        <f>K834-I834</f>
        <v>0</v>
      </c>
      <c r="K834" s="178">
        <v>415</v>
      </c>
      <c r="L834" s="113"/>
    </row>
    <row r="835" spans="1:12" s="114" customFormat="1" ht="20.25" customHeight="1" x14ac:dyDescent="0.25">
      <c r="A835" s="124"/>
      <c r="B835" s="131"/>
      <c r="C835" s="131"/>
      <c r="D835" s="131">
        <v>3114</v>
      </c>
      <c r="E835" s="131"/>
      <c r="F835" s="132"/>
      <c r="G835" s="12" t="s">
        <v>41</v>
      </c>
      <c r="H835" s="127" t="s">
        <v>298</v>
      </c>
      <c r="I835" s="133">
        <f t="shared" ref="I835:K836" si="166">I836</f>
        <v>25</v>
      </c>
      <c r="J835" s="133">
        <f t="shared" si="166"/>
        <v>0</v>
      </c>
      <c r="K835" s="133">
        <f t="shared" si="166"/>
        <v>25</v>
      </c>
      <c r="L835" s="113"/>
    </row>
    <row r="836" spans="1:12" s="114" customFormat="1" ht="20.25" customHeight="1" x14ac:dyDescent="0.25">
      <c r="A836" s="124"/>
      <c r="B836" s="131"/>
      <c r="C836" s="131"/>
      <c r="D836" s="131"/>
      <c r="E836" s="88">
        <v>31141</v>
      </c>
      <c r="F836" s="127"/>
      <c r="G836" s="12" t="s">
        <v>41</v>
      </c>
      <c r="H836" s="127" t="s">
        <v>127</v>
      </c>
      <c r="I836" s="133">
        <f t="shared" si="166"/>
        <v>25</v>
      </c>
      <c r="J836" s="133">
        <f t="shared" si="166"/>
        <v>0</v>
      </c>
      <c r="K836" s="133">
        <f t="shared" si="166"/>
        <v>25</v>
      </c>
      <c r="L836" s="113"/>
    </row>
    <row r="837" spans="1:12" s="114" customFormat="1" ht="20.25" customHeight="1" x14ac:dyDescent="0.25">
      <c r="A837" s="124"/>
      <c r="B837" s="131"/>
      <c r="C837" s="131"/>
      <c r="D837" s="131"/>
      <c r="E837" s="11"/>
      <c r="F837" s="171">
        <v>311410</v>
      </c>
      <c r="G837" s="172" t="s">
        <v>41</v>
      </c>
      <c r="H837" s="173" t="s">
        <v>127</v>
      </c>
      <c r="I837" s="174">
        <v>25</v>
      </c>
      <c r="J837" s="174">
        <f>K837-I837</f>
        <v>0</v>
      </c>
      <c r="K837" s="178">
        <v>25</v>
      </c>
      <c r="L837" s="113"/>
    </row>
    <row r="838" spans="1:12" s="114" customFormat="1" ht="20.25" customHeight="1" x14ac:dyDescent="0.25">
      <c r="A838" s="124"/>
      <c r="B838" s="131"/>
      <c r="C838" s="131">
        <v>312</v>
      </c>
      <c r="D838" s="131"/>
      <c r="E838" s="131"/>
      <c r="F838" s="132"/>
      <c r="G838" s="12" t="s">
        <v>41</v>
      </c>
      <c r="H838" s="127" t="s">
        <v>130</v>
      </c>
      <c r="I838" s="133">
        <f>I839</f>
        <v>0</v>
      </c>
      <c r="J838" s="133">
        <f>J839</f>
        <v>0</v>
      </c>
      <c r="K838" s="133">
        <f>K839</f>
        <v>0</v>
      </c>
      <c r="L838" s="113"/>
    </row>
    <row r="839" spans="1:12" s="114" customFormat="1" ht="20.25" customHeight="1" x14ac:dyDescent="0.25">
      <c r="A839" s="124"/>
      <c r="B839" s="131"/>
      <c r="C839" s="131"/>
      <c r="D839" s="131">
        <v>3121</v>
      </c>
      <c r="E839" s="131"/>
      <c r="F839" s="132"/>
      <c r="G839" s="12" t="s">
        <v>41</v>
      </c>
      <c r="H839" s="127" t="s">
        <v>130</v>
      </c>
      <c r="I839" s="133">
        <f>I840+I842+I844+I846+I848</f>
        <v>0</v>
      </c>
      <c r="J839" s="133">
        <f>J840+J842+J844+J846+J848</f>
        <v>0</v>
      </c>
      <c r="K839" s="133">
        <f>K840+K842+K844+K846+K848</f>
        <v>0</v>
      </c>
      <c r="L839" s="113"/>
    </row>
    <row r="840" spans="1:12" s="114" customFormat="1" ht="20.25" customHeight="1" x14ac:dyDescent="0.25">
      <c r="A840" s="124"/>
      <c r="B840" s="131"/>
      <c r="C840" s="131"/>
      <c r="D840" s="131"/>
      <c r="E840" s="88">
        <v>31212</v>
      </c>
      <c r="F840" s="127"/>
      <c r="G840" s="12" t="s">
        <v>41</v>
      </c>
      <c r="H840" s="127" t="s">
        <v>131</v>
      </c>
      <c r="I840" s="133">
        <f>I841</f>
        <v>0</v>
      </c>
      <c r="J840" s="133">
        <f>J841</f>
        <v>0</v>
      </c>
      <c r="K840" s="133">
        <f>K841</f>
        <v>0</v>
      </c>
      <c r="L840" s="113"/>
    </row>
    <row r="841" spans="1:12" s="114" customFormat="1" ht="20.25" customHeight="1" x14ac:dyDescent="0.25">
      <c r="A841" s="124"/>
      <c r="B841" s="131"/>
      <c r="C841" s="131"/>
      <c r="D841" s="131"/>
      <c r="E841" s="11"/>
      <c r="F841" s="171">
        <v>312120</v>
      </c>
      <c r="G841" s="172" t="s">
        <v>41</v>
      </c>
      <c r="H841" s="173" t="s">
        <v>131</v>
      </c>
      <c r="I841" s="174">
        <v>0</v>
      </c>
      <c r="J841" s="174">
        <v>0</v>
      </c>
      <c r="K841" s="174">
        <f>I841+J841</f>
        <v>0</v>
      </c>
      <c r="L841" s="113"/>
    </row>
    <row r="842" spans="1:12" s="114" customFormat="1" ht="20.25" customHeight="1" x14ac:dyDescent="0.25">
      <c r="A842" s="124"/>
      <c r="B842" s="131"/>
      <c r="C842" s="131"/>
      <c r="D842" s="131"/>
      <c r="E842" s="88">
        <v>31213</v>
      </c>
      <c r="F842" s="127"/>
      <c r="G842" s="12" t="s">
        <v>41</v>
      </c>
      <c r="H842" s="127" t="s">
        <v>132</v>
      </c>
      <c r="I842" s="133">
        <f>I843</f>
        <v>0</v>
      </c>
      <c r="J842" s="133">
        <f>J843</f>
        <v>0</v>
      </c>
      <c r="K842" s="133">
        <f>K843</f>
        <v>0</v>
      </c>
      <c r="L842" s="113"/>
    </row>
    <row r="843" spans="1:12" s="114" customFormat="1" ht="20.25" customHeight="1" x14ac:dyDescent="0.25">
      <c r="A843" s="124"/>
      <c r="B843" s="131"/>
      <c r="C843" s="131"/>
      <c r="D843" s="131"/>
      <c r="E843" s="11"/>
      <c r="F843" s="171">
        <v>312130</v>
      </c>
      <c r="G843" s="172" t="s">
        <v>41</v>
      </c>
      <c r="H843" s="173" t="s">
        <v>132</v>
      </c>
      <c r="I843" s="174">
        <v>0</v>
      </c>
      <c r="J843" s="174">
        <v>0</v>
      </c>
      <c r="K843" s="174">
        <f>I843+J843</f>
        <v>0</v>
      </c>
      <c r="L843" s="113"/>
    </row>
    <row r="844" spans="1:12" s="114" customFormat="1" ht="20.25" customHeight="1" x14ac:dyDescent="0.25">
      <c r="A844" s="124"/>
      <c r="B844" s="131"/>
      <c r="C844" s="131"/>
      <c r="D844" s="131"/>
      <c r="E844" s="88">
        <v>31214</v>
      </c>
      <c r="F844" s="127"/>
      <c r="G844" s="12" t="s">
        <v>41</v>
      </c>
      <c r="H844" s="127" t="s">
        <v>133</v>
      </c>
      <c r="I844" s="133">
        <f>I845</f>
        <v>0</v>
      </c>
      <c r="J844" s="133">
        <f>J845</f>
        <v>0</v>
      </c>
      <c r="K844" s="133">
        <f>K845</f>
        <v>0</v>
      </c>
      <c r="L844" s="113"/>
    </row>
    <row r="845" spans="1:12" s="114" customFormat="1" ht="20.25" customHeight="1" x14ac:dyDescent="0.25">
      <c r="A845" s="124"/>
      <c r="B845" s="131"/>
      <c r="C845" s="131"/>
      <c r="D845" s="131"/>
      <c r="E845" s="11"/>
      <c r="F845" s="171">
        <v>312140</v>
      </c>
      <c r="G845" s="172" t="s">
        <v>41</v>
      </c>
      <c r="H845" s="173" t="s">
        <v>133</v>
      </c>
      <c r="I845" s="174">
        <v>0</v>
      </c>
      <c r="J845" s="174">
        <v>0</v>
      </c>
      <c r="K845" s="174">
        <f>I845+J845</f>
        <v>0</v>
      </c>
      <c r="L845" s="113"/>
    </row>
    <row r="846" spans="1:12" s="114" customFormat="1" ht="20.25" customHeight="1" x14ac:dyDescent="0.25">
      <c r="A846" s="124"/>
      <c r="B846" s="131"/>
      <c r="C846" s="131"/>
      <c r="D846" s="131"/>
      <c r="E846" s="88">
        <v>31215</v>
      </c>
      <c r="F846" s="127"/>
      <c r="G846" s="12" t="s">
        <v>41</v>
      </c>
      <c r="H846" s="127" t="s">
        <v>134</v>
      </c>
      <c r="I846" s="133">
        <f>I847</f>
        <v>0</v>
      </c>
      <c r="J846" s="133">
        <f>J847</f>
        <v>0</v>
      </c>
      <c r="K846" s="133">
        <f>K847</f>
        <v>0</v>
      </c>
      <c r="L846" s="113"/>
    </row>
    <row r="847" spans="1:12" s="114" customFormat="1" ht="20.25" customHeight="1" x14ac:dyDescent="0.25">
      <c r="A847" s="124"/>
      <c r="B847" s="131"/>
      <c r="C847" s="131"/>
      <c r="D847" s="131"/>
      <c r="E847" s="11"/>
      <c r="F847" s="171">
        <v>312150</v>
      </c>
      <c r="G847" s="172" t="s">
        <v>41</v>
      </c>
      <c r="H847" s="173" t="s">
        <v>134</v>
      </c>
      <c r="I847" s="174">
        <v>0</v>
      </c>
      <c r="J847" s="174">
        <v>0</v>
      </c>
      <c r="K847" s="174">
        <f>I847+J847</f>
        <v>0</v>
      </c>
      <c r="L847" s="113"/>
    </row>
    <row r="848" spans="1:12" s="114" customFormat="1" ht="20.25" customHeight="1" x14ac:dyDescent="0.25">
      <c r="A848" s="124"/>
      <c r="B848" s="131"/>
      <c r="C848" s="131"/>
      <c r="D848" s="131"/>
      <c r="E848" s="88">
        <v>31219</v>
      </c>
      <c r="F848" s="127"/>
      <c r="G848" s="12" t="s">
        <v>41</v>
      </c>
      <c r="H848" s="127" t="s">
        <v>136</v>
      </c>
      <c r="I848" s="133">
        <f>I849</f>
        <v>0</v>
      </c>
      <c r="J848" s="133">
        <f>J849</f>
        <v>0</v>
      </c>
      <c r="K848" s="133">
        <f>K849</f>
        <v>0</v>
      </c>
      <c r="L848" s="113"/>
    </row>
    <row r="849" spans="1:12" s="114" customFormat="1" ht="20.25" customHeight="1" x14ac:dyDescent="0.25">
      <c r="A849" s="124"/>
      <c r="B849" s="131"/>
      <c r="C849" s="131"/>
      <c r="D849" s="131"/>
      <c r="E849" s="11"/>
      <c r="F849" s="171">
        <v>312190</v>
      </c>
      <c r="G849" s="172" t="s">
        <v>41</v>
      </c>
      <c r="H849" s="173" t="s">
        <v>136</v>
      </c>
      <c r="I849" s="174">
        <v>0</v>
      </c>
      <c r="J849" s="174">
        <v>0</v>
      </c>
      <c r="K849" s="174">
        <f>I849+J849</f>
        <v>0</v>
      </c>
      <c r="L849" s="113"/>
    </row>
    <row r="850" spans="1:12" s="114" customFormat="1" ht="20.25" customHeight="1" x14ac:dyDescent="0.25">
      <c r="A850" s="124"/>
      <c r="B850" s="131"/>
      <c r="C850" s="131">
        <v>313</v>
      </c>
      <c r="D850" s="131"/>
      <c r="E850" s="131"/>
      <c r="F850" s="132"/>
      <c r="G850" s="12" t="s">
        <v>41</v>
      </c>
      <c r="H850" s="127" t="s">
        <v>138</v>
      </c>
      <c r="I850" s="133">
        <f t="shared" ref="I850:K852" si="167">I851</f>
        <v>340</v>
      </c>
      <c r="J850" s="133">
        <f t="shared" si="167"/>
        <v>0</v>
      </c>
      <c r="K850" s="133">
        <f t="shared" si="167"/>
        <v>340</v>
      </c>
      <c r="L850" s="113"/>
    </row>
    <row r="851" spans="1:12" s="114" customFormat="1" ht="20.25" customHeight="1" x14ac:dyDescent="0.25">
      <c r="A851" s="124"/>
      <c r="B851" s="131"/>
      <c r="C851" s="131"/>
      <c r="D851" s="131">
        <v>3132</v>
      </c>
      <c r="E851" s="131"/>
      <c r="F851" s="132"/>
      <c r="G851" s="12" t="s">
        <v>41</v>
      </c>
      <c r="H851" s="127" t="s">
        <v>139</v>
      </c>
      <c r="I851" s="133">
        <f t="shared" si="167"/>
        <v>340</v>
      </c>
      <c r="J851" s="133">
        <f t="shared" si="167"/>
        <v>0</v>
      </c>
      <c r="K851" s="133">
        <f t="shared" si="167"/>
        <v>340</v>
      </c>
      <c r="L851" s="113"/>
    </row>
    <row r="852" spans="1:12" s="114" customFormat="1" ht="20.25" customHeight="1" x14ac:dyDescent="0.25">
      <c r="A852" s="124"/>
      <c r="B852" s="131"/>
      <c r="C852" s="131"/>
      <c r="D852" s="131"/>
      <c r="E852" s="88">
        <v>31321</v>
      </c>
      <c r="F852" s="127"/>
      <c r="G852" s="12" t="s">
        <v>41</v>
      </c>
      <c r="H852" s="127" t="s">
        <v>139</v>
      </c>
      <c r="I852" s="133">
        <f t="shared" si="167"/>
        <v>340</v>
      </c>
      <c r="J852" s="133">
        <f t="shared" si="167"/>
        <v>0</v>
      </c>
      <c r="K852" s="133">
        <f t="shared" si="167"/>
        <v>340</v>
      </c>
      <c r="L852" s="113"/>
    </row>
    <row r="853" spans="1:12" s="114" customFormat="1" ht="20.25" customHeight="1" x14ac:dyDescent="0.25">
      <c r="A853" s="124"/>
      <c r="B853" s="131"/>
      <c r="C853" s="131"/>
      <c r="D853" s="131"/>
      <c r="E853" s="11"/>
      <c r="F853" s="171">
        <v>313210</v>
      </c>
      <c r="G853" s="172" t="s">
        <v>41</v>
      </c>
      <c r="H853" s="173" t="s">
        <v>139</v>
      </c>
      <c r="I853" s="174">
        <v>340</v>
      </c>
      <c r="J853" s="174">
        <f>K853-I853</f>
        <v>0</v>
      </c>
      <c r="K853" s="178">
        <f>480-140</f>
        <v>340</v>
      </c>
      <c r="L853" s="113"/>
    </row>
    <row r="854" spans="1:12" s="114" customFormat="1" ht="20.25" customHeight="1" x14ac:dyDescent="0.25">
      <c r="A854" s="124"/>
      <c r="B854" s="131"/>
      <c r="C854" s="131"/>
      <c r="D854" s="131"/>
      <c r="E854" s="88">
        <v>31322</v>
      </c>
      <c r="F854" s="127"/>
      <c r="G854" s="12" t="s">
        <v>41</v>
      </c>
      <c r="H854" s="127" t="s">
        <v>259</v>
      </c>
      <c r="I854" s="133"/>
      <c r="J854" s="133"/>
      <c r="K854" s="133"/>
      <c r="L854" s="113"/>
    </row>
    <row r="855" spans="1:12" s="114" customFormat="1" ht="20.25" customHeight="1" x14ac:dyDescent="0.25">
      <c r="A855" s="124"/>
      <c r="B855" s="131"/>
      <c r="C855" s="131"/>
      <c r="D855" s="131"/>
      <c r="E855" s="11"/>
      <c r="F855" s="171">
        <v>313220</v>
      </c>
      <c r="G855" s="172" t="s">
        <v>41</v>
      </c>
      <c r="H855" s="173" t="s">
        <v>259</v>
      </c>
      <c r="I855" s="174"/>
      <c r="J855" s="174"/>
      <c r="K855" s="174"/>
      <c r="L855" s="113"/>
    </row>
    <row r="856" spans="1:12" s="114" customFormat="1" ht="20.25" customHeight="1" x14ac:dyDescent="0.25">
      <c r="A856" s="124"/>
      <c r="B856" s="131"/>
      <c r="C856" s="131"/>
      <c r="D856" s="131">
        <v>3133</v>
      </c>
      <c r="E856" s="131"/>
      <c r="F856" s="132"/>
      <c r="G856" s="12" t="s">
        <v>41</v>
      </c>
      <c r="H856" s="127" t="s">
        <v>260</v>
      </c>
      <c r="I856" s="133"/>
      <c r="J856" s="133"/>
      <c r="K856" s="133"/>
      <c r="L856" s="113"/>
    </row>
    <row r="857" spans="1:12" s="114" customFormat="1" ht="20.25" customHeight="1" x14ac:dyDescent="0.25">
      <c r="A857" s="124"/>
      <c r="B857" s="131"/>
      <c r="C857" s="131"/>
      <c r="D857" s="131"/>
      <c r="E857" s="88">
        <v>31332</v>
      </c>
      <c r="F857" s="127"/>
      <c r="G857" s="12" t="s">
        <v>41</v>
      </c>
      <c r="H857" s="127" t="s">
        <v>260</v>
      </c>
      <c r="I857" s="133"/>
      <c r="J857" s="133"/>
      <c r="K857" s="133"/>
      <c r="L857" s="113"/>
    </row>
    <row r="858" spans="1:12" s="114" customFormat="1" ht="20.25" customHeight="1" x14ac:dyDescent="0.25">
      <c r="A858" s="124"/>
      <c r="B858" s="131"/>
      <c r="C858" s="131"/>
      <c r="D858" s="131"/>
      <c r="E858" s="11"/>
      <c r="F858" s="171">
        <v>313320</v>
      </c>
      <c r="G858" s="172" t="s">
        <v>41</v>
      </c>
      <c r="H858" s="173" t="s">
        <v>260</v>
      </c>
      <c r="I858" s="174"/>
      <c r="J858" s="174"/>
      <c r="K858" s="174"/>
      <c r="L858" s="113"/>
    </row>
    <row r="859" spans="1:12" s="114" customFormat="1" ht="23.1" customHeight="1" x14ac:dyDescent="0.25">
      <c r="A859" s="124"/>
      <c r="B859" s="124">
        <v>32</v>
      </c>
      <c r="C859" s="124"/>
      <c r="D859" s="124"/>
      <c r="E859" s="124"/>
      <c r="F859" s="124"/>
      <c r="G859" s="175" t="s">
        <v>41</v>
      </c>
      <c r="H859" s="125" t="s">
        <v>7</v>
      </c>
      <c r="I859" s="128">
        <f>I860+I881+I905</f>
        <v>7100</v>
      </c>
      <c r="J859" s="128">
        <f>J860+J881+J905</f>
        <v>0</v>
      </c>
      <c r="K859" s="128">
        <f>K860+K881+K905</f>
        <v>7100</v>
      </c>
      <c r="L859" s="113"/>
    </row>
    <row r="860" spans="1:12" s="114" customFormat="1" ht="20.25" customHeight="1" x14ac:dyDescent="0.25">
      <c r="A860" s="124"/>
      <c r="B860" s="131"/>
      <c r="C860" s="131">
        <v>321</v>
      </c>
      <c r="D860" s="131"/>
      <c r="E860" s="131"/>
      <c r="F860" s="132"/>
      <c r="G860" s="12" t="s">
        <v>41</v>
      </c>
      <c r="H860" s="127" t="s">
        <v>140</v>
      </c>
      <c r="I860" s="133">
        <f>I861+I875</f>
        <v>260</v>
      </c>
      <c r="J860" s="133">
        <f>J861+J875</f>
        <v>0</v>
      </c>
      <c r="K860" s="133">
        <f>K861+K875</f>
        <v>260</v>
      </c>
      <c r="L860" s="113"/>
    </row>
    <row r="861" spans="1:12" s="114" customFormat="1" ht="20.25" customHeight="1" x14ac:dyDescent="0.25">
      <c r="A861" s="124"/>
      <c r="B861" s="131"/>
      <c r="C861" s="131"/>
      <c r="D861" s="131">
        <v>3211</v>
      </c>
      <c r="E861" s="131"/>
      <c r="F861" s="132"/>
      <c r="G861" s="12" t="s">
        <v>41</v>
      </c>
      <c r="H861" s="127" t="s">
        <v>141</v>
      </c>
      <c r="I861" s="133">
        <f t="shared" ref="I861:K862" si="168">I862</f>
        <v>60</v>
      </c>
      <c r="J861" s="133">
        <f t="shared" si="168"/>
        <v>0</v>
      </c>
      <c r="K861" s="133">
        <f t="shared" si="168"/>
        <v>60</v>
      </c>
      <c r="L861" s="113"/>
    </row>
    <row r="862" spans="1:12" s="114" customFormat="1" ht="20.25" customHeight="1" x14ac:dyDescent="0.25">
      <c r="A862" s="124"/>
      <c r="B862" s="131"/>
      <c r="C862" s="131"/>
      <c r="D862" s="131"/>
      <c r="E862" s="88">
        <v>32111</v>
      </c>
      <c r="F862" s="127"/>
      <c r="G862" s="12" t="s">
        <v>41</v>
      </c>
      <c r="H862" s="127" t="s">
        <v>142</v>
      </c>
      <c r="I862" s="133">
        <f t="shared" si="168"/>
        <v>60</v>
      </c>
      <c r="J862" s="133">
        <f t="shared" si="168"/>
        <v>0</v>
      </c>
      <c r="K862" s="133">
        <f t="shared" si="168"/>
        <v>60</v>
      </c>
      <c r="L862" s="113"/>
    </row>
    <row r="863" spans="1:12" s="114" customFormat="1" ht="20.25" customHeight="1" x14ac:dyDescent="0.25">
      <c r="A863" s="124"/>
      <c r="B863" s="131"/>
      <c r="C863" s="131"/>
      <c r="D863" s="131"/>
      <c r="E863" s="11"/>
      <c r="F863" s="171">
        <v>321110</v>
      </c>
      <c r="G863" s="172" t="s">
        <v>41</v>
      </c>
      <c r="H863" s="173" t="s">
        <v>142</v>
      </c>
      <c r="I863" s="174">
        <v>60</v>
      </c>
      <c r="J863" s="174">
        <f>K863-I863</f>
        <v>0</v>
      </c>
      <c r="K863" s="178">
        <v>60</v>
      </c>
      <c r="L863" s="113"/>
    </row>
    <row r="864" spans="1:12" s="114" customFormat="1" ht="20.25" customHeight="1" x14ac:dyDescent="0.25">
      <c r="A864" s="124"/>
      <c r="B864" s="131"/>
      <c r="C864" s="131"/>
      <c r="D864" s="131"/>
      <c r="E864" s="88">
        <v>32113</v>
      </c>
      <c r="F864" s="127"/>
      <c r="G864" s="12" t="s">
        <v>41</v>
      </c>
      <c r="H864" s="127" t="s">
        <v>143</v>
      </c>
      <c r="I864" s="133"/>
      <c r="J864" s="133"/>
      <c r="K864" s="133"/>
      <c r="L864" s="113"/>
    </row>
    <row r="865" spans="1:12" s="114" customFormat="1" ht="20.25" customHeight="1" x14ac:dyDescent="0.25">
      <c r="A865" s="124"/>
      <c r="B865" s="131"/>
      <c r="C865" s="131"/>
      <c r="D865" s="131"/>
      <c r="E865" s="11"/>
      <c r="F865" s="171">
        <v>321130</v>
      </c>
      <c r="G865" s="172" t="s">
        <v>41</v>
      </c>
      <c r="H865" s="173" t="s">
        <v>143</v>
      </c>
      <c r="I865" s="174"/>
      <c r="J865" s="174"/>
      <c r="K865" s="174"/>
      <c r="L865" s="113"/>
    </row>
    <row r="866" spans="1:12" s="114" customFormat="1" ht="20.25" customHeight="1" x14ac:dyDescent="0.25">
      <c r="A866" s="124"/>
      <c r="B866" s="131"/>
      <c r="C866" s="131"/>
      <c r="D866" s="131"/>
      <c r="E866" s="88">
        <v>32115</v>
      </c>
      <c r="F866" s="127"/>
      <c r="G866" s="12" t="s">
        <v>41</v>
      </c>
      <c r="H866" s="127" t="s">
        <v>295</v>
      </c>
      <c r="I866" s="133"/>
      <c r="J866" s="133"/>
      <c r="K866" s="133"/>
      <c r="L866" s="113"/>
    </row>
    <row r="867" spans="1:12" s="114" customFormat="1" ht="20.25" customHeight="1" x14ac:dyDescent="0.25">
      <c r="A867" s="124"/>
      <c r="B867" s="131"/>
      <c r="C867" s="131"/>
      <c r="D867" s="131"/>
      <c r="E867" s="11"/>
      <c r="F867" s="171">
        <v>321150</v>
      </c>
      <c r="G867" s="172" t="s">
        <v>41</v>
      </c>
      <c r="H867" s="173" t="s">
        <v>295</v>
      </c>
      <c r="I867" s="174"/>
      <c r="J867" s="174"/>
      <c r="K867" s="174"/>
      <c r="L867" s="113"/>
    </row>
    <row r="868" spans="1:12" s="114" customFormat="1" ht="20.25" customHeight="1" x14ac:dyDescent="0.25">
      <c r="A868" s="124"/>
      <c r="B868" s="131"/>
      <c r="C868" s="131"/>
      <c r="D868" s="131"/>
      <c r="E868" s="88">
        <v>32119</v>
      </c>
      <c r="F868" s="127"/>
      <c r="G868" s="12" t="s">
        <v>41</v>
      </c>
      <c r="H868" s="127" t="s">
        <v>145</v>
      </c>
      <c r="I868" s="133"/>
      <c r="J868" s="133"/>
      <c r="K868" s="133"/>
      <c r="L868" s="113"/>
    </row>
    <row r="869" spans="1:12" s="114" customFormat="1" ht="20.25" customHeight="1" x14ac:dyDescent="0.25">
      <c r="A869" s="124"/>
      <c r="B869" s="131"/>
      <c r="C869" s="131"/>
      <c r="D869" s="131"/>
      <c r="E869" s="11"/>
      <c r="F869" s="171">
        <v>321190</v>
      </c>
      <c r="G869" s="172" t="s">
        <v>41</v>
      </c>
      <c r="H869" s="173" t="s">
        <v>145</v>
      </c>
      <c r="I869" s="174"/>
      <c r="J869" s="174"/>
      <c r="K869" s="174"/>
      <c r="L869" s="113"/>
    </row>
    <row r="870" spans="1:12" s="114" customFormat="1" ht="20.25" customHeight="1" x14ac:dyDescent="0.25">
      <c r="A870" s="124"/>
      <c r="B870" s="131"/>
      <c r="C870" s="131"/>
      <c r="D870" s="131">
        <v>3212</v>
      </c>
      <c r="E870" s="131"/>
      <c r="F870" s="132"/>
      <c r="G870" s="12" t="s">
        <v>41</v>
      </c>
      <c r="H870" s="127" t="s">
        <v>146</v>
      </c>
      <c r="I870" s="133"/>
      <c r="J870" s="133"/>
      <c r="K870" s="133"/>
      <c r="L870" s="113"/>
    </row>
    <row r="871" spans="1:12" s="114" customFormat="1" ht="20.25" customHeight="1" x14ac:dyDescent="0.25">
      <c r="A871" s="124"/>
      <c r="B871" s="131"/>
      <c r="C871" s="131"/>
      <c r="D871" s="131"/>
      <c r="E871" s="88">
        <v>32121</v>
      </c>
      <c r="F871" s="127"/>
      <c r="G871" s="12" t="s">
        <v>41</v>
      </c>
      <c r="H871" s="127" t="s">
        <v>147</v>
      </c>
      <c r="I871" s="133"/>
      <c r="J871" s="133"/>
      <c r="K871" s="133"/>
      <c r="L871" s="113"/>
    </row>
    <row r="872" spans="1:12" s="114" customFormat="1" ht="20.25" customHeight="1" x14ac:dyDescent="0.25">
      <c r="A872" s="124"/>
      <c r="B872" s="131"/>
      <c r="C872" s="131"/>
      <c r="D872" s="131"/>
      <c r="E872" s="11"/>
      <c r="F872" s="171">
        <v>321210</v>
      </c>
      <c r="G872" s="172" t="s">
        <v>41</v>
      </c>
      <c r="H872" s="173" t="s">
        <v>147</v>
      </c>
      <c r="I872" s="174"/>
      <c r="J872" s="174"/>
      <c r="K872" s="174"/>
      <c r="L872" s="113"/>
    </row>
    <row r="873" spans="1:12" s="114" customFormat="1" ht="20.25" customHeight="1" x14ac:dyDescent="0.25">
      <c r="A873" s="124"/>
      <c r="B873" s="131"/>
      <c r="C873" s="131"/>
      <c r="D873" s="131"/>
      <c r="E873" s="88">
        <v>32123</v>
      </c>
      <c r="F873" s="127"/>
      <c r="G873" s="12" t="s">
        <v>41</v>
      </c>
      <c r="H873" s="127" t="s">
        <v>148</v>
      </c>
      <c r="I873" s="133"/>
      <c r="J873" s="133"/>
      <c r="K873" s="133"/>
      <c r="L873" s="113"/>
    </row>
    <row r="874" spans="1:12" s="114" customFormat="1" ht="20.25" customHeight="1" x14ac:dyDescent="0.25">
      <c r="A874" s="124"/>
      <c r="B874" s="131"/>
      <c r="C874" s="131"/>
      <c r="D874" s="131"/>
      <c r="E874" s="11"/>
      <c r="F874" s="171">
        <v>321230</v>
      </c>
      <c r="G874" s="172" t="s">
        <v>41</v>
      </c>
      <c r="H874" s="173" t="s">
        <v>148</v>
      </c>
      <c r="I874" s="174"/>
      <c r="J874" s="174"/>
      <c r="K874" s="174"/>
      <c r="L874" s="113"/>
    </row>
    <row r="875" spans="1:12" s="114" customFormat="1" ht="20.25" customHeight="1" x14ac:dyDescent="0.25">
      <c r="A875" s="124"/>
      <c r="B875" s="131"/>
      <c r="C875" s="131"/>
      <c r="D875" s="131">
        <v>3213</v>
      </c>
      <c r="E875" s="131"/>
      <c r="F875" s="132"/>
      <c r="G875" s="12" t="s">
        <v>41</v>
      </c>
      <c r="H875" s="127" t="s">
        <v>149</v>
      </c>
      <c r="I875" s="133">
        <f t="shared" ref="I875:K876" si="169">I876</f>
        <v>200</v>
      </c>
      <c r="J875" s="133">
        <f t="shared" si="169"/>
        <v>0</v>
      </c>
      <c r="K875" s="133">
        <f t="shared" si="169"/>
        <v>200</v>
      </c>
      <c r="L875" s="113"/>
    </row>
    <row r="876" spans="1:12" s="114" customFormat="1" ht="20.25" customHeight="1" x14ac:dyDescent="0.25">
      <c r="A876" s="124"/>
      <c r="B876" s="131"/>
      <c r="C876" s="131"/>
      <c r="D876" s="131"/>
      <c r="E876" s="88">
        <v>32131</v>
      </c>
      <c r="F876" s="127"/>
      <c r="G876" s="12" t="s">
        <v>41</v>
      </c>
      <c r="H876" s="127" t="s">
        <v>150</v>
      </c>
      <c r="I876" s="133">
        <f t="shared" si="169"/>
        <v>200</v>
      </c>
      <c r="J876" s="133">
        <f t="shared" si="169"/>
        <v>0</v>
      </c>
      <c r="K876" s="133">
        <f t="shared" si="169"/>
        <v>200</v>
      </c>
      <c r="L876" s="113"/>
    </row>
    <row r="877" spans="1:12" s="114" customFormat="1" ht="20.25" customHeight="1" x14ac:dyDescent="0.25">
      <c r="A877" s="124"/>
      <c r="B877" s="131"/>
      <c r="C877" s="131"/>
      <c r="D877" s="131"/>
      <c r="E877" s="11"/>
      <c r="F877" s="171">
        <v>321310</v>
      </c>
      <c r="G877" s="172" t="s">
        <v>41</v>
      </c>
      <c r="H877" s="173" t="s">
        <v>151</v>
      </c>
      <c r="I877" s="174">
        <v>200</v>
      </c>
      <c r="J877" s="174">
        <f>K877-I877</f>
        <v>0</v>
      </c>
      <c r="K877" s="178">
        <f>200</f>
        <v>200</v>
      </c>
      <c r="L877" s="113"/>
    </row>
    <row r="878" spans="1:12" s="114" customFormat="1" ht="20.25" customHeight="1" x14ac:dyDescent="0.25">
      <c r="A878" s="124"/>
      <c r="B878" s="131"/>
      <c r="C878" s="131"/>
      <c r="D878" s="131"/>
      <c r="E878" s="11"/>
      <c r="F878" s="171">
        <v>321311</v>
      </c>
      <c r="G878" s="172" t="s">
        <v>41</v>
      </c>
      <c r="H878" s="173" t="s">
        <v>152</v>
      </c>
      <c r="I878" s="174"/>
      <c r="J878" s="174"/>
      <c r="K878" s="174"/>
      <c r="L878" s="113"/>
    </row>
    <row r="879" spans="1:12" s="114" customFormat="1" ht="20.25" customHeight="1" x14ac:dyDescent="0.25">
      <c r="A879" s="124"/>
      <c r="B879" s="131"/>
      <c r="C879" s="131"/>
      <c r="D879" s="131"/>
      <c r="E879" s="88">
        <v>32132</v>
      </c>
      <c r="F879" s="127"/>
      <c r="G879" s="12" t="s">
        <v>41</v>
      </c>
      <c r="H879" s="127" t="s">
        <v>153</v>
      </c>
      <c r="I879" s="133"/>
      <c r="J879" s="133"/>
      <c r="K879" s="133"/>
      <c r="L879" s="113"/>
    </row>
    <row r="880" spans="1:12" s="114" customFormat="1" ht="20.25" customHeight="1" x14ac:dyDescent="0.25">
      <c r="A880" s="124"/>
      <c r="B880" s="131"/>
      <c r="C880" s="131"/>
      <c r="D880" s="131"/>
      <c r="E880" s="11"/>
      <c r="F880" s="171">
        <v>321320</v>
      </c>
      <c r="G880" s="172" t="s">
        <v>41</v>
      </c>
      <c r="H880" s="173" t="s">
        <v>153</v>
      </c>
      <c r="I880" s="174"/>
      <c r="J880" s="174"/>
      <c r="K880" s="174"/>
      <c r="L880" s="113"/>
    </row>
    <row r="881" spans="1:12" s="114" customFormat="1" ht="20.25" customHeight="1" x14ac:dyDescent="0.25">
      <c r="A881" s="124"/>
      <c r="B881" s="131"/>
      <c r="C881" s="131">
        <v>322</v>
      </c>
      <c r="D881" s="131"/>
      <c r="E881" s="131"/>
      <c r="F881" s="132"/>
      <c r="G881" s="12" t="s">
        <v>41</v>
      </c>
      <c r="H881" s="127" t="s">
        <v>154</v>
      </c>
      <c r="I881" s="133">
        <f>I882+I892+I897</f>
        <v>2680</v>
      </c>
      <c r="J881" s="133">
        <f>J882+J892+J897</f>
        <v>160</v>
      </c>
      <c r="K881" s="133">
        <f>K882+K892+K897</f>
        <v>2840</v>
      </c>
      <c r="L881" s="113"/>
    </row>
    <row r="882" spans="1:12" s="114" customFormat="1" ht="20.25" customHeight="1" x14ac:dyDescent="0.25">
      <c r="A882" s="124"/>
      <c r="B882" s="131"/>
      <c r="C882" s="131"/>
      <c r="D882" s="131">
        <v>3221</v>
      </c>
      <c r="E882" s="131"/>
      <c r="F882" s="132"/>
      <c r="G882" s="12" t="s">
        <v>41</v>
      </c>
      <c r="H882" s="127" t="s">
        <v>155</v>
      </c>
      <c r="I882" s="133">
        <f>I883+I888+I890</f>
        <v>720</v>
      </c>
      <c r="J882" s="133">
        <f>J883+J888+J890</f>
        <v>0</v>
      </c>
      <c r="K882" s="133">
        <f>K883+K888+K890</f>
        <v>720</v>
      </c>
      <c r="L882" s="113"/>
    </row>
    <row r="883" spans="1:12" s="114" customFormat="1" ht="20.25" customHeight="1" x14ac:dyDescent="0.25">
      <c r="A883" s="124"/>
      <c r="B883" s="131"/>
      <c r="C883" s="131"/>
      <c r="D883" s="131"/>
      <c r="E883" s="88">
        <v>32211</v>
      </c>
      <c r="F883" s="127"/>
      <c r="G883" s="12" t="s">
        <v>41</v>
      </c>
      <c r="H883" s="127" t="s">
        <v>156</v>
      </c>
      <c r="I883" s="133">
        <f>I885+I884</f>
        <v>260</v>
      </c>
      <c r="J883" s="133">
        <f>J885+J884</f>
        <v>0</v>
      </c>
      <c r="K883" s="133">
        <f>K885+K884</f>
        <v>260</v>
      </c>
      <c r="L883" s="113"/>
    </row>
    <row r="884" spans="1:12" s="114" customFormat="1" ht="20.25" customHeight="1" x14ac:dyDescent="0.25">
      <c r="A884" s="124"/>
      <c r="B884" s="131"/>
      <c r="C884" s="131"/>
      <c r="D884" s="131"/>
      <c r="E884" s="11"/>
      <c r="F884" s="171">
        <v>322110</v>
      </c>
      <c r="G884" s="172" t="s">
        <v>41</v>
      </c>
      <c r="H884" s="173" t="s">
        <v>156</v>
      </c>
      <c r="I884" s="174">
        <v>130</v>
      </c>
      <c r="J884" s="174">
        <f>K884-I884</f>
        <v>0</v>
      </c>
      <c r="K884" s="174">
        <v>130</v>
      </c>
      <c r="L884" s="113"/>
    </row>
    <row r="885" spans="1:12" s="114" customFormat="1" ht="20.25" customHeight="1" x14ac:dyDescent="0.25">
      <c r="A885" s="124"/>
      <c r="B885" s="131"/>
      <c r="C885" s="131"/>
      <c r="D885" s="131"/>
      <c r="E885" s="11"/>
      <c r="F885" s="171">
        <v>322111</v>
      </c>
      <c r="G885" s="172" t="s">
        <v>41</v>
      </c>
      <c r="H885" s="173" t="s">
        <v>264</v>
      </c>
      <c r="I885" s="174">
        <v>130</v>
      </c>
      <c r="J885" s="174">
        <f>K885-I885</f>
        <v>0</v>
      </c>
      <c r="K885" s="174">
        <v>130</v>
      </c>
      <c r="L885" s="113"/>
    </row>
    <row r="886" spans="1:12" s="114" customFormat="1" ht="20.25" customHeight="1" x14ac:dyDescent="0.25">
      <c r="A886" s="124"/>
      <c r="B886" s="131"/>
      <c r="C886" s="131"/>
      <c r="D886" s="131"/>
      <c r="E886" s="88">
        <v>32212</v>
      </c>
      <c r="F886" s="127"/>
      <c r="G886" s="12" t="s">
        <v>41</v>
      </c>
      <c r="H886" s="127" t="s">
        <v>163</v>
      </c>
      <c r="I886" s="133"/>
      <c r="J886" s="133"/>
      <c r="K886" s="133"/>
      <c r="L886" s="113"/>
    </row>
    <row r="887" spans="1:12" s="114" customFormat="1" ht="20.25" customHeight="1" x14ac:dyDescent="0.25">
      <c r="A887" s="124"/>
      <c r="B887" s="131"/>
      <c r="C887" s="131"/>
      <c r="D887" s="131"/>
      <c r="E887" s="11"/>
      <c r="F887" s="171">
        <v>322120</v>
      </c>
      <c r="G887" s="172" t="s">
        <v>41</v>
      </c>
      <c r="H887" s="173" t="s">
        <v>163</v>
      </c>
      <c r="I887" s="174"/>
      <c r="J887" s="174"/>
      <c r="K887" s="174"/>
      <c r="L887" s="113"/>
    </row>
    <row r="888" spans="1:12" s="114" customFormat="1" ht="20.25" customHeight="1" x14ac:dyDescent="0.25">
      <c r="A888" s="124"/>
      <c r="B888" s="131"/>
      <c r="C888" s="131"/>
      <c r="D888" s="131"/>
      <c r="E888" s="88">
        <v>32214</v>
      </c>
      <c r="F888" s="127"/>
      <c r="G888" s="12" t="s">
        <v>41</v>
      </c>
      <c r="H888" s="127" t="s">
        <v>164</v>
      </c>
      <c r="I888" s="133">
        <f>I889</f>
        <v>130</v>
      </c>
      <c r="J888" s="133">
        <f>J889</f>
        <v>0</v>
      </c>
      <c r="K888" s="133">
        <f>K889</f>
        <v>130</v>
      </c>
      <c r="L888" s="113"/>
    </row>
    <row r="889" spans="1:12" s="114" customFormat="1" ht="20.25" customHeight="1" x14ac:dyDescent="0.25">
      <c r="A889" s="124"/>
      <c r="B889" s="131"/>
      <c r="C889" s="131"/>
      <c r="D889" s="131"/>
      <c r="E889" s="11"/>
      <c r="F889" s="171">
        <v>322140</v>
      </c>
      <c r="G889" s="172" t="s">
        <v>41</v>
      </c>
      <c r="H889" s="173" t="s">
        <v>164</v>
      </c>
      <c r="I889" s="174">
        <v>130</v>
      </c>
      <c r="J889" s="174">
        <f>K889-I889</f>
        <v>0</v>
      </c>
      <c r="K889" s="178">
        <v>130</v>
      </c>
      <c r="L889" s="113"/>
    </row>
    <row r="890" spans="1:12" s="114" customFormat="1" ht="20.25" customHeight="1" x14ac:dyDescent="0.25">
      <c r="A890" s="124"/>
      <c r="B890" s="131"/>
      <c r="C890" s="131"/>
      <c r="D890" s="131"/>
      <c r="E890" s="88">
        <v>32216</v>
      </c>
      <c r="F890" s="127"/>
      <c r="G890" s="12" t="s">
        <v>41</v>
      </c>
      <c r="H890" s="127" t="s">
        <v>165</v>
      </c>
      <c r="I890" s="133">
        <f>I891</f>
        <v>330</v>
      </c>
      <c r="J890" s="133">
        <f>J891</f>
        <v>0</v>
      </c>
      <c r="K890" s="133">
        <f>K891</f>
        <v>330</v>
      </c>
      <c r="L890" s="113"/>
    </row>
    <row r="891" spans="1:12" s="114" customFormat="1" ht="20.25" customHeight="1" x14ac:dyDescent="0.25">
      <c r="A891" s="124"/>
      <c r="B891" s="131"/>
      <c r="C891" s="131"/>
      <c r="D891" s="131"/>
      <c r="E891" s="11"/>
      <c r="F891" s="171">
        <v>322160</v>
      </c>
      <c r="G891" s="172" t="s">
        <v>41</v>
      </c>
      <c r="H891" s="173" t="s">
        <v>165</v>
      </c>
      <c r="I891" s="174">
        <v>330</v>
      </c>
      <c r="J891" s="174">
        <f>K891-I891</f>
        <v>0</v>
      </c>
      <c r="K891" s="178">
        <v>330</v>
      </c>
      <c r="L891" s="113"/>
    </row>
    <row r="892" spans="1:12" s="114" customFormat="1" ht="20.25" customHeight="1" x14ac:dyDescent="0.25">
      <c r="A892" s="124"/>
      <c r="B892" s="131"/>
      <c r="C892" s="131"/>
      <c r="D892" s="131">
        <v>3222</v>
      </c>
      <c r="E892" s="131"/>
      <c r="F892" s="132"/>
      <c r="G892" s="12" t="s">
        <v>41</v>
      </c>
      <c r="H892" s="127" t="s">
        <v>167</v>
      </c>
      <c r="I892" s="133">
        <f>I893+I895</f>
        <v>260</v>
      </c>
      <c r="J892" s="133">
        <f>J893+J895</f>
        <v>-200</v>
      </c>
      <c r="K892" s="133">
        <f>K893+K895</f>
        <v>60</v>
      </c>
      <c r="L892" s="113"/>
    </row>
    <row r="893" spans="1:12" s="114" customFormat="1" ht="20.25" customHeight="1" x14ac:dyDescent="0.25">
      <c r="A893" s="124"/>
      <c r="B893" s="131"/>
      <c r="C893" s="131"/>
      <c r="D893" s="131"/>
      <c r="E893" s="88">
        <v>32221</v>
      </c>
      <c r="F893" s="127"/>
      <c r="G893" s="12" t="s">
        <v>41</v>
      </c>
      <c r="H893" s="127" t="s">
        <v>168</v>
      </c>
      <c r="I893" s="133">
        <f>I894</f>
        <v>0</v>
      </c>
      <c r="J893" s="133">
        <f>J894</f>
        <v>0</v>
      </c>
      <c r="K893" s="133">
        <f>K894</f>
        <v>0</v>
      </c>
      <c r="L893" s="113"/>
    </row>
    <row r="894" spans="1:12" s="114" customFormat="1" ht="20.25" customHeight="1" x14ac:dyDescent="0.25">
      <c r="A894" s="124"/>
      <c r="B894" s="131"/>
      <c r="C894" s="131"/>
      <c r="D894" s="131"/>
      <c r="E894" s="11"/>
      <c r="F894" s="171">
        <v>322210</v>
      </c>
      <c r="G894" s="172" t="s">
        <v>41</v>
      </c>
      <c r="H894" s="173" t="s">
        <v>168</v>
      </c>
      <c r="I894" s="174">
        <v>0</v>
      </c>
      <c r="J894" s="174">
        <f>K894-I894</f>
        <v>0</v>
      </c>
      <c r="K894" s="174">
        <v>0</v>
      </c>
      <c r="L894" s="113"/>
    </row>
    <row r="895" spans="1:12" s="114" customFormat="1" ht="20.25" customHeight="1" x14ac:dyDescent="0.25">
      <c r="A895" s="124"/>
      <c r="B895" s="131"/>
      <c r="C895" s="131"/>
      <c r="D895" s="131"/>
      <c r="E895" s="88">
        <v>32222</v>
      </c>
      <c r="F895" s="127"/>
      <c r="G895" s="12" t="s">
        <v>41</v>
      </c>
      <c r="H895" s="127" t="s">
        <v>170</v>
      </c>
      <c r="I895" s="133">
        <f>I896</f>
        <v>260</v>
      </c>
      <c r="J895" s="133">
        <f>J896</f>
        <v>-200</v>
      </c>
      <c r="K895" s="133">
        <f>K896</f>
        <v>60</v>
      </c>
      <c r="L895" s="113"/>
    </row>
    <row r="896" spans="1:12" s="114" customFormat="1" ht="20.25" customHeight="1" x14ac:dyDescent="0.25">
      <c r="A896" s="124"/>
      <c r="B896" s="131"/>
      <c r="C896" s="131"/>
      <c r="D896" s="131"/>
      <c r="E896" s="11"/>
      <c r="F896" s="171">
        <v>322220</v>
      </c>
      <c r="G896" s="172" t="s">
        <v>41</v>
      </c>
      <c r="H896" s="173" t="s">
        <v>170</v>
      </c>
      <c r="I896" s="174">
        <v>260</v>
      </c>
      <c r="J896" s="174">
        <f>K896-I896</f>
        <v>-200</v>
      </c>
      <c r="K896" s="178">
        <v>60</v>
      </c>
      <c r="L896" s="113"/>
    </row>
    <row r="897" spans="1:12" s="114" customFormat="1" ht="20.25" customHeight="1" x14ac:dyDescent="0.25">
      <c r="A897" s="124"/>
      <c r="B897" s="131"/>
      <c r="C897" s="131"/>
      <c r="D897" s="131">
        <v>3223</v>
      </c>
      <c r="E897" s="131"/>
      <c r="F897" s="132"/>
      <c r="G897" s="12" t="s">
        <v>41</v>
      </c>
      <c r="H897" s="127" t="s">
        <v>173</v>
      </c>
      <c r="I897" s="133">
        <f>I898+I901+I903</f>
        <v>1700</v>
      </c>
      <c r="J897" s="133">
        <f>J898+J901+J903</f>
        <v>360</v>
      </c>
      <c r="K897" s="133">
        <f>K898+K901+K903</f>
        <v>2060</v>
      </c>
      <c r="L897" s="113"/>
    </row>
    <row r="898" spans="1:12" s="114" customFormat="1" ht="20.25" customHeight="1" x14ac:dyDescent="0.25">
      <c r="A898" s="124"/>
      <c r="B898" s="131"/>
      <c r="C898" s="131"/>
      <c r="D898" s="131"/>
      <c r="E898" s="88">
        <v>32231</v>
      </c>
      <c r="F898" s="127"/>
      <c r="G898" s="12" t="s">
        <v>41</v>
      </c>
      <c r="H898" s="127" t="s">
        <v>174</v>
      </c>
      <c r="I898" s="133">
        <f>I899+I900</f>
        <v>1100</v>
      </c>
      <c r="J898" s="133">
        <f>J899+J900</f>
        <v>160</v>
      </c>
      <c r="K898" s="133">
        <f>K899+K900</f>
        <v>1260</v>
      </c>
      <c r="L898" s="113"/>
    </row>
    <row r="899" spans="1:12" s="114" customFormat="1" ht="20.25" customHeight="1" x14ac:dyDescent="0.25">
      <c r="A899" s="124"/>
      <c r="B899" s="131"/>
      <c r="C899" s="131"/>
      <c r="D899" s="131"/>
      <c r="E899" s="11"/>
      <c r="F899" s="171">
        <v>322310</v>
      </c>
      <c r="G899" s="172" t="s">
        <v>41</v>
      </c>
      <c r="H899" s="173" t="s">
        <v>174</v>
      </c>
      <c r="I899" s="174">
        <v>500</v>
      </c>
      <c r="J899" s="174">
        <f>K899-I899</f>
        <v>60</v>
      </c>
      <c r="K899" s="178">
        <v>560</v>
      </c>
      <c r="L899" s="113"/>
    </row>
    <row r="900" spans="1:12" s="114" customFormat="1" ht="20.25" customHeight="1" x14ac:dyDescent="0.25">
      <c r="A900" s="124"/>
      <c r="B900" s="131"/>
      <c r="C900" s="131"/>
      <c r="D900" s="131"/>
      <c r="E900" s="11"/>
      <c r="F900" s="171">
        <v>322311</v>
      </c>
      <c r="G900" s="172" t="s">
        <v>41</v>
      </c>
      <c r="H900" s="173" t="s">
        <v>175</v>
      </c>
      <c r="I900" s="174">
        <v>600</v>
      </c>
      <c r="J900" s="174">
        <f>K900-I900</f>
        <v>100</v>
      </c>
      <c r="K900" s="178">
        <v>700</v>
      </c>
      <c r="L900" s="113"/>
    </row>
    <row r="901" spans="1:12" s="114" customFormat="1" ht="20.25" customHeight="1" x14ac:dyDescent="0.25">
      <c r="A901" s="124"/>
      <c r="B901" s="131"/>
      <c r="C901" s="131"/>
      <c r="D901" s="131"/>
      <c r="E901" s="88">
        <v>32233</v>
      </c>
      <c r="F901" s="127"/>
      <c r="G901" s="12" t="s">
        <v>41</v>
      </c>
      <c r="H901" s="127" t="s">
        <v>176</v>
      </c>
      <c r="I901" s="133">
        <f>I902</f>
        <v>600</v>
      </c>
      <c r="J901" s="133">
        <f>J902</f>
        <v>200</v>
      </c>
      <c r="K901" s="133">
        <f>K902</f>
        <v>800</v>
      </c>
      <c r="L901" s="113"/>
    </row>
    <row r="902" spans="1:12" s="114" customFormat="1" ht="20.25" customHeight="1" x14ac:dyDescent="0.25">
      <c r="A902" s="124"/>
      <c r="B902" s="131"/>
      <c r="C902" s="131"/>
      <c r="D902" s="131"/>
      <c r="E902" s="11"/>
      <c r="F902" s="171">
        <v>322330</v>
      </c>
      <c r="G902" s="172" t="s">
        <v>41</v>
      </c>
      <c r="H902" s="173" t="s">
        <v>176</v>
      </c>
      <c r="I902" s="174">
        <v>600</v>
      </c>
      <c r="J902" s="174">
        <f>K902-I902</f>
        <v>200</v>
      </c>
      <c r="K902" s="178">
        <v>800</v>
      </c>
      <c r="L902" s="113"/>
    </row>
    <row r="903" spans="1:12" s="114" customFormat="1" ht="20.25" customHeight="1" x14ac:dyDescent="0.25">
      <c r="A903" s="124"/>
      <c r="B903" s="131"/>
      <c r="C903" s="131"/>
      <c r="D903" s="131"/>
      <c r="E903" s="88">
        <v>32234</v>
      </c>
      <c r="F903" s="127"/>
      <c r="G903" s="12" t="s">
        <v>41</v>
      </c>
      <c r="H903" s="127" t="s">
        <v>177</v>
      </c>
      <c r="I903" s="133">
        <f t="shared" ref="I903:K903" si="170">I904</f>
        <v>0</v>
      </c>
      <c r="J903" s="133">
        <f t="shared" si="170"/>
        <v>0</v>
      </c>
      <c r="K903" s="133">
        <f t="shared" si="170"/>
        <v>0</v>
      </c>
      <c r="L903" s="113"/>
    </row>
    <row r="904" spans="1:12" s="114" customFormat="1" ht="20.25" customHeight="1" x14ac:dyDescent="0.25">
      <c r="A904" s="124"/>
      <c r="B904" s="131"/>
      <c r="C904" s="131"/>
      <c r="D904" s="131"/>
      <c r="E904" s="11"/>
      <c r="F904" s="171">
        <v>322340</v>
      </c>
      <c r="G904" s="172" t="s">
        <v>41</v>
      </c>
      <c r="H904" s="173" t="s">
        <v>177</v>
      </c>
      <c r="I904" s="174">
        <v>0</v>
      </c>
      <c r="J904" s="174">
        <f>K904-I904</f>
        <v>0</v>
      </c>
      <c r="K904" s="174">
        <v>0</v>
      </c>
      <c r="L904" s="113"/>
    </row>
    <row r="905" spans="1:12" s="114" customFormat="1" ht="20.25" customHeight="1" x14ac:dyDescent="0.25">
      <c r="A905" s="124"/>
      <c r="B905" s="131"/>
      <c r="C905" s="131">
        <v>323</v>
      </c>
      <c r="D905" s="131"/>
      <c r="E905" s="131"/>
      <c r="F905" s="132"/>
      <c r="G905" s="12" t="s">
        <v>41</v>
      </c>
      <c r="H905" s="127" t="s">
        <v>185</v>
      </c>
      <c r="I905" s="133">
        <f>I906+I915+I918+I931+I939+I942</f>
        <v>4160</v>
      </c>
      <c r="J905" s="133">
        <f>J906+J915+J918+J931+J939+J942</f>
        <v>-160</v>
      </c>
      <c r="K905" s="133">
        <f>K906+K915+K918+K931+K939+K942</f>
        <v>4000</v>
      </c>
      <c r="L905" s="113"/>
    </row>
    <row r="906" spans="1:12" s="114" customFormat="1" ht="20.25" customHeight="1" x14ac:dyDescent="0.25">
      <c r="A906" s="124"/>
      <c r="B906" s="131"/>
      <c r="C906" s="131"/>
      <c r="D906" s="131">
        <v>3231</v>
      </c>
      <c r="E906" s="131"/>
      <c r="F906" s="132"/>
      <c r="G906" s="12" t="s">
        <v>41</v>
      </c>
      <c r="H906" s="127" t="s">
        <v>186</v>
      </c>
      <c r="I906" s="133">
        <f t="shared" ref="I906:K907" si="171">I907</f>
        <v>470</v>
      </c>
      <c r="J906" s="133">
        <f t="shared" si="171"/>
        <v>100</v>
      </c>
      <c r="K906" s="133">
        <f t="shared" si="171"/>
        <v>570</v>
      </c>
      <c r="L906" s="113"/>
    </row>
    <row r="907" spans="1:12" s="114" customFormat="1" ht="20.25" customHeight="1" x14ac:dyDescent="0.25">
      <c r="A907" s="124"/>
      <c r="B907" s="131"/>
      <c r="C907" s="131"/>
      <c r="D907" s="131"/>
      <c r="E907" s="88">
        <v>32311</v>
      </c>
      <c r="F907" s="127"/>
      <c r="G907" s="12" t="s">
        <v>41</v>
      </c>
      <c r="H907" s="127" t="s">
        <v>187</v>
      </c>
      <c r="I907" s="133">
        <f t="shared" si="171"/>
        <v>470</v>
      </c>
      <c r="J907" s="133">
        <f t="shared" si="171"/>
        <v>100</v>
      </c>
      <c r="K907" s="133">
        <f t="shared" si="171"/>
        <v>570</v>
      </c>
      <c r="L907" s="113"/>
    </row>
    <row r="908" spans="1:12" s="114" customFormat="1" ht="20.25" customHeight="1" x14ac:dyDescent="0.25">
      <c r="A908" s="124"/>
      <c r="B908" s="131"/>
      <c r="C908" s="131"/>
      <c r="D908" s="131"/>
      <c r="E908" s="11"/>
      <c r="F908" s="171">
        <v>323110</v>
      </c>
      <c r="G908" s="172" t="s">
        <v>41</v>
      </c>
      <c r="H908" s="173" t="s">
        <v>187</v>
      </c>
      <c r="I908" s="174">
        <v>470</v>
      </c>
      <c r="J908" s="174">
        <f>K908-I908</f>
        <v>100</v>
      </c>
      <c r="K908" s="178">
        <v>570</v>
      </c>
      <c r="L908" s="113"/>
    </row>
    <row r="909" spans="1:12" s="114" customFormat="1" ht="20.25" customHeight="1" x14ac:dyDescent="0.25">
      <c r="A909" s="124"/>
      <c r="B909" s="131"/>
      <c r="C909" s="131"/>
      <c r="D909" s="131"/>
      <c r="E909" s="88">
        <v>32312</v>
      </c>
      <c r="F909" s="127"/>
      <c r="G909" s="12" t="s">
        <v>41</v>
      </c>
      <c r="H909" s="127" t="s">
        <v>188</v>
      </c>
      <c r="I909" s="133"/>
      <c r="J909" s="133"/>
      <c r="K909" s="133"/>
      <c r="L909" s="113"/>
    </row>
    <row r="910" spans="1:12" s="114" customFormat="1" ht="20.25" customHeight="1" x14ac:dyDescent="0.25">
      <c r="A910" s="124"/>
      <c r="B910" s="131"/>
      <c r="C910" s="131"/>
      <c r="D910" s="131"/>
      <c r="E910" s="11"/>
      <c r="F910" s="171">
        <v>323120</v>
      </c>
      <c r="G910" s="172" t="s">
        <v>41</v>
      </c>
      <c r="H910" s="173" t="s">
        <v>188</v>
      </c>
      <c r="I910" s="174"/>
      <c r="J910" s="174"/>
      <c r="K910" s="174"/>
      <c r="L910" s="113"/>
    </row>
    <row r="911" spans="1:12" s="114" customFormat="1" ht="20.25" customHeight="1" x14ac:dyDescent="0.25">
      <c r="A911" s="124"/>
      <c r="B911" s="131"/>
      <c r="C911" s="131"/>
      <c r="D911" s="131"/>
      <c r="E911" s="88">
        <v>32313</v>
      </c>
      <c r="F911" s="127"/>
      <c r="G911" s="12" t="s">
        <v>41</v>
      </c>
      <c r="H911" s="127" t="s">
        <v>189</v>
      </c>
      <c r="I911" s="133"/>
      <c r="J911" s="133"/>
      <c r="K911" s="133"/>
      <c r="L911" s="113"/>
    </row>
    <row r="912" spans="1:12" s="114" customFormat="1" ht="20.25" customHeight="1" x14ac:dyDescent="0.25">
      <c r="A912" s="124"/>
      <c r="B912" s="131"/>
      <c r="C912" s="131"/>
      <c r="D912" s="131"/>
      <c r="E912" s="11"/>
      <c r="F912" s="171">
        <v>323130</v>
      </c>
      <c r="G912" s="172" t="s">
        <v>41</v>
      </c>
      <c r="H912" s="173" t="s">
        <v>189</v>
      </c>
      <c r="I912" s="174"/>
      <c r="J912" s="174"/>
      <c r="K912" s="174"/>
      <c r="L912" s="113"/>
    </row>
    <row r="913" spans="1:12" s="114" customFormat="1" ht="20.25" customHeight="1" x14ac:dyDescent="0.25">
      <c r="A913" s="124"/>
      <c r="B913" s="131"/>
      <c r="C913" s="131"/>
      <c r="D913" s="131"/>
      <c r="E913" s="88">
        <v>32319</v>
      </c>
      <c r="F913" s="127"/>
      <c r="G913" s="12" t="s">
        <v>41</v>
      </c>
      <c r="H913" s="127" t="s">
        <v>190</v>
      </c>
      <c r="I913" s="133"/>
      <c r="J913" s="133"/>
      <c r="K913" s="133"/>
      <c r="L913" s="113"/>
    </row>
    <row r="914" spans="1:12" s="114" customFormat="1" ht="20.25" customHeight="1" x14ac:dyDescent="0.25">
      <c r="A914" s="124"/>
      <c r="B914" s="131"/>
      <c r="C914" s="131"/>
      <c r="D914" s="131"/>
      <c r="E914" s="11"/>
      <c r="F914" s="171">
        <v>323190</v>
      </c>
      <c r="G914" s="172" t="s">
        <v>41</v>
      </c>
      <c r="H914" s="173" t="s">
        <v>190</v>
      </c>
      <c r="I914" s="174"/>
      <c r="J914" s="174"/>
      <c r="K914" s="174"/>
      <c r="L914" s="113"/>
    </row>
    <row r="915" spans="1:12" s="114" customFormat="1" ht="20.25" customHeight="1" x14ac:dyDescent="0.25">
      <c r="A915" s="124"/>
      <c r="B915" s="131"/>
      <c r="C915" s="131"/>
      <c r="D915" s="131">
        <v>3233</v>
      </c>
      <c r="E915" s="131"/>
      <c r="F915" s="132"/>
      <c r="G915" s="12" t="s">
        <v>41</v>
      </c>
      <c r="H915" s="127" t="s">
        <v>195</v>
      </c>
      <c r="I915" s="133">
        <f t="shared" ref="I915:K916" si="172">I916</f>
        <v>260</v>
      </c>
      <c r="J915" s="133">
        <f t="shared" si="172"/>
        <v>-260</v>
      </c>
      <c r="K915" s="133">
        <f t="shared" si="172"/>
        <v>0</v>
      </c>
      <c r="L915" s="113"/>
    </row>
    <row r="916" spans="1:12" s="114" customFormat="1" ht="20.25" customHeight="1" x14ac:dyDescent="0.25">
      <c r="A916" s="124"/>
      <c r="B916" s="131"/>
      <c r="C916" s="131"/>
      <c r="D916" s="131"/>
      <c r="E916" s="88">
        <v>32339</v>
      </c>
      <c r="F916" s="127"/>
      <c r="G916" s="12" t="s">
        <v>41</v>
      </c>
      <c r="H916" s="127" t="s">
        <v>196</v>
      </c>
      <c r="I916" s="133">
        <f t="shared" si="172"/>
        <v>260</v>
      </c>
      <c r="J916" s="133">
        <f t="shared" si="172"/>
        <v>-260</v>
      </c>
      <c r="K916" s="133">
        <f t="shared" si="172"/>
        <v>0</v>
      </c>
      <c r="L916" s="113"/>
    </row>
    <row r="917" spans="1:12" s="114" customFormat="1" ht="20.25" customHeight="1" x14ac:dyDescent="0.25">
      <c r="A917" s="124"/>
      <c r="B917" s="131"/>
      <c r="C917" s="131"/>
      <c r="D917" s="131"/>
      <c r="E917" s="11"/>
      <c r="F917" s="171">
        <v>323390</v>
      </c>
      <c r="G917" s="172" t="s">
        <v>41</v>
      </c>
      <c r="H917" s="173" t="s">
        <v>196</v>
      </c>
      <c r="I917" s="174">
        <v>260</v>
      </c>
      <c r="J917" s="174">
        <f>K917-I917</f>
        <v>-260</v>
      </c>
      <c r="K917" s="178">
        <v>0</v>
      </c>
      <c r="L917" s="113"/>
    </row>
    <row r="918" spans="1:12" s="114" customFormat="1" ht="20.25" customHeight="1" x14ac:dyDescent="0.25">
      <c r="A918" s="124"/>
      <c r="B918" s="131"/>
      <c r="C918" s="131"/>
      <c r="D918" s="131">
        <v>3234</v>
      </c>
      <c r="E918" s="131"/>
      <c r="F918" s="132"/>
      <c r="G918" s="12" t="s">
        <v>41</v>
      </c>
      <c r="H918" s="127" t="s">
        <v>197</v>
      </c>
      <c r="I918" s="133">
        <f>I919+I921+I923</f>
        <v>445</v>
      </c>
      <c r="J918" s="133">
        <f>J919+J921+J923</f>
        <v>100</v>
      </c>
      <c r="K918" s="133">
        <f>K919+K921+K923</f>
        <v>545</v>
      </c>
      <c r="L918" s="113"/>
    </row>
    <row r="919" spans="1:12" s="114" customFormat="1" ht="20.25" customHeight="1" x14ac:dyDescent="0.25">
      <c r="A919" s="124"/>
      <c r="B919" s="131"/>
      <c r="C919" s="131"/>
      <c r="D919" s="131"/>
      <c r="E919" s="88">
        <v>32341</v>
      </c>
      <c r="F919" s="127"/>
      <c r="G919" s="12" t="s">
        <v>41</v>
      </c>
      <c r="H919" s="127" t="s">
        <v>198</v>
      </c>
      <c r="I919" s="133">
        <f>I920</f>
        <v>150</v>
      </c>
      <c r="J919" s="133">
        <f>J920</f>
        <v>100</v>
      </c>
      <c r="K919" s="133">
        <f>K920</f>
        <v>250</v>
      </c>
      <c r="L919" s="113"/>
    </row>
    <row r="920" spans="1:12" s="114" customFormat="1" ht="20.25" customHeight="1" x14ac:dyDescent="0.25">
      <c r="A920" s="124"/>
      <c r="B920" s="131"/>
      <c r="C920" s="131"/>
      <c r="D920" s="131"/>
      <c r="E920" s="11"/>
      <c r="F920" s="171">
        <v>323410</v>
      </c>
      <c r="G920" s="172" t="s">
        <v>41</v>
      </c>
      <c r="H920" s="173" t="s">
        <v>198</v>
      </c>
      <c r="I920" s="174">
        <v>150</v>
      </c>
      <c r="J920" s="174">
        <f>K920-I920</f>
        <v>100</v>
      </c>
      <c r="K920" s="178">
        <v>250</v>
      </c>
      <c r="L920" s="113"/>
    </row>
    <row r="921" spans="1:12" s="114" customFormat="1" ht="20.25" customHeight="1" x14ac:dyDescent="0.25">
      <c r="A921" s="124"/>
      <c r="B921" s="131"/>
      <c r="C921" s="131"/>
      <c r="D921" s="131"/>
      <c r="E921" s="88">
        <v>32342</v>
      </c>
      <c r="F921" s="127"/>
      <c r="G921" s="12" t="s">
        <v>41</v>
      </c>
      <c r="H921" s="127" t="s">
        <v>199</v>
      </c>
      <c r="I921" s="133">
        <f>I922</f>
        <v>130</v>
      </c>
      <c r="J921" s="133">
        <f>J922</f>
        <v>0</v>
      </c>
      <c r="K921" s="133">
        <f>K922</f>
        <v>130</v>
      </c>
      <c r="L921" s="113"/>
    </row>
    <row r="922" spans="1:12" s="114" customFormat="1" ht="20.25" customHeight="1" x14ac:dyDescent="0.25">
      <c r="A922" s="124"/>
      <c r="B922" s="131"/>
      <c r="C922" s="131"/>
      <c r="D922" s="131"/>
      <c r="E922" s="11"/>
      <c r="F922" s="171">
        <v>323420</v>
      </c>
      <c r="G922" s="172" t="s">
        <v>41</v>
      </c>
      <c r="H922" s="173" t="s">
        <v>199</v>
      </c>
      <c r="I922" s="174">
        <v>130</v>
      </c>
      <c r="J922" s="174">
        <f>K922-I922</f>
        <v>0</v>
      </c>
      <c r="K922" s="178">
        <v>130</v>
      </c>
      <c r="L922" s="113"/>
    </row>
    <row r="923" spans="1:12" s="114" customFormat="1" ht="20.25" customHeight="1" x14ac:dyDescent="0.25">
      <c r="A923" s="124"/>
      <c r="B923" s="131"/>
      <c r="C923" s="131"/>
      <c r="D923" s="131"/>
      <c r="E923" s="88">
        <v>32349</v>
      </c>
      <c r="F923" s="127"/>
      <c r="G923" s="12" t="s">
        <v>41</v>
      </c>
      <c r="H923" s="127" t="s">
        <v>200</v>
      </c>
      <c r="I923" s="133">
        <f>I924+I925</f>
        <v>165</v>
      </c>
      <c r="J923" s="133">
        <f>J924+J925</f>
        <v>0</v>
      </c>
      <c r="K923" s="133">
        <f>K924+K925</f>
        <v>165</v>
      </c>
      <c r="L923" s="113"/>
    </row>
    <row r="924" spans="1:12" s="114" customFormat="1" ht="20.25" customHeight="1" x14ac:dyDescent="0.25">
      <c r="A924" s="124"/>
      <c r="B924" s="131"/>
      <c r="C924" s="131"/>
      <c r="D924" s="131"/>
      <c r="E924" s="11"/>
      <c r="F924" s="171">
        <v>323490</v>
      </c>
      <c r="G924" s="172" t="s">
        <v>41</v>
      </c>
      <c r="H924" s="173" t="s">
        <v>200</v>
      </c>
      <c r="I924" s="174">
        <v>15</v>
      </c>
      <c r="J924" s="174">
        <f>K924-I924</f>
        <v>0</v>
      </c>
      <c r="K924" s="178">
        <v>15</v>
      </c>
      <c r="L924" s="113"/>
    </row>
    <row r="925" spans="1:12" s="114" customFormat="1" ht="20.25" customHeight="1" x14ac:dyDescent="0.25">
      <c r="A925" s="124"/>
      <c r="B925" s="131"/>
      <c r="C925" s="131"/>
      <c r="D925" s="131"/>
      <c r="E925" s="11"/>
      <c r="F925" s="171">
        <v>323491</v>
      </c>
      <c r="G925" s="172" t="s">
        <v>41</v>
      </c>
      <c r="H925" s="173" t="s">
        <v>201</v>
      </c>
      <c r="I925" s="174">
        <v>150</v>
      </c>
      <c r="J925" s="174">
        <f>K925-I925</f>
        <v>0</v>
      </c>
      <c r="K925" s="178">
        <v>150</v>
      </c>
      <c r="L925" s="113"/>
    </row>
    <row r="926" spans="1:12" s="114" customFormat="1" ht="20.25" customHeight="1" x14ac:dyDescent="0.25">
      <c r="A926" s="124"/>
      <c r="B926" s="131"/>
      <c r="C926" s="131"/>
      <c r="D926" s="131">
        <v>3236</v>
      </c>
      <c r="E926" s="131"/>
      <c r="F926" s="132"/>
      <c r="G926" s="12" t="s">
        <v>41</v>
      </c>
      <c r="H926" s="127" t="s">
        <v>206</v>
      </c>
      <c r="I926" s="133"/>
      <c r="J926" s="133"/>
      <c r="K926" s="133"/>
      <c r="L926" s="113"/>
    </row>
    <row r="927" spans="1:12" s="114" customFormat="1" ht="20.25" customHeight="1" x14ac:dyDescent="0.25">
      <c r="A927" s="124"/>
      <c r="B927" s="131"/>
      <c r="C927" s="131"/>
      <c r="D927" s="131"/>
      <c r="E927" s="88">
        <v>32363</v>
      </c>
      <c r="F927" s="127"/>
      <c r="G927" s="12" t="s">
        <v>41</v>
      </c>
      <c r="H927" s="127" t="s">
        <v>207</v>
      </c>
      <c r="I927" s="133"/>
      <c r="J927" s="133"/>
      <c r="K927" s="133"/>
      <c r="L927" s="113"/>
    </row>
    <row r="928" spans="1:12" s="114" customFormat="1" ht="20.25" customHeight="1" x14ac:dyDescent="0.25">
      <c r="A928" s="124"/>
      <c r="B928" s="131"/>
      <c r="C928" s="131"/>
      <c r="D928" s="131"/>
      <c r="E928" s="11"/>
      <c r="F928" s="171">
        <v>323630</v>
      </c>
      <c r="G928" s="172" t="s">
        <v>41</v>
      </c>
      <c r="H928" s="173" t="s">
        <v>207</v>
      </c>
      <c r="I928" s="174"/>
      <c r="J928" s="174"/>
      <c r="K928" s="174"/>
      <c r="L928" s="113"/>
    </row>
    <row r="929" spans="1:12" s="114" customFormat="1" ht="20.25" customHeight="1" x14ac:dyDescent="0.25">
      <c r="A929" s="124"/>
      <c r="B929" s="131"/>
      <c r="C929" s="131"/>
      <c r="D929" s="131"/>
      <c r="E929" s="88">
        <v>32369</v>
      </c>
      <c r="F929" s="127"/>
      <c r="G929" s="12" t="s">
        <v>41</v>
      </c>
      <c r="H929" s="127" t="s">
        <v>208</v>
      </c>
      <c r="I929" s="133"/>
      <c r="J929" s="133"/>
      <c r="K929" s="133"/>
      <c r="L929" s="113"/>
    </row>
    <row r="930" spans="1:12" s="114" customFormat="1" ht="20.25" customHeight="1" x14ac:dyDescent="0.25">
      <c r="A930" s="124"/>
      <c r="B930" s="131"/>
      <c r="C930" s="131"/>
      <c r="D930" s="131"/>
      <c r="E930" s="11"/>
      <c r="F930" s="171">
        <v>323690</v>
      </c>
      <c r="G930" s="172" t="s">
        <v>41</v>
      </c>
      <c r="H930" s="173" t="s">
        <v>208</v>
      </c>
      <c r="I930" s="174"/>
      <c r="J930" s="174"/>
      <c r="K930" s="174"/>
      <c r="L930" s="113"/>
    </row>
    <row r="931" spans="1:12" s="114" customFormat="1" ht="20.25" customHeight="1" x14ac:dyDescent="0.25">
      <c r="A931" s="124"/>
      <c r="B931" s="131"/>
      <c r="C931" s="131"/>
      <c r="D931" s="131">
        <v>3237</v>
      </c>
      <c r="E931" s="131"/>
      <c r="F931" s="132"/>
      <c r="G931" s="12" t="s">
        <v>41</v>
      </c>
      <c r="H931" s="127" t="s">
        <v>209</v>
      </c>
      <c r="I931" s="133">
        <f t="shared" ref="I931:K932" si="173">I932</f>
        <v>1500</v>
      </c>
      <c r="J931" s="133">
        <f t="shared" si="173"/>
        <v>-100</v>
      </c>
      <c r="K931" s="133">
        <f t="shared" si="173"/>
        <v>1400</v>
      </c>
      <c r="L931" s="113"/>
    </row>
    <row r="932" spans="1:12" s="114" customFormat="1" ht="20.25" customHeight="1" x14ac:dyDescent="0.25">
      <c r="A932" s="124"/>
      <c r="B932" s="131"/>
      <c r="C932" s="131"/>
      <c r="D932" s="131"/>
      <c r="E932" s="88">
        <v>32372</v>
      </c>
      <c r="F932" s="127"/>
      <c r="G932" s="12" t="s">
        <v>41</v>
      </c>
      <c r="H932" s="127" t="s">
        <v>210</v>
      </c>
      <c r="I932" s="133">
        <f t="shared" si="173"/>
        <v>1500</v>
      </c>
      <c r="J932" s="133">
        <f t="shared" si="173"/>
        <v>-100</v>
      </c>
      <c r="K932" s="133">
        <f t="shared" si="173"/>
        <v>1400</v>
      </c>
      <c r="L932" s="113"/>
    </row>
    <row r="933" spans="1:12" s="114" customFormat="1" ht="20.25" customHeight="1" x14ac:dyDescent="0.25">
      <c r="A933" s="124"/>
      <c r="B933" s="131"/>
      <c r="C933" s="131"/>
      <c r="D933" s="131"/>
      <c r="E933" s="11"/>
      <c r="F933" s="171">
        <v>323720</v>
      </c>
      <c r="G933" s="172" t="s">
        <v>41</v>
      </c>
      <c r="H933" s="173" t="s">
        <v>210</v>
      </c>
      <c r="I933" s="174">
        <v>1500</v>
      </c>
      <c r="J933" s="174">
        <f>K933-I933</f>
        <v>-100</v>
      </c>
      <c r="K933" s="178">
        <v>1400</v>
      </c>
      <c r="L933" s="113"/>
    </row>
    <row r="934" spans="1:12" s="114" customFormat="1" ht="20.25" customHeight="1" x14ac:dyDescent="0.25">
      <c r="A934" s="124"/>
      <c r="B934" s="131"/>
      <c r="C934" s="131"/>
      <c r="D934" s="131"/>
      <c r="E934" s="88">
        <v>32373</v>
      </c>
      <c r="F934" s="127"/>
      <c r="G934" s="12" t="s">
        <v>41</v>
      </c>
      <c r="H934" s="127" t="s">
        <v>211</v>
      </c>
      <c r="I934" s="133"/>
      <c r="J934" s="133"/>
      <c r="K934" s="133"/>
      <c r="L934" s="113"/>
    </row>
    <row r="935" spans="1:12" s="114" customFormat="1" ht="20.25" customHeight="1" x14ac:dyDescent="0.25">
      <c r="A935" s="124"/>
      <c r="B935" s="131"/>
      <c r="C935" s="131"/>
      <c r="D935" s="131"/>
      <c r="E935" s="11"/>
      <c r="F935" s="171">
        <v>323730</v>
      </c>
      <c r="G935" s="172" t="s">
        <v>41</v>
      </c>
      <c r="H935" s="173" t="s">
        <v>211</v>
      </c>
      <c r="I935" s="174"/>
      <c r="J935" s="174"/>
      <c r="K935" s="174"/>
      <c r="L935" s="113"/>
    </row>
    <row r="936" spans="1:12" s="114" customFormat="1" ht="20.25" customHeight="1" x14ac:dyDescent="0.25">
      <c r="A936" s="124"/>
      <c r="B936" s="131"/>
      <c r="C936" s="131"/>
      <c r="D936" s="131"/>
      <c r="E936" s="88">
        <v>32379</v>
      </c>
      <c r="F936" s="127"/>
      <c r="G936" s="12" t="s">
        <v>41</v>
      </c>
      <c r="H936" s="127" t="s">
        <v>212</v>
      </c>
      <c r="I936" s="133"/>
      <c r="J936" s="133"/>
      <c r="K936" s="133"/>
      <c r="L936" s="113"/>
    </row>
    <row r="937" spans="1:12" s="114" customFormat="1" ht="20.25" customHeight="1" x14ac:dyDescent="0.25">
      <c r="A937" s="124"/>
      <c r="B937" s="131"/>
      <c r="C937" s="131"/>
      <c r="D937" s="131"/>
      <c r="E937" s="11"/>
      <c r="F937" s="171">
        <v>323790</v>
      </c>
      <c r="G937" s="172" t="s">
        <v>41</v>
      </c>
      <c r="H937" s="173" t="s">
        <v>212</v>
      </c>
      <c r="I937" s="174"/>
      <c r="J937" s="174"/>
      <c r="K937" s="174"/>
      <c r="L937" s="113"/>
    </row>
    <row r="938" spans="1:12" s="114" customFormat="1" ht="20.25" customHeight="1" x14ac:dyDescent="0.25">
      <c r="A938" s="124"/>
      <c r="B938" s="131"/>
      <c r="C938" s="131"/>
      <c r="D938" s="131"/>
      <c r="E938" s="11"/>
      <c r="F938" s="171">
        <v>323792</v>
      </c>
      <c r="G938" s="172" t="s">
        <v>41</v>
      </c>
      <c r="H938" s="173" t="s">
        <v>212</v>
      </c>
      <c r="I938" s="174"/>
      <c r="J938" s="174"/>
      <c r="K938" s="174"/>
      <c r="L938" s="113"/>
    </row>
    <row r="939" spans="1:12" s="114" customFormat="1" ht="20.25" customHeight="1" x14ac:dyDescent="0.25">
      <c r="A939" s="124"/>
      <c r="B939" s="131"/>
      <c r="C939" s="131"/>
      <c r="D939" s="131">
        <v>3238</v>
      </c>
      <c r="E939" s="131"/>
      <c r="F939" s="132"/>
      <c r="G939" s="12" t="s">
        <v>41</v>
      </c>
      <c r="H939" s="127" t="s">
        <v>213</v>
      </c>
      <c r="I939" s="133">
        <f t="shared" ref="I939:K940" si="174">I940</f>
        <v>1050</v>
      </c>
      <c r="J939" s="133">
        <f t="shared" si="174"/>
        <v>0</v>
      </c>
      <c r="K939" s="133">
        <f t="shared" si="174"/>
        <v>1050</v>
      </c>
      <c r="L939" s="113"/>
    </row>
    <row r="940" spans="1:12" s="114" customFormat="1" ht="20.25" customHeight="1" x14ac:dyDescent="0.25">
      <c r="A940" s="124"/>
      <c r="B940" s="131"/>
      <c r="C940" s="131"/>
      <c r="D940" s="131"/>
      <c r="E940" s="88">
        <v>32389</v>
      </c>
      <c r="F940" s="127"/>
      <c r="G940" s="12" t="s">
        <v>41</v>
      </c>
      <c r="H940" s="127" t="s">
        <v>214</v>
      </c>
      <c r="I940" s="133">
        <f t="shared" si="174"/>
        <v>1050</v>
      </c>
      <c r="J940" s="133">
        <f t="shared" si="174"/>
        <v>0</v>
      </c>
      <c r="K940" s="133">
        <f t="shared" si="174"/>
        <v>1050</v>
      </c>
      <c r="L940" s="113"/>
    </row>
    <row r="941" spans="1:12" s="114" customFormat="1" ht="20.25" customHeight="1" x14ac:dyDescent="0.25">
      <c r="A941" s="124"/>
      <c r="B941" s="131"/>
      <c r="C941" s="131"/>
      <c r="D941" s="131"/>
      <c r="E941" s="11"/>
      <c r="F941" s="171">
        <v>323890</v>
      </c>
      <c r="G941" s="172" t="s">
        <v>41</v>
      </c>
      <c r="H941" s="173" t="s">
        <v>214</v>
      </c>
      <c r="I941" s="174">
        <v>1050</v>
      </c>
      <c r="J941" s="174">
        <f>K941-I941</f>
        <v>0</v>
      </c>
      <c r="K941" s="178">
        <v>1050</v>
      </c>
      <c r="L941" s="113"/>
    </row>
    <row r="942" spans="1:12" s="114" customFormat="1" ht="20.25" customHeight="1" x14ac:dyDescent="0.25">
      <c r="A942" s="124"/>
      <c r="B942" s="131"/>
      <c r="C942" s="131"/>
      <c r="D942" s="131">
        <v>3239</v>
      </c>
      <c r="E942" s="131"/>
      <c r="F942" s="132"/>
      <c r="G942" s="12" t="s">
        <v>41</v>
      </c>
      <c r="H942" s="127" t="s">
        <v>215</v>
      </c>
      <c r="I942" s="133">
        <f>I947+I949</f>
        <v>435</v>
      </c>
      <c r="J942" s="133">
        <f>J947+J949</f>
        <v>0</v>
      </c>
      <c r="K942" s="133">
        <f>K947+K949</f>
        <v>435</v>
      </c>
      <c r="L942" s="113"/>
    </row>
    <row r="943" spans="1:12" s="114" customFormat="1" ht="20.25" customHeight="1" x14ac:dyDescent="0.25">
      <c r="A943" s="124"/>
      <c r="B943" s="131"/>
      <c r="C943" s="131"/>
      <c r="D943" s="131"/>
      <c r="E943" s="88">
        <v>32391</v>
      </c>
      <c r="F943" s="127"/>
      <c r="G943" s="12" t="s">
        <v>41</v>
      </c>
      <c r="H943" s="127" t="s">
        <v>216</v>
      </c>
      <c r="I943" s="133"/>
      <c r="J943" s="133"/>
      <c r="K943" s="133"/>
      <c r="L943" s="113"/>
    </row>
    <row r="944" spans="1:12" s="114" customFormat="1" ht="20.25" customHeight="1" x14ac:dyDescent="0.25">
      <c r="A944" s="124"/>
      <c r="B944" s="131"/>
      <c r="C944" s="131"/>
      <c r="D944" s="131"/>
      <c r="E944" s="11"/>
      <c r="F944" s="171">
        <v>323910</v>
      </c>
      <c r="G944" s="172" t="s">
        <v>41</v>
      </c>
      <c r="H944" s="173" t="s">
        <v>216</v>
      </c>
      <c r="I944" s="174"/>
      <c r="J944" s="174"/>
      <c r="K944" s="174"/>
      <c r="L944" s="113"/>
    </row>
    <row r="945" spans="1:12" s="114" customFormat="1" ht="20.25" customHeight="1" x14ac:dyDescent="0.25">
      <c r="A945" s="124"/>
      <c r="B945" s="131"/>
      <c r="C945" s="131"/>
      <c r="D945" s="131"/>
      <c r="E945" s="88">
        <v>32394</v>
      </c>
      <c r="F945" s="127"/>
      <c r="G945" s="12" t="s">
        <v>41</v>
      </c>
      <c r="H945" s="127" t="s">
        <v>218</v>
      </c>
      <c r="I945" s="133"/>
      <c r="J945" s="133"/>
      <c r="K945" s="133"/>
      <c r="L945" s="113"/>
    </row>
    <row r="946" spans="1:12" s="114" customFormat="1" ht="20.25" customHeight="1" x14ac:dyDescent="0.25">
      <c r="A946" s="124"/>
      <c r="B946" s="131"/>
      <c r="C946" s="131"/>
      <c r="D946" s="131"/>
      <c r="E946" s="11"/>
      <c r="F946" s="171">
        <v>323940</v>
      </c>
      <c r="G946" s="172" t="s">
        <v>41</v>
      </c>
      <c r="H946" s="173" t="s">
        <v>218</v>
      </c>
      <c r="I946" s="174"/>
      <c r="J946" s="174"/>
      <c r="K946" s="174"/>
      <c r="L946" s="113"/>
    </row>
    <row r="947" spans="1:12" s="114" customFormat="1" ht="20.25" customHeight="1" x14ac:dyDescent="0.25">
      <c r="A947" s="124"/>
      <c r="B947" s="131"/>
      <c r="C947" s="131"/>
      <c r="D947" s="131"/>
      <c r="E947" s="88">
        <v>32395</v>
      </c>
      <c r="F947" s="127"/>
      <c r="G947" s="12" t="s">
        <v>41</v>
      </c>
      <c r="H947" s="127" t="s">
        <v>219</v>
      </c>
      <c r="I947" s="133">
        <f>I948</f>
        <v>285</v>
      </c>
      <c r="J947" s="133">
        <f>J948</f>
        <v>0</v>
      </c>
      <c r="K947" s="133">
        <f>K948</f>
        <v>285</v>
      </c>
      <c r="L947" s="113"/>
    </row>
    <row r="948" spans="1:12" s="114" customFormat="1" ht="20.25" customHeight="1" x14ac:dyDescent="0.25">
      <c r="A948" s="124"/>
      <c r="B948" s="131"/>
      <c r="C948" s="131"/>
      <c r="D948" s="131"/>
      <c r="E948" s="11"/>
      <c r="F948" s="171">
        <v>323950</v>
      </c>
      <c r="G948" s="172" t="s">
        <v>41</v>
      </c>
      <c r="H948" s="173" t="s">
        <v>219</v>
      </c>
      <c r="I948" s="174">
        <v>285</v>
      </c>
      <c r="J948" s="174">
        <f>K948-I948</f>
        <v>0</v>
      </c>
      <c r="K948" s="178">
        <v>285</v>
      </c>
      <c r="L948" s="113"/>
    </row>
    <row r="949" spans="1:12" s="114" customFormat="1" ht="20.25" customHeight="1" x14ac:dyDescent="0.25">
      <c r="A949" s="124"/>
      <c r="B949" s="131"/>
      <c r="C949" s="131"/>
      <c r="D949" s="131"/>
      <c r="E949" s="88">
        <v>32399</v>
      </c>
      <c r="F949" s="127"/>
      <c r="G949" s="12" t="s">
        <v>41</v>
      </c>
      <c r="H949" s="127" t="s">
        <v>220</v>
      </c>
      <c r="I949" s="133">
        <f>I954</f>
        <v>150</v>
      </c>
      <c r="J949" s="133">
        <f>J954</f>
        <v>0</v>
      </c>
      <c r="K949" s="133">
        <f>K954</f>
        <v>150</v>
      </c>
      <c r="L949" s="113"/>
    </row>
    <row r="950" spans="1:12" s="114" customFormat="1" ht="20.25" customHeight="1" x14ac:dyDescent="0.25">
      <c r="A950" s="124"/>
      <c r="B950" s="131"/>
      <c r="C950" s="131"/>
      <c r="D950" s="131"/>
      <c r="E950" s="11"/>
      <c r="F950" s="171">
        <v>323990</v>
      </c>
      <c r="G950" s="172" t="s">
        <v>41</v>
      </c>
      <c r="H950" s="173" t="s">
        <v>221</v>
      </c>
      <c r="I950" s="174"/>
      <c r="J950" s="174"/>
      <c r="K950" s="174"/>
      <c r="L950" s="113"/>
    </row>
    <row r="951" spans="1:12" s="114" customFormat="1" ht="20.25" customHeight="1" x14ac:dyDescent="0.25">
      <c r="A951" s="124"/>
      <c r="B951" s="131"/>
      <c r="C951" s="131"/>
      <c r="D951" s="131"/>
      <c r="E951" s="11"/>
      <c r="F951" s="171">
        <v>323991</v>
      </c>
      <c r="G951" s="172" t="s">
        <v>41</v>
      </c>
      <c r="H951" s="173" t="s">
        <v>222</v>
      </c>
      <c r="I951" s="174"/>
      <c r="J951" s="174"/>
      <c r="K951" s="174"/>
      <c r="L951" s="113"/>
    </row>
    <row r="952" spans="1:12" s="114" customFormat="1" ht="20.25" customHeight="1" x14ac:dyDescent="0.25">
      <c r="A952" s="124"/>
      <c r="B952" s="131"/>
      <c r="C952" s="131"/>
      <c r="D952" s="131"/>
      <c r="E952" s="11"/>
      <c r="F952" s="171">
        <v>323992</v>
      </c>
      <c r="G952" s="172" t="s">
        <v>41</v>
      </c>
      <c r="H952" s="173" t="s">
        <v>223</v>
      </c>
      <c r="I952" s="174"/>
      <c r="J952" s="174"/>
      <c r="K952" s="174"/>
      <c r="L952" s="113"/>
    </row>
    <row r="953" spans="1:12" s="114" customFormat="1" ht="20.25" customHeight="1" x14ac:dyDescent="0.25">
      <c r="A953" s="124"/>
      <c r="B953" s="131"/>
      <c r="C953" s="131"/>
      <c r="D953" s="131"/>
      <c r="E953" s="11"/>
      <c r="F953" s="171">
        <v>323993</v>
      </c>
      <c r="G953" s="172" t="s">
        <v>41</v>
      </c>
      <c r="H953" s="173" t="s">
        <v>224</v>
      </c>
      <c r="I953" s="174"/>
      <c r="J953" s="174"/>
      <c r="K953" s="174"/>
      <c r="L953" s="113"/>
    </row>
    <row r="954" spans="1:12" s="114" customFormat="1" ht="20.25" customHeight="1" x14ac:dyDescent="0.25">
      <c r="A954" s="124"/>
      <c r="B954" s="131"/>
      <c r="C954" s="131"/>
      <c r="D954" s="131"/>
      <c r="E954" s="11"/>
      <c r="F954" s="171">
        <v>323994</v>
      </c>
      <c r="G954" s="172" t="s">
        <v>41</v>
      </c>
      <c r="H954" s="173" t="s">
        <v>225</v>
      </c>
      <c r="I954" s="174">
        <v>150</v>
      </c>
      <c r="J954" s="174">
        <f>K954-I954</f>
        <v>0</v>
      </c>
      <c r="K954" s="178">
        <v>150</v>
      </c>
      <c r="L954" s="113"/>
    </row>
    <row r="955" spans="1:12" s="114" customFormat="1" ht="30" customHeight="1" x14ac:dyDescent="0.25">
      <c r="A955" s="428" t="s">
        <v>314</v>
      </c>
      <c r="B955" s="429"/>
      <c r="C955" s="429"/>
      <c r="D955" s="429"/>
      <c r="E955" s="429"/>
      <c r="F955" s="429"/>
      <c r="G955" s="430"/>
      <c r="H955" s="111" t="s">
        <v>107</v>
      </c>
      <c r="I955" s="112"/>
      <c r="J955" s="112"/>
      <c r="K955" s="112"/>
    </row>
    <row r="956" spans="1:12" s="119" customFormat="1" ht="21.75" customHeight="1" x14ac:dyDescent="0.25">
      <c r="A956" s="115"/>
      <c r="B956" s="115"/>
      <c r="C956" s="115"/>
      <c r="D956" s="115"/>
      <c r="E956" s="115"/>
      <c r="F956" s="115" t="str">
        <f>+G956</f>
        <v>3.1.</v>
      </c>
      <c r="G956" s="116" t="s">
        <v>41</v>
      </c>
      <c r="H956" s="117" t="s">
        <v>20</v>
      </c>
      <c r="I956" s="118"/>
      <c r="J956" s="118"/>
      <c r="K956" s="118"/>
      <c r="L956" s="113"/>
    </row>
    <row r="957" spans="1:12" s="119" customFormat="1" ht="20.25" customHeight="1" x14ac:dyDescent="0.25">
      <c r="A957" s="120">
        <v>4</v>
      </c>
      <c r="B957" s="120"/>
      <c r="C957" s="120"/>
      <c r="D957" s="120"/>
      <c r="E957" s="120"/>
      <c r="F957" s="120"/>
      <c r="G957" s="175" t="s">
        <v>41</v>
      </c>
      <c r="H957" s="122" t="s">
        <v>21</v>
      </c>
      <c r="I957" s="123"/>
      <c r="J957" s="123"/>
      <c r="K957" s="123"/>
      <c r="L957" s="113"/>
    </row>
    <row r="958" spans="1:12" s="114" customFormat="1" ht="20.25" customHeight="1" x14ac:dyDescent="0.25">
      <c r="A958" s="124"/>
      <c r="B958" s="124">
        <v>41</v>
      </c>
      <c r="C958" s="124"/>
      <c r="D958" s="124"/>
      <c r="E958" s="124"/>
      <c r="F958" s="124"/>
      <c r="G958" s="175" t="s">
        <v>41</v>
      </c>
      <c r="H958" s="125" t="s">
        <v>11</v>
      </c>
      <c r="I958" s="128"/>
      <c r="J958" s="128"/>
      <c r="K958" s="128"/>
      <c r="L958" s="113"/>
    </row>
    <row r="959" spans="1:12" s="114" customFormat="1" ht="20.25" customHeight="1" x14ac:dyDescent="0.25">
      <c r="A959" s="124"/>
      <c r="B959" s="124">
        <v>42</v>
      </c>
      <c r="C959" s="124"/>
      <c r="D959" s="124"/>
      <c r="E959" s="124"/>
      <c r="F959" s="124"/>
      <c r="G959" s="175" t="s">
        <v>41</v>
      </c>
      <c r="H959" s="125" t="s">
        <v>12</v>
      </c>
      <c r="I959" s="128"/>
      <c r="J959" s="128"/>
      <c r="K959" s="128"/>
      <c r="L959" s="113"/>
    </row>
    <row r="960" spans="1:12" s="114" customFormat="1" ht="34.5" customHeight="1" x14ac:dyDescent="0.25">
      <c r="A960" s="428" t="s">
        <v>108</v>
      </c>
      <c r="B960" s="429"/>
      <c r="C960" s="429"/>
      <c r="D960" s="429"/>
      <c r="E960" s="429"/>
      <c r="F960" s="429"/>
      <c r="G960" s="430"/>
      <c r="H960" s="111" t="s">
        <v>312</v>
      </c>
      <c r="I960" s="112">
        <f>+I961</f>
        <v>5500</v>
      </c>
      <c r="J960" s="112">
        <f t="shared" ref="J960:K961" si="175">+J961</f>
        <v>0</v>
      </c>
      <c r="K960" s="112">
        <f t="shared" si="175"/>
        <v>5500</v>
      </c>
    </row>
    <row r="961" spans="1:12" s="119" customFormat="1" ht="23.1" customHeight="1" x14ac:dyDescent="0.25">
      <c r="A961" s="115"/>
      <c r="B961" s="115"/>
      <c r="C961" s="115"/>
      <c r="D961" s="115"/>
      <c r="E961" s="115"/>
      <c r="F961" s="115" t="str">
        <f>+G961</f>
        <v>3.1.</v>
      </c>
      <c r="G961" s="116" t="s">
        <v>41</v>
      </c>
      <c r="H961" s="117" t="s">
        <v>20</v>
      </c>
      <c r="I961" s="118">
        <f>+I962</f>
        <v>5500</v>
      </c>
      <c r="J961" s="118">
        <f t="shared" si="175"/>
        <v>0</v>
      </c>
      <c r="K961" s="118">
        <f t="shared" si="175"/>
        <v>5500</v>
      </c>
      <c r="L961" s="113"/>
    </row>
    <row r="962" spans="1:12" s="114" customFormat="1" ht="23.1" customHeight="1" x14ac:dyDescent="0.25">
      <c r="A962" s="120">
        <v>3</v>
      </c>
      <c r="B962" s="120"/>
      <c r="C962" s="120"/>
      <c r="D962" s="120"/>
      <c r="E962" s="120"/>
      <c r="F962" s="120"/>
      <c r="G962" s="175" t="s">
        <v>41</v>
      </c>
      <c r="H962" s="122" t="s">
        <v>18</v>
      </c>
      <c r="I962" s="123">
        <f>+I963+I995</f>
        <v>5500</v>
      </c>
      <c r="J962" s="123">
        <f t="shared" ref="J962:K962" si="176">+J963+J995</f>
        <v>0</v>
      </c>
      <c r="K962" s="123">
        <f t="shared" si="176"/>
        <v>5500</v>
      </c>
      <c r="L962" s="113"/>
    </row>
    <row r="963" spans="1:12" s="114" customFormat="1" ht="23.1" customHeight="1" x14ac:dyDescent="0.25">
      <c r="A963" s="124"/>
      <c r="B963" s="124">
        <v>31</v>
      </c>
      <c r="C963" s="124"/>
      <c r="D963" s="124"/>
      <c r="E963" s="124"/>
      <c r="F963" s="124"/>
      <c r="G963" s="175" t="s">
        <v>41</v>
      </c>
      <c r="H963" s="125" t="s">
        <v>6</v>
      </c>
      <c r="I963" s="128">
        <f>I964+I986</f>
        <v>3370</v>
      </c>
      <c r="J963" s="128">
        <f>J964+J986</f>
        <v>0</v>
      </c>
      <c r="K963" s="128">
        <f>K964+K986</f>
        <v>3370</v>
      </c>
      <c r="L963" s="113"/>
    </row>
    <row r="964" spans="1:12" s="114" customFormat="1" ht="20.25" customHeight="1" x14ac:dyDescent="0.25">
      <c r="A964" s="124"/>
      <c r="B964" s="131"/>
      <c r="C964" s="131">
        <v>311</v>
      </c>
      <c r="D964" s="131"/>
      <c r="E964" s="131"/>
      <c r="F964" s="132"/>
      <c r="G964" s="12" t="s">
        <v>41</v>
      </c>
      <c r="H964" s="127" t="s">
        <v>117</v>
      </c>
      <c r="I964" s="133">
        <f>I965+I968+I971</f>
        <v>2870</v>
      </c>
      <c r="J964" s="133">
        <f>J965+J968+J971</f>
        <v>0</v>
      </c>
      <c r="K964" s="133">
        <f>K965+K968+K971</f>
        <v>2870</v>
      </c>
      <c r="L964" s="113"/>
    </row>
    <row r="965" spans="1:12" s="114" customFormat="1" ht="20.25" customHeight="1" x14ac:dyDescent="0.25">
      <c r="A965" s="124"/>
      <c r="B965" s="131"/>
      <c r="C965" s="131"/>
      <c r="D965" s="131">
        <v>3111</v>
      </c>
      <c r="E965" s="131"/>
      <c r="F965" s="132"/>
      <c r="G965" s="12" t="s">
        <v>41</v>
      </c>
      <c r="H965" s="127" t="s">
        <v>118</v>
      </c>
      <c r="I965" s="133">
        <f t="shared" ref="I965:K966" si="177">I966</f>
        <v>2830</v>
      </c>
      <c r="J965" s="133">
        <f t="shared" si="177"/>
        <v>0</v>
      </c>
      <c r="K965" s="133">
        <f t="shared" si="177"/>
        <v>2830</v>
      </c>
      <c r="L965" s="113"/>
    </row>
    <row r="966" spans="1:12" s="114" customFormat="1" ht="20.25" customHeight="1" x14ac:dyDescent="0.25">
      <c r="A966" s="124"/>
      <c r="B966" s="131"/>
      <c r="C966" s="131"/>
      <c r="D966" s="131"/>
      <c r="E966" s="88">
        <v>31111</v>
      </c>
      <c r="F966" s="127"/>
      <c r="G966" s="12" t="s">
        <v>41</v>
      </c>
      <c r="H966" s="127" t="s">
        <v>119</v>
      </c>
      <c r="I966" s="133">
        <f t="shared" si="177"/>
        <v>2830</v>
      </c>
      <c r="J966" s="133">
        <f t="shared" si="177"/>
        <v>0</v>
      </c>
      <c r="K966" s="133">
        <f t="shared" si="177"/>
        <v>2830</v>
      </c>
      <c r="L966" s="113"/>
    </row>
    <row r="967" spans="1:12" s="114" customFormat="1" ht="20.25" customHeight="1" x14ac:dyDescent="0.25">
      <c r="A967" s="124"/>
      <c r="B967" s="131"/>
      <c r="C967" s="131"/>
      <c r="D967" s="131"/>
      <c r="E967" s="11"/>
      <c r="F967" s="171">
        <v>311110</v>
      </c>
      <c r="G967" s="172" t="s">
        <v>41</v>
      </c>
      <c r="H967" s="173" t="s">
        <v>294</v>
      </c>
      <c r="I967" s="174">
        <v>2830</v>
      </c>
      <c r="J967" s="174">
        <f>K967-I967</f>
        <v>0</v>
      </c>
      <c r="K967" s="178">
        <v>2830</v>
      </c>
      <c r="L967" s="113"/>
    </row>
    <row r="968" spans="1:12" s="114" customFormat="1" ht="20.25" customHeight="1" x14ac:dyDescent="0.25">
      <c r="A968" s="124"/>
      <c r="B968" s="131"/>
      <c r="C968" s="131"/>
      <c r="D968" s="131">
        <v>3113</v>
      </c>
      <c r="E968" s="131"/>
      <c r="F968" s="132"/>
      <c r="G968" s="12" t="s">
        <v>41</v>
      </c>
      <c r="H968" s="127" t="s">
        <v>126</v>
      </c>
      <c r="I968" s="133">
        <f t="shared" ref="I968:K969" si="178">I969</f>
        <v>0</v>
      </c>
      <c r="J968" s="133">
        <f t="shared" si="178"/>
        <v>0</v>
      </c>
      <c r="K968" s="133">
        <f t="shared" si="178"/>
        <v>0</v>
      </c>
      <c r="L968" s="113"/>
    </row>
    <row r="969" spans="1:12" s="114" customFormat="1" ht="20.25" customHeight="1" x14ac:dyDescent="0.25">
      <c r="A969" s="124"/>
      <c r="B969" s="131"/>
      <c r="C969" s="131"/>
      <c r="D969" s="131"/>
      <c r="E969" s="88">
        <v>31131</v>
      </c>
      <c r="F969" s="127"/>
      <c r="G969" s="12" t="s">
        <v>41</v>
      </c>
      <c r="H969" s="127" t="s">
        <v>126</v>
      </c>
      <c r="I969" s="133">
        <f t="shared" si="178"/>
        <v>0</v>
      </c>
      <c r="J969" s="133">
        <f t="shared" si="178"/>
        <v>0</v>
      </c>
      <c r="K969" s="133">
        <f t="shared" si="178"/>
        <v>0</v>
      </c>
      <c r="L969" s="113"/>
    </row>
    <row r="970" spans="1:12" s="114" customFormat="1" ht="20.25" customHeight="1" x14ac:dyDescent="0.25">
      <c r="A970" s="124"/>
      <c r="B970" s="131"/>
      <c r="C970" s="131"/>
      <c r="D970" s="131"/>
      <c r="E970" s="11"/>
      <c r="F970" s="171">
        <v>311310</v>
      </c>
      <c r="G970" s="172" t="s">
        <v>41</v>
      </c>
      <c r="H970" s="173" t="s">
        <v>126</v>
      </c>
      <c r="I970" s="174">
        <v>0</v>
      </c>
      <c r="J970" s="174">
        <f>K970-I970</f>
        <v>0</v>
      </c>
      <c r="K970" s="174">
        <v>0</v>
      </c>
      <c r="L970" s="113"/>
    </row>
    <row r="971" spans="1:12" s="114" customFormat="1" ht="20.25" customHeight="1" x14ac:dyDescent="0.25">
      <c r="A971" s="124"/>
      <c r="B971" s="131"/>
      <c r="C971" s="131"/>
      <c r="D971" s="131">
        <v>3114</v>
      </c>
      <c r="E971" s="131"/>
      <c r="F971" s="132"/>
      <c r="G971" s="12" t="s">
        <v>41</v>
      </c>
      <c r="H971" s="127" t="s">
        <v>298</v>
      </c>
      <c r="I971" s="133">
        <f t="shared" ref="I971:K972" si="179">I972</f>
        <v>40</v>
      </c>
      <c r="J971" s="133">
        <f t="shared" si="179"/>
        <v>0</v>
      </c>
      <c r="K971" s="133">
        <f t="shared" si="179"/>
        <v>40</v>
      </c>
      <c r="L971" s="113"/>
    </row>
    <row r="972" spans="1:12" s="114" customFormat="1" ht="20.25" customHeight="1" x14ac:dyDescent="0.25">
      <c r="A972" s="124"/>
      <c r="B972" s="131"/>
      <c r="C972" s="131"/>
      <c r="D972" s="131"/>
      <c r="E972" s="88">
        <v>31141</v>
      </c>
      <c r="F972" s="127"/>
      <c r="G972" s="12" t="s">
        <v>41</v>
      </c>
      <c r="H972" s="127" t="s">
        <v>127</v>
      </c>
      <c r="I972" s="133">
        <f t="shared" si="179"/>
        <v>40</v>
      </c>
      <c r="J972" s="133">
        <f t="shared" si="179"/>
        <v>0</v>
      </c>
      <c r="K972" s="133">
        <f t="shared" si="179"/>
        <v>40</v>
      </c>
      <c r="L972" s="113"/>
    </row>
    <row r="973" spans="1:12" s="114" customFormat="1" ht="20.25" customHeight="1" x14ac:dyDescent="0.25">
      <c r="A973" s="124"/>
      <c r="B973" s="131"/>
      <c r="C973" s="131"/>
      <c r="D973" s="131"/>
      <c r="E973" s="11"/>
      <c r="F973" s="171">
        <v>311410</v>
      </c>
      <c r="G973" s="172" t="s">
        <v>41</v>
      </c>
      <c r="H973" s="173" t="s">
        <v>127</v>
      </c>
      <c r="I973" s="174">
        <v>40</v>
      </c>
      <c r="J973" s="174">
        <f>K973-I973</f>
        <v>0</v>
      </c>
      <c r="K973" s="178">
        <v>40</v>
      </c>
      <c r="L973" s="113"/>
    </row>
    <row r="974" spans="1:12" s="114" customFormat="1" ht="20.25" customHeight="1" x14ac:dyDescent="0.25">
      <c r="A974" s="124"/>
      <c r="B974" s="131"/>
      <c r="C974" s="131">
        <v>312</v>
      </c>
      <c r="D974" s="131"/>
      <c r="E974" s="131"/>
      <c r="F974" s="132"/>
      <c r="G974" s="12" t="s">
        <v>41</v>
      </c>
      <c r="H974" s="127" t="s">
        <v>130</v>
      </c>
      <c r="I974" s="133"/>
      <c r="J974" s="133"/>
      <c r="K974" s="133"/>
      <c r="L974" s="113"/>
    </row>
    <row r="975" spans="1:12" s="114" customFormat="1" ht="20.25" customHeight="1" x14ac:dyDescent="0.25">
      <c r="A975" s="124"/>
      <c r="B975" s="131"/>
      <c r="C975" s="131"/>
      <c r="D975" s="131">
        <v>3121</v>
      </c>
      <c r="E975" s="131"/>
      <c r="F975" s="132"/>
      <c r="G975" s="12" t="s">
        <v>41</v>
      </c>
      <c r="H975" s="127" t="s">
        <v>130</v>
      </c>
      <c r="I975" s="133"/>
      <c r="J975" s="133"/>
      <c r="K975" s="133"/>
      <c r="L975" s="113"/>
    </row>
    <row r="976" spans="1:12" s="114" customFormat="1" ht="20.25" customHeight="1" x14ac:dyDescent="0.25">
      <c r="A976" s="124"/>
      <c r="B976" s="131"/>
      <c r="C976" s="131"/>
      <c r="D976" s="131"/>
      <c r="E976" s="88">
        <v>31212</v>
      </c>
      <c r="F976" s="127"/>
      <c r="G976" s="12" t="s">
        <v>41</v>
      </c>
      <c r="H976" s="127" t="s">
        <v>131</v>
      </c>
      <c r="I976" s="133"/>
      <c r="J976" s="133"/>
      <c r="K976" s="133"/>
      <c r="L976" s="113"/>
    </row>
    <row r="977" spans="1:12" s="114" customFormat="1" ht="20.25" customHeight="1" x14ac:dyDescent="0.25">
      <c r="A977" s="124"/>
      <c r="B977" s="131"/>
      <c r="C977" s="131"/>
      <c r="D977" s="131"/>
      <c r="E977" s="11"/>
      <c r="F977" s="171">
        <v>312120</v>
      </c>
      <c r="G977" s="172" t="s">
        <v>41</v>
      </c>
      <c r="H977" s="173" t="s">
        <v>131</v>
      </c>
      <c r="I977" s="174"/>
      <c r="J977" s="174"/>
      <c r="K977" s="174"/>
      <c r="L977" s="113"/>
    </row>
    <row r="978" spans="1:12" s="114" customFormat="1" ht="20.25" customHeight="1" x14ac:dyDescent="0.25">
      <c r="A978" s="124"/>
      <c r="B978" s="131"/>
      <c r="C978" s="131"/>
      <c r="D978" s="131"/>
      <c r="E978" s="88">
        <v>31213</v>
      </c>
      <c r="F978" s="127"/>
      <c r="G978" s="12" t="s">
        <v>41</v>
      </c>
      <c r="H978" s="127" t="s">
        <v>132</v>
      </c>
      <c r="I978" s="133"/>
      <c r="J978" s="133"/>
      <c r="K978" s="133"/>
      <c r="L978" s="113"/>
    </row>
    <row r="979" spans="1:12" s="114" customFormat="1" ht="20.25" customHeight="1" x14ac:dyDescent="0.25">
      <c r="A979" s="124"/>
      <c r="B979" s="131"/>
      <c r="C979" s="131"/>
      <c r="D979" s="131"/>
      <c r="E979" s="11"/>
      <c r="F979" s="171">
        <v>312130</v>
      </c>
      <c r="G979" s="172" t="s">
        <v>41</v>
      </c>
      <c r="H979" s="173" t="s">
        <v>132</v>
      </c>
      <c r="I979" s="174"/>
      <c r="J979" s="174"/>
      <c r="K979" s="174"/>
      <c r="L979" s="113"/>
    </row>
    <row r="980" spans="1:12" s="114" customFormat="1" ht="20.25" customHeight="1" x14ac:dyDescent="0.25">
      <c r="A980" s="124"/>
      <c r="B980" s="131"/>
      <c r="C980" s="131"/>
      <c r="D980" s="131"/>
      <c r="E980" s="88">
        <v>31214</v>
      </c>
      <c r="F980" s="127"/>
      <c r="G980" s="12" t="s">
        <v>41</v>
      </c>
      <c r="H980" s="127" t="s">
        <v>133</v>
      </c>
      <c r="I980" s="133"/>
      <c r="J980" s="133"/>
      <c r="K980" s="133"/>
      <c r="L980" s="113"/>
    </row>
    <row r="981" spans="1:12" s="114" customFormat="1" ht="20.25" customHeight="1" x14ac:dyDescent="0.25">
      <c r="A981" s="124"/>
      <c r="B981" s="131"/>
      <c r="C981" s="131"/>
      <c r="D981" s="131"/>
      <c r="E981" s="11"/>
      <c r="F981" s="171">
        <v>312140</v>
      </c>
      <c r="G981" s="172" t="s">
        <v>41</v>
      </c>
      <c r="H981" s="173" t="s">
        <v>133</v>
      </c>
      <c r="I981" s="174"/>
      <c r="J981" s="174"/>
      <c r="K981" s="174"/>
      <c r="L981" s="113"/>
    </row>
    <row r="982" spans="1:12" s="114" customFormat="1" ht="20.25" customHeight="1" x14ac:dyDescent="0.25">
      <c r="A982" s="124"/>
      <c r="B982" s="131"/>
      <c r="C982" s="131"/>
      <c r="D982" s="131"/>
      <c r="E982" s="88">
        <v>31215</v>
      </c>
      <c r="F982" s="127"/>
      <c r="G982" s="12" t="s">
        <v>41</v>
      </c>
      <c r="H982" s="127" t="s">
        <v>134</v>
      </c>
      <c r="I982" s="133"/>
      <c r="J982" s="133"/>
      <c r="K982" s="133"/>
      <c r="L982" s="113"/>
    </row>
    <row r="983" spans="1:12" s="114" customFormat="1" ht="20.25" customHeight="1" x14ac:dyDescent="0.25">
      <c r="A983" s="124"/>
      <c r="B983" s="131"/>
      <c r="C983" s="131"/>
      <c r="D983" s="131"/>
      <c r="E983" s="11"/>
      <c r="F983" s="171">
        <v>312150</v>
      </c>
      <c r="G983" s="172" t="s">
        <v>41</v>
      </c>
      <c r="H983" s="173" t="s">
        <v>134</v>
      </c>
      <c r="I983" s="174"/>
      <c r="J983" s="174"/>
      <c r="K983" s="174"/>
      <c r="L983" s="113"/>
    </row>
    <row r="984" spans="1:12" s="114" customFormat="1" ht="20.25" customHeight="1" x14ac:dyDescent="0.25">
      <c r="A984" s="124"/>
      <c r="B984" s="131"/>
      <c r="C984" s="131"/>
      <c r="D984" s="131"/>
      <c r="E984" s="88">
        <v>31219</v>
      </c>
      <c r="F984" s="127"/>
      <c r="G984" s="12" t="s">
        <v>41</v>
      </c>
      <c r="H984" s="127" t="s">
        <v>136</v>
      </c>
      <c r="I984" s="133"/>
      <c r="J984" s="133"/>
      <c r="K984" s="133"/>
      <c r="L984" s="113"/>
    </row>
    <row r="985" spans="1:12" s="114" customFormat="1" ht="20.25" customHeight="1" x14ac:dyDescent="0.25">
      <c r="A985" s="124"/>
      <c r="B985" s="131"/>
      <c r="C985" s="131"/>
      <c r="D985" s="131"/>
      <c r="E985" s="11"/>
      <c r="F985" s="171">
        <v>312190</v>
      </c>
      <c r="G985" s="172" t="s">
        <v>41</v>
      </c>
      <c r="H985" s="173" t="s">
        <v>136</v>
      </c>
      <c r="I985" s="174"/>
      <c r="J985" s="174"/>
      <c r="K985" s="174"/>
      <c r="L985" s="113"/>
    </row>
    <row r="986" spans="1:12" s="114" customFormat="1" ht="20.25" customHeight="1" x14ac:dyDescent="0.25">
      <c r="A986" s="124"/>
      <c r="B986" s="131"/>
      <c r="C986" s="131">
        <v>313</v>
      </c>
      <c r="D986" s="131"/>
      <c r="E986" s="131"/>
      <c r="F986" s="132"/>
      <c r="G986" s="12" t="s">
        <v>41</v>
      </c>
      <c r="H986" s="127" t="s">
        <v>138</v>
      </c>
      <c r="I986" s="133">
        <f>I987+I992</f>
        <v>500</v>
      </c>
      <c r="J986" s="133">
        <f>J987+J992</f>
        <v>0</v>
      </c>
      <c r="K986" s="133">
        <f>K987+K992</f>
        <v>500</v>
      </c>
      <c r="L986" s="113"/>
    </row>
    <row r="987" spans="1:12" s="114" customFormat="1" ht="20.25" customHeight="1" x14ac:dyDescent="0.25">
      <c r="A987" s="124"/>
      <c r="B987" s="131"/>
      <c r="C987" s="131"/>
      <c r="D987" s="131">
        <v>3132</v>
      </c>
      <c r="E987" s="131"/>
      <c r="F987" s="132"/>
      <c r="G987" s="12" t="s">
        <v>41</v>
      </c>
      <c r="H987" s="127" t="s">
        <v>139</v>
      </c>
      <c r="I987" s="133">
        <f>I988+I990</f>
        <v>500</v>
      </c>
      <c r="J987" s="133">
        <f>J988+J990</f>
        <v>0</v>
      </c>
      <c r="K987" s="133">
        <f>K988+K990</f>
        <v>500</v>
      </c>
      <c r="L987" s="113"/>
    </row>
    <row r="988" spans="1:12" s="114" customFormat="1" ht="20.25" customHeight="1" x14ac:dyDescent="0.25">
      <c r="A988" s="124"/>
      <c r="B988" s="131"/>
      <c r="C988" s="131"/>
      <c r="D988" s="131"/>
      <c r="E988" s="88">
        <v>31321</v>
      </c>
      <c r="F988" s="127"/>
      <c r="G988" s="12" t="s">
        <v>41</v>
      </c>
      <c r="H988" s="127" t="s">
        <v>139</v>
      </c>
      <c r="I988" s="133">
        <f>I989</f>
        <v>500</v>
      </c>
      <c r="J988" s="133">
        <f>J989</f>
        <v>0</v>
      </c>
      <c r="K988" s="133">
        <f>K989</f>
        <v>500</v>
      </c>
      <c r="L988" s="113"/>
    </row>
    <row r="989" spans="1:12" s="114" customFormat="1" ht="20.25" customHeight="1" x14ac:dyDescent="0.25">
      <c r="A989" s="124"/>
      <c r="B989" s="131"/>
      <c r="C989" s="131"/>
      <c r="D989" s="131"/>
      <c r="E989" s="11"/>
      <c r="F989" s="171">
        <v>313210</v>
      </c>
      <c r="G989" s="172" t="s">
        <v>41</v>
      </c>
      <c r="H989" s="173" t="s">
        <v>139</v>
      </c>
      <c r="I989" s="174">
        <v>500</v>
      </c>
      <c r="J989" s="174">
        <f>K989-I989</f>
        <v>0</v>
      </c>
      <c r="K989" s="178">
        <v>500</v>
      </c>
      <c r="L989" s="113"/>
    </row>
    <row r="990" spans="1:12" s="114" customFormat="1" ht="20.25" customHeight="1" x14ac:dyDescent="0.25">
      <c r="A990" s="124"/>
      <c r="B990" s="131"/>
      <c r="C990" s="131"/>
      <c r="D990" s="131"/>
      <c r="E990" s="88">
        <v>31322</v>
      </c>
      <c r="F990" s="127"/>
      <c r="G990" s="12" t="s">
        <v>41</v>
      </c>
      <c r="H990" s="127" t="s">
        <v>259</v>
      </c>
      <c r="I990" s="133">
        <f>I991</f>
        <v>0</v>
      </c>
      <c r="J990" s="133">
        <f>J991</f>
        <v>0</v>
      </c>
      <c r="K990" s="133">
        <f>K991</f>
        <v>0</v>
      </c>
      <c r="L990" s="113"/>
    </row>
    <row r="991" spans="1:12" s="114" customFormat="1" ht="20.25" customHeight="1" x14ac:dyDescent="0.25">
      <c r="A991" s="124"/>
      <c r="B991" s="131"/>
      <c r="C991" s="131"/>
      <c r="D991" s="131"/>
      <c r="E991" s="11"/>
      <c r="F991" s="171">
        <v>313220</v>
      </c>
      <c r="G991" s="172" t="s">
        <v>41</v>
      </c>
      <c r="H991" s="173" t="s">
        <v>259</v>
      </c>
      <c r="I991" s="174">
        <v>0</v>
      </c>
      <c r="J991" s="174">
        <f>K991-I991</f>
        <v>0</v>
      </c>
      <c r="K991" s="174">
        <v>0</v>
      </c>
      <c r="L991" s="113"/>
    </row>
    <row r="992" spans="1:12" s="114" customFormat="1" ht="20.25" customHeight="1" x14ac:dyDescent="0.25">
      <c r="A992" s="124"/>
      <c r="B992" s="131"/>
      <c r="C992" s="131"/>
      <c r="D992" s="131">
        <v>3133</v>
      </c>
      <c r="E992" s="11"/>
      <c r="F992" s="127"/>
      <c r="G992" s="12" t="s">
        <v>41</v>
      </c>
      <c r="H992" s="127" t="s">
        <v>260</v>
      </c>
      <c r="I992" s="133">
        <f t="shared" ref="I992:K993" si="180">I993</f>
        <v>0</v>
      </c>
      <c r="J992" s="133">
        <f t="shared" si="180"/>
        <v>0</v>
      </c>
      <c r="K992" s="133">
        <f t="shared" si="180"/>
        <v>0</v>
      </c>
      <c r="L992" s="113"/>
    </row>
    <row r="993" spans="1:12" s="114" customFormat="1" ht="20.25" customHeight="1" x14ac:dyDescent="0.25">
      <c r="A993" s="124"/>
      <c r="B993" s="131"/>
      <c r="C993" s="131"/>
      <c r="D993" s="131"/>
      <c r="E993" s="88">
        <v>31332</v>
      </c>
      <c r="F993" s="127"/>
      <c r="G993" s="12" t="s">
        <v>41</v>
      </c>
      <c r="H993" s="127" t="s">
        <v>260</v>
      </c>
      <c r="I993" s="133">
        <f t="shared" si="180"/>
        <v>0</v>
      </c>
      <c r="J993" s="133">
        <f t="shared" si="180"/>
        <v>0</v>
      </c>
      <c r="K993" s="133">
        <f t="shared" si="180"/>
        <v>0</v>
      </c>
      <c r="L993" s="113"/>
    </row>
    <row r="994" spans="1:12" s="114" customFormat="1" ht="20.25" customHeight="1" x14ac:dyDescent="0.25">
      <c r="A994" s="124"/>
      <c r="B994" s="131"/>
      <c r="C994" s="131"/>
      <c r="D994" s="131"/>
      <c r="E994" s="11"/>
      <c r="F994" s="171">
        <v>313320</v>
      </c>
      <c r="G994" s="172" t="s">
        <v>41</v>
      </c>
      <c r="H994" s="173" t="s">
        <v>260</v>
      </c>
      <c r="I994" s="174">
        <v>0</v>
      </c>
      <c r="J994" s="174">
        <f>K994-I994</f>
        <v>0</v>
      </c>
      <c r="K994" s="174">
        <v>0</v>
      </c>
      <c r="L994" s="113"/>
    </row>
    <row r="995" spans="1:12" s="114" customFormat="1" ht="23.1" customHeight="1" x14ac:dyDescent="0.25">
      <c r="A995" s="124"/>
      <c r="B995" s="124">
        <v>32</v>
      </c>
      <c r="C995" s="124"/>
      <c r="D995" s="124"/>
      <c r="E995" s="124"/>
      <c r="F995" s="124"/>
      <c r="G995" s="175" t="s">
        <v>41</v>
      </c>
      <c r="H995" s="127" t="s">
        <v>7</v>
      </c>
      <c r="I995" s="128">
        <f>I1012+I1035</f>
        <v>2130</v>
      </c>
      <c r="J995" s="128">
        <f>J1012+J1035</f>
        <v>0</v>
      </c>
      <c r="K995" s="128">
        <f>K1012+K1035</f>
        <v>2130</v>
      </c>
      <c r="L995" s="113"/>
    </row>
    <row r="996" spans="1:12" s="114" customFormat="1" ht="20.25" customHeight="1" x14ac:dyDescent="0.25">
      <c r="A996" s="124"/>
      <c r="B996" s="131"/>
      <c r="C996" s="131">
        <v>321</v>
      </c>
      <c r="D996" s="131"/>
      <c r="E996" s="11"/>
      <c r="F996" s="127"/>
      <c r="G996" s="12" t="s">
        <v>41</v>
      </c>
      <c r="H996" s="127" t="s">
        <v>140</v>
      </c>
      <c r="I996" s="133">
        <f>I997+I1006</f>
        <v>0</v>
      </c>
      <c r="J996" s="133">
        <f>J997+J1006</f>
        <v>0</v>
      </c>
      <c r="K996" s="133">
        <f>K997+K1006</f>
        <v>0</v>
      </c>
      <c r="L996" s="113"/>
    </row>
    <row r="997" spans="1:12" s="114" customFormat="1" ht="20.25" customHeight="1" x14ac:dyDescent="0.25">
      <c r="A997" s="124"/>
      <c r="B997" s="131"/>
      <c r="C997" s="131"/>
      <c r="D997" s="131">
        <v>3211</v>
      </c>
      <c r="E997" s="11"/>
      <c r="F997" s="127"/>
      <c r="G997" s="12" t="s">
        <v>41</v>
      </c>
      <c r="H997" s="127" t="s">
        <v>141</v>
      </c>
      <c r="I997" s="133">
        <f t="shared" ref="I997:K998" si="181">I998</f>
        <v>0</v>
      </c>
      <c r="J997" s="133">
        <f t="shared" si="181"/>
        <v>0</v>
      </c>
      <c r="K997" s="133">
        <f t="shared" si="181"/>
        <v>0</v>
      </c>
      <c r="L997" s="113"/>
    </row>
    <row r="998" spans="1:12" s="114" customFormat="1" ht="20.25" customHeight="1" x14ac:dyDescent="0.25">
      <c r="A998" s="124"/>
      <c r="B998" s="131"/>
      <c r="C998" s="131"/>
      <c r="D998" s="131"/>
      <c r="E998" s="88">
        <v>32111</v>
      </c>
      <c r="F998" s="127"/>
      <c r="G998" s="12" t="s">
        <v>41</v>
      </c>
      <c r="H998" s="127" t="s">
        <v>142</v>
      </c>
      <c r="I998" s="133">
        <f t="shared" si="181"/>
        <v>0</v>
      </c>
      <c r="J998" s="133">
        <f t="shared" si="181"/>
        <v>0</v>
      </c>
      <c r="K998" s="133">
        <f t="shared" si="181"/>
        <v>0</v>
      </c>
      <c r="L998" s="113"/>
    </row>
    <row r="999" spans="1:12" s="114" customFormat="1" ht="20.25" customHeight="1" x14ac:dyDescent="0.25">
      <c r="A999" s="124"/>
      <c r="B999" s="131"/>
      <c r="C999" s="131"/>
      <c r="D999" s="131"/>
      <c r="E999" s="11"/>
      <c r="F999" s="171">
        <v>321110</v>
      </c>
      <c r="G999" s="172" t="s">
        <v>41</v>
      </c>
      <c r="H999" s="173" t="s">
        <v>142</v>
      </c>
      <c r="I999" s="174">
        <v>0</v>
      </c>
      <c r="J999" s="174">
        <v>0</v>
      </c>
      <c r="K999" s="174">
        <f>I999+J999</f>
        <v>0</v>
      </c>
      <c r="L999" s="113"/>
    </row>
    <row r="1000" spans="1:12" s="114" customFormat="1" ht="20.25" customHeight="1" x14ac:dyDescent="0.25">
      <c r="A1000" s="124"/>
      <c r="B1000" s="131"/>
      <c r="C1000" s="131"/>
      <c r="D1000" s="131"/>
      <c r="E1000" s="88">
        <v>32113</v>
      </c>
      <c r="F1000" s="127"/>
      <c r="G1000" s="12" t="s">
        <v>41</v>
      </c>
      <c r="H1000" s="127" t="s">
        <v>143</v>
      </c>
      <c r="I1000" s="133">
        <v>0</v>
      </c>
      <c r="J1000" s="133">
        <v>0</v>
      </c>
      <c r="K1000" s="133">
        <v>0</v>
      </c>
      <c r="L1000" s="113"/>
    </row>
    <row r="1001" spans="1:12" s="114" customFormat="1" ht="20.25" customHeight="1" x14ac:dyDescent="0.25">
      <c r="A1001" s="124"/>
      <c r="B1001" s="131"/>
      <c r="C1001" s="131"/>
      <c r="D1001" s="131"/>
      <c r="E1001" s="11"/>
      <c r="F1001" s="171">
        <v>321130</v>
      </c>
      <c r="G1001" s="172" t="s">
        <v>41</v>
      </c>
      <c r="H1001" s="173" t="s">
        <v>143</v>
      </c>
      <c r="I1001" s="174">
        <v>0</v>
      </c>
      <c r="J1001" s="174">
        <v>0</v>
      </c>
      <c r="K1001" s="174">
        <f>I1001+J1001</f>
        <v>0</v>
      </c>
      <c r="L1001" s="113"/>
    </row>
    <row r="1002" spans="1:12" s="114" customFormat="1" ht="20.25" customHeight="1" x14ac:dyDescent="0.25">
      <c r="A1002" s="124"/>
      <c r="B1002" s="131"/>
      <c r="C1002" s="131"/>
      <c r="D1002" s="131"/>
      <c r="E1002" s="88">
        <v>32115</v>
      </c>
      <c r="F1002" s="127"/>
      <c r="G1002" s="12" t="s">
        <v>41</v>
      </c>
      <c r="H1002" s="127" t="s">
        <v>144</v>
      </c>
      <c r="I1002" s="133">
        <v>0</v>
      </c>
      <c r="J1002" s="133">
        <v>0</v>
      </c>
      <c r="K1002" s="133">
        <v>0</v>
      </c>
      <c r="L1002" s="113"/>
    </row>
    <row r="1003" spans="1:12" s="114" customFormat="1" ht="20.25" customHeight="1" x14ac:dyDescent="0.25">
      <c r="A1003" s="124"/>
      <c r="B1003" s="131"/>
      <c r="C1003" s="131"/>
      <c r="D1003" s="131"/>
      <c r="E1003" s="11"/>
      <c r="F1003" s="171">
        <v>321150</v>
      </c>
      <c r="G1003" s="172" t="s">
        <v>41</v>
      </c>
      <c r="H1003" s="173" t="s">
        <v>144</v>
      </c>
      <c r="I1003" s="174">
        <v>0</v>
      </c>
      <c r="J1003" s="174">
        <v>0</v>
      </c>
      <c r="K1003" s="174">
        <f>I1003+J1003</f>
        <v>0</v>
      </c>
      <c r="L1003" s="113"/>
    </row>
    <row r="1004" spans="1:12" s="114" customFormat="1" ht="20.25" customHeight="1" x14ac:dyDescent="0.25">
      <c r="A1004" s="124"/>
      <c r="B1004" s="131"/>
      <c r="C1004" s="131"/>
      <c r="D1004" s="131"/>
      <c r="E1004" s="88">
        <v>32119</v>
      </c>
      <c r="F1004" s="127"/>
      <c r="G1004" s="12" t="s">
        <v>41</v>
      </c>
      <c r="H1004" s="127" t="s">
        <v>145</v>
      </c>
      <c r="I1004" s="133">
        <v>0</v>
      </c>
      <c r="J1004" s="133">
        <v>0</v>
      </c>
      <c r="K1004" s="133">
        <v>0</v>
      </c>
      <c r="L1004" s="113"/>
    </row>
    <row r="1005" spans="1:12" s="114" customFormat="1" ht="20.25" customHeight="1" x14ac:dyDescent="0.25">
      <c r="A1005" s="124"/>
      <c r="B1005" s="131"/>
      <c r="C1005" s="131"/>
      <c r="D1005" s="131"/>
      <c r="E1005" s="11"/>
      <c r="F1005" s="171">
        <v>321190</v>
      </c>
      <c r="G1005" s="172" t="s">
        <v>41</v>
      </c>
      <c r="H1005" s="173" t="s">
        <v>145</v>
      </c>
      <c r="I1005" s="174">
        <v>0</v>
      </c>
      <c r="J1005" s="174">
        <v>0</v>
      </c>
      <c r="K1005" s="174">
        <f>I1005+J1005</f>
        <v>0</v>
      </c>
      <c r="L1005" s="113"/>
    </row>
    <row r="1006" spans="1:12" s="114" customFormat="1" ht="20.25" customHeight="1" x14ac:dyDescent="0.25">
      <c r="A1006" s="124"/>
      <c r="B1006" s="131"/>
      <c r="C1006" s="131"/>
      <c r="D1006" s="131">
        <v>3213</v>
      </c>
      <c r="E1006" s="11"/>
      <c r="F1006" s="127"/>
      <c r="G1006" s="12" t="s">
        <v>41</v>
      </c>
      <c r="H1006" s="127" t="s">
        <v>149</v>
      </c>
      <c r="I1006" s="133">
        <f t="shared" ref="I1006:K1007" si="182">I1007</f>
        <v>0</v>
      </c>
      <c r="J1006" s="133">
        <f t="shared" si="182"/>
        <v>0</v>
      </c>
      <c r="K1006" s="133">
        <f t="shared" si="182"/>
        <v>0</v>
      </c>
      <c r="L1006" s="113"/>
    </row>
    <row r="1007" spans="1:12" s="114" customFormat="1" ht="20.25" customHeight="1" x14ac:dyDescent="0.25">
      <c r="A1007" s="124"/>
      <c r="B1007" s="131"/>
      <c r="C1007" s="131"/>
      <c r="D1007" s="131"/>
      <c r="E1007" s="88">
        <v>32131</v>
      </c>
      <c r="F1007" s="127"/>
      <c r="G1007" s="12" t="s">
        <v>41</v>
      </c>
      <c r="H1007" s="127" t="s">
        <v>150</v>
      </c>
      <c r="I1007" s="133">
        <f t="shared" si="182"/>
        <v>0</v>
      </c>
      <c r="J1007" s="133">
        <f t="shared" si="182"/>
        <v>0</v>
      </c>
      <c r="K1007" s="133">
        <f t="shared" si="182"/>
        <v>0</v>
      </c>
      <c r="L1007" s="113"/>
    </row>
    <row r="1008" spans="1:12" s="114" customFormat="1" ht="20.25" customHeight="1" x14ac:dyDescent="0.25">
      <c r="A1008" s="124"/>
      <c r="B1008" s="131"/>
      <c r="C1008" s="131"/>
      <c r="D1008" s="131"/>
      <c r="E1008" s="11"/>
      <c r="F1008" s="171">
        <v>321310</v>
      </c>
      <c r="G1008" s="172" t="s">
        <v>41</v>
      </c>
      <c r="H1008" s="173" t="s">
        <v>151</v>
      </c>
      <c r="I1008" s="174">
        <v>0</v>
      </c>
      <c r="J1008" s="174">
        <v>0</v>
      </c>
      <c r="K1008" s="174">
        <f>I1008+J1008</f>
        <v>0</v>
      </c>
      <c r="L1008" s="113"/>
    </row>
    <row r="1009" spans="1:12" s="114" customFormat="1" ht="20.25" customHeight="1" x14ac:dyDescent="0.25">
      <c r="A1009" s="124"/>
      <c r="B1009" s="131"/>
      <c r="C1009" s="131"/>
      <c r="D1009" s="131"/>
      <c r="E1009" s="11"/>
      <c r="F1009" s="171">
        <v>321311</v>
      </c>
      <c r="G1009" s="172" t="s">
        <v>41</v>
      </c>
      <c r="H1009" s="173" t="s">
        <v>152</v>
      </c>
      <c r="I1009" s="174">
        <v>0</v>
      </c>
      <c r="J1009" s="174">
        <v>0</v>
      </c>
      <c r="K1009" s="174">
        <f>I1009+J1009</f>
        <v>0</v>
      </c>
      <c r="L1009" s="113"/>
    </row>
    <row r="1010" spans="1:12" s="114" customFormat="1" ht="20.25" customHeight="1" x14ac:dyDescent="0.25">
      <c r="A1010" s="124"/>
      <c r="B1010" s="131"/>
      <c r="C1010" s="131"/>
      <c r="D1010" s="131"/>
      <c r="E1010" s="88">
        <v>32132</v>
      </c>
      <c r="F1010" s="127"/>
      <c r="G1010" s="12" t="s">
        <v>41</v>
      </c>
      <c r="H1010" s="127" t="s">
        <v>153</v>
      </c>
      <c r="I1010" s="133">
        <v>0</v>
      </c>
      <c r="J1010" s="133">
        <v>0</v>
      </c>
      <c r="K1010" s="133">
        <v>0</v>
      </c>
      <c r="L1010" s="113"/>
    </row>
    <row r="1011" spans="1:12" s="114" customFormat="1" ht="20.25" customHeight="1" x14ac:dyDescent="0.25">
      <c r="A1011" s="124"/>
      <c r="B1011" s="131"/>
      <c r="C1011" s="131"/>
      <c r="D1011" s="131"/>
      <c r="E1011" s="11"/>
      <c r="F1011" s="171">
        <v>321320</v>
      </c>
      <c r="G1011" s="172" t="s">
        <v>41</v>
      </c>
      <c r="H1011" s="173" t="s">
        <v>153</v>
      </c>
      <c r="I1011" s="174">
        <v>0</v>
      </c>
      <c r="J1011" s="174">
        <v>0</v>
      </c>
      <c r="K1011" s="174">
        <f>I1011+J1011</f>
        <v>0</v>
      </c>
      <c r="L1011" s="113"/>
    </row>
    <row r="1012" spans="1:12" s="114" customFormat="1" ht="20.25" customHeight="1" x14ac:dyDescent="0.25">
      <c r="A1012" s="124"/>
      <c r="B1012" s="131"/>
      <c r="C1012" s="131">
        <v>322</v>
      </c>
      <c r="D1012" s="131"/>
      <c r="E1012" s="11"/>
      <c r="F1012" s="127"/>
      <c r="G1012" s="12" t="s">
        <v>41</v>
      </c>
      <c r="H1012" s="127" t="s">
        <v>154</v>
      </c>
      <c r="I1012" s="133">
        <f>I1013+I1023+I1028</f>
        <v>1380</v>
      </c>
      <c r="J1012" s="133">
        <f>J1013+J1023+J1028</f>
        <v>0</v>
      </c>
      <c r="K1012" s="133">
        <f>K1013+K1023+K1028</f>
        <v>1380</v>
      </c>
      <c r="L1012" s="113"/>
    </row>
    <row r="1013" spans="1:12" s="114" customFormat="1" ht="20.25" customHeight="1" x14ac:dyDescent="0.25">
      <c r="A1013" s="124"/>
      <c r="B1013" s="131"/>
      <c r="C1013" s="131"/>
      <c r="D1013" s="131">
        <v>3221</v>
      </c>
      <c r="E1013" s="11"/>
      <c r="F1013" s="127"/>
      <c r="G1013" s="12" t="s">
        <v>41</v>
      </c>
      <c r="H1013" s="127" t="s">
        <v>155</v>
      </c>
      <c r="I1013" s="133">
        <f>I1014+I1019+I1021</f>
        <v>350</v>
      </c>
      <c r="J1013" s="133">
        <f>J1014+J1019+J1021</f>
        <v>0</v>
      </c>
      <c r="K1013" s="133">
        <f>K1014+K1019+K1021</f>
        <v>350</v>
      </c>
      <c r="L1013" s="113"/>
    </row>
    <row r="1014" spans="1:12" s="114" customFormat="1" ht="20.25" customHeight="1" x14ac:dyDescent="0.25">
      <c r="A1014" s="124"/>
      <c r="B1014" s="131"/>
      <c r="C1014" s="131"/>
      <c r="D1014" s="131"/>
      <c r="E1014" s="88">
        <v>32211</v>
      </c>
      <c r="F1014" s="127"/>
      <c r="G1014" s="12" t="s">
        <v>41</v>
      </c>
      <c r="H1014" s="127" t="s">
        <v>156</v>
      </c>
      <c r="I1014" s="133">
        <f>I1016+I1015</f>
        <v>100</v>
      </c>
      <c r="J1014" s="133">
        <f>J1016+J1015</f>
        <v>0</v>
      </c>
      <c r="K1014" s="133">
        <f>K1016+K1015</f>
        <v>100</v>
      </c>
      <c r="L1014" s="113"/>
    </row>
    <row r="1015" spans="1:12" s="114" customFormat="1" ht="20.25" customHeight="1" x14ac:dyDescent="0.25">
      <c r="A1015" s="124"/>
      <c r="B1015" s="131"/>
      <c r="C1015" s="131"/>
      <c r="D1015" s="131"/>
      <c r="E1015" s="11"/>
      <c r="F1015" s="171">
        <v>322110</v>
      </c>
      <c r="G1015" s="172" t="s">
        <v>41</v>
      </c>
      <c r="H1015" s="173" t="s">
        <v>156</v>
      </c>
      <c r="I1015" s="174">
        <v>50</v>
      </c>
      <c r="J1015" s="174">
        <f>K1015-I1015</f>
        <v>0</v>
      </c>
      <c r="K1015" s="178">
        <v>50</v>
      </c>
      <c r="L1015" s="113"/>
    </row>
    <row r="1016" spans="1:12" s="114" customFormat="1" ht="20.25" customHeight="1" x14ac:dyDescent="0.25">
      <c r="A1016" s="124"/>
      <c r="B1016" s="131"/>
      <c r="C1016" s="131"/>
      <c r="D1016" s="131"/>
      <c r="E1016" s="11"/>
      <c r="F1016" s="171">
        <v>322111</v>
      </c>
      <c r="G1016" s="172" t="s">
        <v>41</v>
      </c>
      <c r="H1016" s="173" t="s">
        <v>158</v>
      </c>
      <c r="I1016" s="174">
        <v>50</v>
      </c>
      <c r="J1016" s="174">
        <f>K1016-I1016</f>
        <v>0</v>
      </c>
      <c r="K1016" s="178">
        <v>50</v>
      </c>
      <c r="L1016" s="113"/>
    </row>
    <row r="1017" spans="1:12" s="114" customFormat="1" ht="20.25" customHeight="1" x14ac:dyDescent="0.25">
      <c r="A1017" s="124"/>
      <c r="B1017" s="131"/>
      <c r="C1017" s="131"/>
      <c r="D1017" s="131"/>
      <c r="E1017" s="88">
        <v>32212</v>
      </c>
      <c r="F1017" s="127"/>
      <c r="G1017" s="12" t="s">
        <v>41</v>
      </c>
      <c r="H1017" s="127" t="s">
        <v>163</v>
      </c>
      <c r="I1017" s="133">
        <v>0</v>
      </c>
      <c r="J1017" s="133">
        <v>0</v>
      </c>
      <c r="K1017" s="133">
        <v>0</v>
      </c>
      <c r="L1017" s="113"/>
    </row>
    <row r="1018" spans="1:12" s="114" customFormat="1" ht="20.25" customHeight="1" x14ac:dyDescent="0.25">
      <c r="A1018" s="124"/>
      <c r="B1018" s="131"/>
      <c r="C1018" s="131"/>
      <c r="D1018" s="131"/>
      <c r="E1018" s="11"/>
      <c r="F1018" s="171">
        <v>322120</v>
      </c>
      <c r="G1018" s="172" t="s">
        <v>41</v>
      </c>
      <c r="H1018" s="173" t="s">
        <v>163</v>
      </c>
      <c r="I1018" s="174">
        <v>0</v>
      </c>
      <c r="J1018" s="174">
        <v>0</v>
      </c>
      <c r="K1018" s="174">
        <f>I1018+J1018</f>
        <v>0</v>
      </c>
      <c r="L1018" s="113"/>
    </row>
    <row r="1019" spans="1:12" s="114" customFormat="1" ht="20.25" customHeight="1" x14ac:dyDescent="0.25">
      <c r="A1019" s="124"/>
      <c r="B1019" s="131"/>
      <c r="C1019" s="131"/>
      <c r="D1019" s="131"/>
      <c r="E1019" s="88">
        <v>32214</v>
      </c>
      <c r="F1019" s="127"/>
      <c r="G1019" s="12" t="s">
        <v>41</v>
      </c>
      <c r="H1019" s="127" t="s">
        <v>164</v>
      </c>
      <c r="I1019" s="133">
        <f>I1020</f>
        <v>120</v>
      </c>
      <c r="J1019" s="133">
        <f>J1020</f>
        <v>0</v>
      </c>
      <c r="K1019" s="133">
        <f>K1020</f>
        <v>120</v>
      </c>
      <c r="L1019" s="113"/>
    </row>
    <row r="1020" spans="1:12" s="114" customFormat="1" ht="20.25" customHeight="1" x14ac:dyDescent="0.25">
      <c r="A1020" s="124"/>
      <c r="B1020" s="131"/>
      <c r="C1020" s="131"/>
      <c r="D1020" s="131"/>
      <c r="E1020" s="11"/>
      <c r="F1020" s="171">
        <v>322140</v>
      </c>
      <c r="G1020" s="172" t="s">
        <v>41</v>
      </c>
      <c r="H1020" s="173" t="s">
        <v>164</v>
      </c>
      <c r="I1020" s="174">
        <v>120</v>
      </c>
      <c r="J1020" s="174">
        <f>K1020-I1020</f>
        <v>0</v>
      </c>
      <c r="K1020" s="178">
        <v>120</v>
      </c>
      <c r="L1020" s="113"/>
    </row>
    <row r="1021" spans="1:12" s="114" customFormat="1" ht="20.25" customHeight="1" x14ac:dyDescent="0.25">
      <c r="A1021" s="124"/>
      <c r="B1021" s="131"/>
      <c r="C1021" s="131"/>
      <c r="D1021" s="131"/>
      <c r="E1021" s="88">
        <v>32216</v>
      </c>
      <c r="F1021" s="127"/>
      <c r="G1021" s="12" t="s">
        <v>41</v>
      </c>
      <c r="H1021" s="127" t="s">
        <v>165</v>
      </c>
      <c r="I1021" s="133">
        <f>I1022</f>
        <v>130</v>
      </c>
      <c r="J1021" s="133">
        <f>J1022</f>
        <v>0</v>
      </c>
      <c r="K1021" s="133">
        <f>K1022</f>
        <v>130</v>
      </c>
      <c r="L1021" s="113"/>
    </row>
    <row r="1022" spans="1:12" s="114" customFormat="1" ht="20.25" customHeight="1" x14ac:dyDescent="0.25">
      <c r="A1022" s="124"/>
      <c r="B1022" s="131"/>
      <c r="C1022" s="131"/>
      <c r="D1022" s="131"/>
      <c r="E1022" s="11"/>
      <c r="F1022" s="171">
        <v>322160</v>
      </c>
      <c r="G1022" s="172" t="s">
        <v>41</v>
      </c>
      <c r="H1022" s="173" t="s">
        <v>165</v>
      </c>
      <c r="I1022" s="174">
        <v>130</v>
      </c>
      <c r="J1022" s="174">
        <f>K1022-I1022</f>
        <v>0</v>
      </c>
      <c r="K1022" s="178">
        <v>130</v>
      </c>
      <c r="L1022" s="113"/>
    </row>
    <row r="1023" spans="1:12" s="114" customFormat="1" ht="20.25" customHeight="1" x14ac:dyDescent="0.25">
      <c r="A1023" s="124"/>
      <c r="B1023" s="131"/>
      <c r="C1023" s="131"/>
      <c r="D1023" s="131">
        <v>3222</v>
      </c>
      <c r="E1023" s="11"/>
      <c r="F1023" s="127"/>
      <c r="G1023" s="12" t="s">
        <v>41</v>
      </c>
      <c r="H1023" s="127" t="s">
        <v>167</v>
      </c>
      <c r="I1023" s="133">
        <f>I1024+I1026</f>
        <v>80</v>
      </c>
      <c r="J1023" s="133">
        <f>J1024+J1026</f>
        <v>0</v>
      </c>
      <c r="K1023" s="133">
        <f>K1024+K1026</f>
        <v>80</v>
      </c>
      <c r="L1023" s="113"/>
    </row>
    <row r="1024" spans="1:12" s="114" customFormat="1" ht="20.25" customHeight="1" x14ac:dyDescent="0.25">
      <c r="A1024" s="124"/>
      <c r="B1024" s="131"/>
      <c r="C1024" s="131"/>
      <c r="D1024" s="131"/>
      <c r="E1024" s="88">
        <v>32221</v>
      </c>
      <c r="F1024" s="127"/>
      <c r="G1024" s="12" t="s">
        <v>41</v>
      </c>
      <c r="H1024" s="127" t="s">
        <v>168</v>
      </c>
      <c r="I1024" s="133">
        <f>I1025</f>
        <v>0</v>
      </c>
      <c r="J1024" s="133">
        <f>J1025</f>
        <v>0</v>
      </c>
      <c r="K1024" s="133">
        <f>K1025</f>
        <v>0</v>
      </c>
      <c r="L1024" s="113"/>
    </row>
    <row r="1025" spans="1:12" s="114" customFormat="1" ht="20.25" customHeight="1" x14ac:dyDescent="0.25">
      <c r="A1025" s="124"/>
      <c r="B1025" s="131"/>
      <c r="C1025" s="131"/>
      <c r="D1025" s="131"/>
      <c r="E1025" s="11"/>
      <c r="F1025" s="171">
        <v>322210</v>
      </c>
      <c r="G1025" s="172" t="s">
        <v>41</v>
      </c>
      <c r="H1025" s="173" t="s">
        <v>168</v>
      </c>
      <c r="I1025" s="174">
        <v>0</v>
      </c>
      <c r="J1025" s="174">
        <v>0</v>
      </c>
      <c r="K1025" s="174">
        <f>I1025+J1025</f>
        <v>0</v>
      </c>
      <c r="L1025" s="113"/>
    </row>
    <row r="1026" spans="1:12" s="114" customFormat="1" ht="20.25" customHeight="1" x14ac:dyDescent="0.25">
      <c r="A1026" s="124"/>
      <c r="B1026" s="131"/>
      <c r="C1026" s="131"/>
      <c r="D1026" s="131"/>
      <c r="E1026" s="88">
        <v>32222</v>
      </c>
      <c r="F1026" s="127"/>
      <c r="G1026" s="12" t="s">
        <v>41</v>
      </c>
      <c r="H1026" s="127" t="s">
        <v>170</v>
      </c>
      <c r="I1026" s="133">
        <f>I1027</f>
        <v>80</v>
      </c>
      <c r="J1026" s="133">
        <f>J1027</f>
        <v>0</v>
      </c>
      <c r="K1026" s="133">
        <f>K1027</f>
        <v>80</v>
      </c>
      <c r="L1026" s="113"/>
    </row>
    <row r="1027" spans="1:12" s="114" customFormat="1" ht="20.25" customHeight="1" x14ac:dyDescent="0.25">
      <c r="A1027" s="124"/>
      <c r="B1027" s="131"/>
      <c r="C1027" s="131"/>
      <c r="D1027" s="131"/>
      <c r="E1027" s="11"/>
      <c r="F1027" s="171">
        <v>322220</v>
      </c>
      <c r="G1027" s="172" t="s">
        <v>41</v>
      </c>
      <c r="H1027" s="173" t="s">
        <v>170</v>
      </c>
      <c r="I1027" s="174">
        <v>80</v>
      </c>
      <c r="J1027" s="174">
        <f>K1027-I1027</f>
        <v>0</v>
      </c>
      <c r="K1027" s="178">
        <v>80</v>
      </c>
      <c r="L1027" s="113"/>
    </row>
    <row r="1028" spans="1:12" s="114" customFormat="1" ht="20.25" customHeight="1" x14ac:dyDescent="0.25">
      <c r="A1028" s="124"/>
      <c r="B1028" s="131"/>
      <c r="C1028" s="131"/>
      <c r="D1028" s="131">
        <v>3223</v>
      </c>
      <c r="E1028" s="11"/>
      <c r="F1028" s="127"/>
      <c r="G1028" s="12" t="s">
        <v>41</v>
      </c>
      <c r="H1028" s="127" t="s">
        <v>173</v>
      </c>
      <c r="I1028" s="133">
        <f>I1029+I1032</f>
        <v>950</v>
      </c>
      <c r="J1028" s="133">
        <f>J1029+J1032</f>
        <v>0</v>
      </c>
      <c r="K1028" s="133">
        <f>K1029+K1032</f>
        <v>950</v>
      </c>
      <c r="L1028" s="113"/>
    </row>
    <row r="1029" spans="1:12" s="114" customFormat="1" ht="20.25" customHeight="1" x14ac:dyDescent="0.25">
      <c r="A1029" s="124"/>
      <c r="B1029" s="131"/>
      <c r="C1029" s="131"/>
      <c r="D1029" s="131"/>
      <c r="E1029" s="88">
        <v>32231</v>
      </c>
      <c r="F1029" s="127"/>
      <c r="G1029" s="12" t="s">
        <v>41</v>
      </c>
      <c r="H1029" s="127" t="s">
        <v>174</v>
      </c>
      <c r="I1029" s="133">
        <f>I1030+I1031</f>
        <v>700</v>
      </c>
      <c r="J1029" s="133">
        <f>J1030+J1031</f>
        <v>0</v>
      </c>
      <c r="K1029" s="133">
        <f>K1030+K1031</f>
        <v>700</v>
      </c>
      <c r="L1029" s="113"/>
    </row>
    <row r="1030" spans="1:12" s="114" customFormat="1" ht="20.25" customHeight="1" x14ac:dyDescent="0.25">
      <c r="A1030" s="124"/>
      <c r="B1030" s="131"/>
      <c r="C1030" s="131"/>
      <c r="D1030" s="131"/>
      <c r="E1030" s="11"/>
      <c r="F1030" s="171">
        <v>322310</v>
      </c>
      <c r="G1030" s="172" t="s">
        <v>41</v>
      </c>
      <c r="H1030" s="173" t="s">
        <v>174</v>
      </c>
      <c r="I1030" s="174">
        <v>320</v>
      </c>
      <c r="J1030" s="174">
        <f>K1030-I1030</f>
        <v>0</v>
      </c>
      <c r="K1030" s="178">
        <v>320</v>
      </c>
      <c r="L1030" s="113"/>
    </row>
    <row r="1031" spans="1:12" s="114" customFormat="1" ht="20.25" customHeight="1" x14ac:dyDescent="0.25">
      <c r="A1031" s="124"/>
      <c r="B1031" s="131"/>
      <c r="C1031" s="131"/>
      <c r="D1031" s="131"/>
      <c r="E1031" s="11"/>
      <c r="F1031" s="171">
        <v>322311</v>
      </c>
      <c r="G1031" s="172" t="s">
        <v>41</v>
      </c>
      <c r="H1031" s="173" t="s">
        <v>265</v>
      </c>
      <c r="I1031" s="174">
        <v>380</v>
      </c>
      <c r="J1031" s="174">
        <f>K1031-I1031</f>
        <v>0</v>
      </c>
      <c r="K1031" s="178">
        <v>380</v>
      </c>
      <c r="L1031" s="113"/>
    </row>
    <row r="1032" spans="1:12" s="114" customFormat="1" ht="20.25" customHeight="1" x14ac:dyDescent="0.25">
      <c r="A1032" s="124"/>
      <c r="B1032" s="131"/>
      <c r="C1032" s="131"/>
      <c r="D1032" s="131"/>
      <c r="E1032" s="88">
        <v>32233</v>
      </c>
      <c r="F1032" s="127"/>
      <c r="G1032" s="12" t="s">
        <v>41</v>
      </c>
      <c r="H1032" s="127" t="s">
        <v>176</v>
      </c>
      <c r="I1032" s="133">
        <f>I1033</f>
        <v>250</v>
      </c>
      <c r="J1032" s="133">
        <f>J1033</f>
        <v>0</v>
      </c>
      <c r="K1032" s="133">
        <f>K1033</f>
        <v>250</v>
      </c>
      <c r="L1032" s="113"/>
    </row>
    <row r="1033" spans="1:12" s="114" customFormat="1" ht="20.25" customHeight="1" x14ac:dyDescent="0.25">
      <c r="A1033" s="124"/>
      <c r="B1033" s="131"/>
      <c r="C1033" s="131"/>
      <c r="D1033" s="131"/>
      <c r="E1033" s="11"/>
      <c r="F1033" s="171">
        <v>322330</v>
      </c>
      <c r="G1033" s="172" t="s">
        <v>41</v>
      </c>
      <c r="H1033" s="173" t="s">
        <v>176</v>
      </c>
      <c r="I1033" s="174">
        <v>250</v>
      </c>
      <c r="J1033" s="174">
        <f>K1033-I1033</f>
        <v>0</v>
      </c>
      <c r="K1033" s="178">
        <v>250</v>
      </c>
      <c r="L1033" s="113"/>
    </row>
    <row r="1034" spans="1:12" s="114" customFormat="1" ht="20.25" customHeight="1" x14ac:dyDescent="0.25">
      <c r="A1034" s="124"/>
      <c r="B1034" s="131"/>
      <c r="C1034" s="131"/>
      <c r="D1034" s="131"/>
      <c r="E1034" s="88">
        <v>32234</v>
      </c>
      <c r="F1034" s="127"/>
      <c r="G1034" s="12" t="s">
        <v>41</v>
      </c>
      <c r="H1034" s="127" t="s">
        <v>177</v>
      </c>
      <c r="I1034" s="133">
        <v>0</v>
      </c>
      <c r="J1034" s="133">
        <v>0</v>
      </c>
      <c r="K1034" s="133">
        <v>0</v>
      </c>
      <c r="L1034" s="113"/>
    </row>
    <row r="1035" spans="1:12" s="114" customFormat="1" ht="20.25" customHeight="1" x14ac:dyDescent="0.25">
      <c r="A1035" s="124"/>
      <c r="B1035" s="131"/>
      <c r="C1035" s="131">
        <v>323</v>
      </c>
      <c r="D1035" s="131"/>
      <c r="E1035" s="11"/>
      <c r="F1035" s="127"/>
      <c r="G1035" s="12" t="s">
        <v>41</v>
      </c>
      <c r="H1035" s="127" t="s">
        <v>185</v>
      </c>
      <c r="I1035" s="133">
        <f>I1045+I1048+I1051</f>
        <v>750</v>
      </c>
      <c r="J1035" s="133">
        <f>J1045+J1048+J1051</f>
        <v>0</v>
      </c>
      <c r="K1035" s="133">
        <f>K1045+K1048+K1051</f>
        <v>750</v>
      </c>
      <c r="L1035" s="113"/>
    </row>
    <row r="1036" spans="1:12" s="114" customFormat="1" ht="20.25" customHeight="1" x14ac:dyDescent="0.25">
      <c r="A1036" s="124"/>
      <c r="B1036" s="131"/>
      <c r="C1036" s="131"/>
      <c r="D1036" s="131">
        <v>3231</v>
      </c>
      <c r="E1036" s="11"/>
      <c r="F1036" s="127"/>
      <c r="G1036" s="12" t="s">
        <v>41</v>
      </c>
      <c r="H1036" s="127" t="s">
        <v>186</v>
      </c>
      <c r="I1036" s="133">
        <f t="shared" ref="I1036:K1037" si="183">I1037</f>
        <v>0</v>
      </c>
      <c r="J1036" s="133">
        <f t="shared" si="183"/>
        <v>0</v>
      </c>
      <c r="K1036" s="133">
        <f t="shared" si="183"/>
        <v>0</v>
      </c>
      <c r="L1036" s="113"/>
    </row>
    <row r="1037" spans="1:12" s="114" customFormat="1" ht="20.25" customHeight="1" x14ac:dyDescent="0.25">
      <c r="A1037" s="124"/>
      <c r="B1037" s="131"/>
      <c r="C1037" s="131"/>
      <c r="D1037" s="131"/>
      <c r="E1037" s="88">
        <v>32311</v>
      </c>
      <c r="F1037" s="127"/>
      <c r="G1037" s="12" t="s">
        <v>41</v>
      </c>
      <c r="H1037" s="127" t="s">
        <v>187</v>
      </c>
      <c r="I1037" s="133">
        <f t="shared" si="183"/>
        <v>0</v>
      </c>
      <c r="J1037" s="133">
        <f t="shared" si="183"/>
        <v>0</v>
      </c>
      <c r="K1037" s="133">
        <f t="shared" si="183"/>
        <v>0</v>
      </c>
      <c r="L1037" s="113"/>
    </row>
    <row r="1038" spans="1:12" s="114" customFormat="1" ht="20.25" customHeight="1" x14ac:dyDescent="0.25">
      <c r="A1038" s="124"/>
      <c r="B1038" s="131"/>
      <c r="C1038" s="131"/>
      <c r="D1038" s="131"/>
      <c r="E1038" s="11"/>
      <c r="F1038" s="171">
        <v>323110</v>
      </c>
      <c r="G1038" s="172" t="s">
        <v>41</v>
      </c>
      <c r="H1038" s="173" t="s">
        <v>187</v>
      </c>
      <c r="I1038" s="174">
        <v>0</v>
      </c>
      <c r="J1038" s="174">
        <v>0</v>
      </c>
      <c r="K1038" s="174">
        <f>I1038+J1038</f>
        <v>0</v>
      </c>
      <c r="L1038" s="113"/>
    </row>
    <row r="1039" spans="1:12" s="114" customFormat="1" ht="20.25" customHeight="1" x14ac:dyDescent="0.25">
      <c r="A1039" s="124"/>
      <c r="B1039" s="131"/>
      <c r="C1039" s="131"/>
      <c r="D1039" s="131"/>
      <c r="E1039" s="88">
        <v>32312</v>
      </c>
      <c r="F1039" s="127"/>
      <c r="G1039" s="12" t="s">
        <v>41</v>
      </c>
      <c r="H1039" s="127" t="s">
        <v>188</v>
      </c>
      <c r="I1039" s="133">
        <v>0</v>
      </c>
      <c r="J1039" s="133">
        <v>0</v>
      </c>
      <c r="K1039" s="133">
        <v>0</v>
      </c>
      <c r="L1039" s="113"/>
    </row>
    <row r="1040" spans="1:12" s="114" customFormat="1" ht="20.25" customHeight="1" x14ac:dyDescent="0.25">
      <c r="A1040" s="124"/>
      <c r="B1040" s="131"/>
      <c r="C1040" s="131"/>
      <c r="D1040" s="131"/>
      <c r="E1040" s="11"/>
      <c r="F1040" s="171">
        <v>323120</v>
      </c>
      <c r="G1040" s="172" t="s">
        <v>41</v>
      </c>
      <c r="H1040" s="173" t="s">
        <v>188</v>
      </c>
      <c r="I1040" s="174">
        <v>0</v>
      </c>
      <c r="J1040" s="174">
        <v>0</v>
      </c>
      <c r="K1040" s="174">
        <f>I1040+J1040</f>
        <v>0</v>
      </c>
      <c r="L1040" s="113"/>
    </row>
    <row r="1041" spans="1:12" s="114" customFormat="1" ht="20.25" customHeight="1" x14ac:dyDescent="0.25">
      <c r="A1041" s="124"/>
      <c r="B1041" s="131"/>
      <c r="C1041" s="131"/>
      <c r="D1041" s="131"/>
      <c r="E1041" s="88">
        <v>32313</v>
      </c>
      <c r="F1041" s="127"/>
      <c r="G1041" s="12" t="s">
        <v>41</v>
      </c>
      <c r="H1041" s="127" t="s">
        <v>189</v>
      </c>
      <c r="I1041" s="133">
        <v>0</v>
      </c>
      <c r="J1041" s="133">
        <v>0</v>
      </c>
      <c r="K1041" s="133">
        <v>0</v>
      </c>
      <c r="L1041" s="113"/>
    </row>
    <row r="1042" spans="1:12" s="114" customFormat="1" ht="20.25" customHeight="1" x14ac:dyDescent="0.25">
      <c r="A1042" s="124"/>
      <c r="B1042" s="131"/>
      <c r="C1042" s="131"/>
      <c r="D1042" s="131"/>
      <c r="E1042" s="11"/>
      <c r="F1042" s="171">
        <v>323130</v>
      </c>
      <c r="G1042" s="172" t="s">
        <v>41</v>
      </c>
      <c r="H1042" s="173" t="s">
        <v>189</v>
      </c>
      <c r="I1042" s="174">
        <v>0</v>
      </c>
      <c r="J1042" s="174">
        <v>0</v>
      </c>
      <c r="K1042" s="174">
        <f>I1042+J1042</f>
        <v>0</v>
      </c>
      <c r="L1042" s="113"/>
    </row>
    <row r="1043" spans="1:12" s="114" customFormat="1" ht="20.25" customHeight="1" x14ac:dyDescent="0.25">
      <c r="A1043" s="124"/>
      <c r="B1043" s="131"/>
      <c r="C1043" s="131"/>
      <c r="D1043" s="131"/>
      <c r="E1043" s="88">
        <v>32319</v>
      </c>
      <c r="F1043" s="127"/>
      <c r="G1043" s="12" t="s">
        <v>41</v>
      </c>
      <c r="H1043" s="127" t="s">
        <v>190</v>
      </c>
      <c r="I1043" s="133">
        <v>0</v>
      </c>
      <c r="J1043" s="133">
        <v>0</v>
      </c>
      <c r="K1043" s="133">
        <v>0</v>
      </c>
      <c r="L1043" s="113"/>
    </row>
    <row r="1044" spans="1:12" s="114" customFormat="1" ht="20.25" customHeight="1" x14ac:dyDescent="0.25">
      <c r="A1044" s="124"/>
      <c r="B1044" s="131"/>
      <c r="C1044" s="131"/>
      <c r="D1044" s="131"/>
      <c r="E1044" s="11"/>
      <c r="F1044" s="171">
        <v>323190</v>
      </c>
      <c r="G1044" s="172" t="s">
        <v>41</v>
      </c>
      <c r="H1044" s="173" t="s">
        <v>190</v>
      </c>
      <c r="I1044" s="174">
        <v>0</v>
      </c>
      <c r="J1044" s="174">
        <v>0</v>
      </c>
      <c r="K1044" s="174">
        <f>I1044+J1044</f>
        <v>0</v>
      </c>
      <c r="L1044" s="113"/>
    </row>
    <row r="1045" spans="1:12" s="114" customFormat="1" ht="20.25" customHeight="1" x14ac:dyDescent="0.25">
      <c r="A1045" s="124"/>
      <c r="B1045" s="131"/>
      <c r="C1045" s="131"/>
      <c r="D1045" s="131">
        <v>3232</v>
      </c>
      <c r="E1045" s="11"/>
      <c r="F1045" s="127"/>
      <c r="G1045" s="12" t="s">
        <v>41</v>
      </c>
      <c r="H1045" s="127" t="s">
        <v>192</v>
      </c>
      <c r="I1045" s="133">
        <f t="shared" ref="I1045:K1046" si="184">I1046</f>
        <v>50</v>
      </c>
      <c r="J1045" s="133">
        <f t="shared" si="184"/>
        <v>100</v>
      </c>
      <c r="K1045" s="133">
        <f t="shared" si="184"/>
        <v>150</v>
      </c>
      <c r="L1045" s="113"/>
    </row>
    <row r="1046" spans="1:12" s="114" customFormat="1" ht="20.25" customHeight="1" x14ac:dyDescent="0.25">
      <c r="A1046" s="124"/>
      <c r="B1046" s="131"/>
      <c r="C1046" s="131"/>
      <c r="D1046" s="131"/>
      <c r="E1046" s="88">
        <v>32322</v>
      </c>
      <c r="F1046" s="127"/>
      <c r="G1046" s="12" t="s">
        <v>41</v>
      </c>
      <c r="H1046" s="127" t="s">
        <v>193</v>
      </c>
      <c r="I1046" s="133">
        <f t="shared" si="184"/>
        <v>50</v>
      </c>
      <c r="J1046" s="133">
        <f t="shared" si="184"/>
        <v>100</v>
      </c>
      <c r="K1046" s="133">
        <f t="shared" si="184"/>
        <v>150</v>
      </c>
      <c r="L1046" s="113"/>
    </row>
    <row r="1047" spans="1:12" s="114" customFormat="1" ht="20.25" customHeight="1" x14ac:dyDescent="0.25">
      <c r="A1047" s="124"/>
      <c r="B1047" s="131"/>
      <c r="C1047" s="131"/>
      <c r="D1047" s="131"/>
      <c r="E1047" s="11"/>
      <c r="F1047" s="171">
        <v>323220</v>
      </c>
      <c r="G1047" s="172" t="s">
        <v>41</v>
      </c>
      <c r="H1047" s="173" t="s">
        <v>193</v>
      </c>
      <c r="I1047" s="174">
        <v>50</v>
      </c>
      <c r="J1047" s="174">
        <f>K1047-I1047</f>
        <v>100</v>
      </c>
      <c r="K1047" s="178">
        <v>150</v>
      </c>
      <c r="L1047" s="113"/>
    </row>
    <row r="1048" spans="1:12" s="114" customFormat="1" ht="20.25" customHeight="1" x14ac:dyDescent="0.25">
      <c r="A1048" s="124"/>
      <c r="B1048" s="131"/>
      <c r="C1048" s="131"/>
      <c r="D1048" s="131">
        <v>3233</v>
      </c>
      <c r="E1048" s="11"/>
      <c r="F1048" s="127"/>
      <c r="G1048" s="12" t="s">
        <v>41</v>
      </c>
      <c r="H1048" s="127" t="s">
        <v>195</v>
      </c>
      <c r="I1048" s="133">
        <f t="shared" ref="I1048:K1049" si="185">I1049</f>
        <v>100</v>
      </c>
      <c r="J1048" s="133">
        <f t="shared" si="185"/>
        <v>-100</v>
      </c>
      <c r="K1048" s="133">
        <f t="shared" si="185"/>
        <v>0</v>
      </c>
      <c r="L1048" s="113"/>
    </row>
    <row r="1049" spans="1:12" s="114" customFormat="1" ht="20.25" customHeight="1" x14ac:dyDescent="0.25">
      <c r="A1049" s="124"/>
      <c r="B1049" s="131"/>
      <c r="C1049" s="131"/>
      <c r="D1049" s="131"/>
      <c r="E1049" s="88">
        <v>32339</v>
      </c>
      <c r="F1049" s="127"/>
      <c r="G1049" s="12" t="s">
        <v>41</v>
      </c>
      <c r="H1049" s="127" t="s">
        <v>196</v>
      </c>
      <c r="I1049" s="133">
        <f t="shared" si="185"/>
        <v>100</v>
      </c>
      <c r="J1049" s="133">
        <f t="shared" si="185"/>
        <v>-100</v>
      </c>
      <c r="K1049" s="133">
        <f t="shared" si="185"/>
        <v>0</v>
      </c>
      <c r="L1049" s="113"/>
    </row>
    <row r="1050" spans="1:12" s="114" customFormat="1" ht="20.25" customHeight="1" x14ac:dyDescent="0.25">
      <c r="A1050" s="124"/>
      <c r="B1050" s="131"/>
      <c r="C1050" s="131"/>
      <c r="D1050" s="131"/>
      <c r="E1050" s="11"/>
      <c r="F1050" s="171">
        <v>323390</v>
      </c>
      <c r="G1050" s="172" t="s">
        <v>41</v>
      </c>
      <c r="H1050" s="173" t="s">
        <v>196</v>
      </c>
      <c r="I1050" s="174">
        <v>100</v>
      </c>
      <c r="J1050" s="174">
        <f>K1050-I1050</f>
        <v>-100</v>
      </c>
      <c r="K1050" s="178">
        <v>0</v>
      </c>
      <c r="L1050" s="113"/>
    </row>
    <row r="1051" spans="1:12" s="114" customFormat="1" ht="20.25" customHeight="1" x14ac:dyDescent="0.25">
      <c r="A1051" s="124"/>
      <c r="B1051" s="131"/>
      <c r="C1051" s="131"/>
      <c r="D1051" s="131">
        <v>3237</v>
      </c>
      <c r="E1051" s="131"/>
      <c r="F1051" s="132"/>
      <c r="G1051" s="12" t="s">
        <v>41</v>
      </c>
      <c r="H1051" s="127" t="s">
        <v>209</v>
      </c>
      <c r="I1051" s="133">
        <f t="shared" ref="I1051:K1052" si="186">I1052</f>
        <v>600</v>
      </c>
      <c r="J1051" s="133">
        <f t="shared" si="186"/>
        <v>0</v>
      </c>
      <c r="K1051" s="133">
        <f t="shared" si="186"/>
        <v>600</v>
      </c>
      <c r="L1051" s="113"/>
    </row>
    <row r="1052" spans="1:12" s="114" customFormat="1" ht="20.25" customHeight="1" x14ac:dyDescent="0.25">
      <c r="A1052" s="124"/>
      <c r="B1052" s="131"/>
      <c r="C1052" s="131"/>
      <c r="D1052" s="131"/>
      <c r="E1052" s="88">
        <v>32372</v>
      </c>
      <c r="F1052" s="127"/>
      <c r="G1052" s="12" t="s">
        <v>41</v>
      </c>
      <c r="H1052" s="127" t="s">
        <v>210</v>
      </c>
      <c r="I1052" s="133">
        <f t="shared" si="186"/>
        <v>600</v>
      </c>
      <c r="J1052" s="133">
        <f t="shared" si="186"/>
        <v>0</v>
      </c>
      <c r="K1052" s="133">
        <f t="shared" si="186"/>
        <v>600</v>
      </c>
      <c r="L1052" s="113"/>
    </row>
    <row r="1053" spans="1:12" s="114" customFormat="1" ht="20.25" customHeight="1" x14ac:dyDescent="0.25">
      <c r="A1053" s="124"/>
      <c r="B1053" s="131"/>
      <c r="C1053" s="131"/>
      <c r="D1053" s="131"/>
      <c r="E1053" s="11"/>
      <c r="F1053" s="171">
        <v>323720</v>
      </c>
      <c r="G1053" s="172" t="s">
        <v>41</v>
      </c>
      <c r="H1053" s="173" t="s">
        <v>210</v>
      </c>
      <c r="I1053" s="174">
        <v>600</v>
      </c>
      <c r="J1053" s="174">
        <f>K1053-I1053</f>
        <v>0</v>
      </c>
      <c r="K1053" s="178">
        <v>600</v>
      </c>
      <c r="L1053" s="113"/>
    </row>
    <row r="1054" spans="1:12" s="114" customFormat="1" ht="34.5" customHeight="1" x14ac:dyDescent="0.25">
      <c r="A1054" s="428" t="s">
        <v>91</v>
      </c>
      <c r="B1054" s="429"/>
      <c r="C1054" s="429"/>
      <c r="D1054" s="429"/>
      <c r="E1054" s="429"/>
      <c r="F1054" s="429"/>
      <c r="G1054" s="430"/>
      <c r="H1054" s="111" t="s">
        <v>95</v>
      </c>
      <c r="I1054" s="112">
        <f>+I1055</f>
        <v>39000</v>
      </c>
      <c r="J1054" s="112">
        <f t="shared" ref="J1054:K1055" si="187">+J1055</f>
        <v>0</v>
      </c>
      <c r="K1054" s="112">
        <f t="shared" si="187"/>
        <v>39000</v>
      </c>
    </row>
    <row r="1055" spans="1:12" s="119" customFormat="1" ht="23.1" customHeight="1" x14ac:dyDescent="0.25">
      <c r="A1055" s="115"/>
      <c r="B1055" s="115"/>
      <c r="C1055" s="115"/>
      <c r="D1055" s="115"/>
      <c r="E1055" s="115"/>
      <c r="F1055" s="115" t="str">
        <f>+G1055</f>
        <v>5.5.</v>
      </c>
      <c r="G1055" s="116" t="s">
        <v>39</v>
      </c>
      <c r="H1055" s="117" t="s">
        <v>37</v>
      </c>
      <c r="I1055" s="118">
        <f>+I1056</f>
        <v>39000</v>
      </c>
      <c r="J1055" s="118">
        <f t="shared" si="187"/>
        <v>0</v>
      </c>
      <c r="K1055" s="118">
        <f t="shared" si="187"/>
        <v>39000</v>
      </c>
      <c r="L1055" s="113"/>
    </row>
    <row r="1056" spans="1:12" s="114" customFormat="1" ht="23.1" customHeight="1" x14ac:dyDescent="0.25">
      <c r="A1056" s="120">
        <v>3</v>
      </c>
      <c r="B1056" s="120"/>
      <c r="C1056" s="120"/>
      <c r="D1056" s="120"/>
      <c r="E1056" s="120"/>
      <c r="F1056" s="120"/>
      <c r="G1056" s="175" t="s">
        <v>39</v>
      </c>
      <c r="H1056" s="122" t="s">
        <v>18</v>
      </c>
      <c r="I1056" s="123">
        <f>+I1057+I1071</f>
        <v>39000</v>
      </c>
      <c r="J1056" s="123">
        <f t="shared" ref="J1056:K1056" si="188">+J1057+J1071</f>
        <v>0</v>
      </c>
      <c r="K1056" s="123">
        <f t="shared" si="188"/>
        <v>39000</v>
      </c>
      <c r="L1056" s="113"/>
    </row>
    <row r="1057" spans="1:12" s="114" customFormat="1" ht="23.1" customHeight="1" x14ac:dyDescent="0.25">
      <c r="A1057" s="132"/>
      <c r="B1057" s="132">
        <v>31</v>
      </c>
      <c r="C1057" s="132"/>
      <c r="D1057" s="132"/>
      <c r="E1057" s="132"/>
      <c r="F1057" s="132"/>
      <c r="G1057" s="175" t="s">
        <v>39</v>
      </c>
      <c r="H1057" s="127" t="s">
        <v>6</v>
      </c>
      <c r="I1057" s="128">
        <f>I1058+I1062</f>
        <v>38700</v>
      </c>
      <c r="J1057" s="128">
        <f t="shared" ref="J1057:K1057" si="189">J1058+J1062</f>
        <v>0</v>
      </c>
      <c r="K1057" s="128">
        <f t="shared" si="189"/>
        <v>38700</v>
      </c>
      <c r="L1057" s="113"/>
    </row>
    <row r="1058" spans="1:12" s="114" customFormat="1" ht="20.25" customHeight="1" x14ac:dyDescent="0.25">
      <c r="A1058" s="132"/>
      <c r="B1058" s="131"/>
      <c r="C1058" s="131">
        <v>311</v>
      </c>
      <c r="D1058" s="131"/>
      <c r="E1058" s="11"/>
      <c r="F1058" s="127"/>
      <c r="G1058" s="12" t="s">
        <v>39</v>
      </c>
      <c r="H1058" s="127" t="s">
        <v>117</v>
      </c>
      <c r="I1058" s="133">
        <f t="shared" ref="I1058:K1060" si="190">I1059</f>
        <v>31700</v>
      </c>
      <c r="J1058" s="133">
        <f t="shared" si="190"/>
        <v>0</v>
      </c>
      <c r="K1058" s="133">
        <f t="shared" si="190"/>
        <v>31700</v>
      </c>
      <c r="L1058" s="113"/>
    </row>
    <row r="1059" spans="1:12" s="114" customFormat="1" ht="20.25" customHeight="1" x14ac:dyDescent="0.25">
      <c r="A1059" s="132"/>
      <c r="B1059" s="131"/>
      <c r="C1059" s="131"/>
      <c r="D1059" s="131">
        <v>3111</v>
      </c>
      <c r="E1059" s="11"/>
      <c r="F1059" s="127"/>
      <c r="G1059" s="12" t="s">
        <v>39</v>
      </c>
      <c r="H1059" s="127" t="s">
        <v>118</v>
      </c>
      <c r="I1059" s="133">
        <f t="shared" si="190"/>
        <v>31700</v>
      </c>
      <c r="J1059" s="133">
        <f t="shared" si="190"/>
        <v>0</v>
      </c>
      <c r="K1059" s="133">
        <f t="shared" si="190"/>
        <v>31700</v>
      </c>
      <c r="L1059" s="113"/>
    </row>
    <row r="1060" spans="1:12" s="114" customFormat="1" ht="20.25" customHeight="1" x14ac:dyDescent="0.25">
      <c r="A1060" s="132"/>
      <c r="B1060" s="131"/>
      <c r="C1060" s="131"/>
      <c r="D1060" s="131"/>
      <c r="E1060" s="88">
        <v>31111</v>
      </c>
      <c r="F1060" s="127"/>
      <c r="G1060" s="12" t="s">
        <v>39</v>
      </c>
      <c r="H1060" s="127" t="s">
        <v>119</v>
      </c>
      <c r="I1060" s="133">
        <f t="shared" si="190"/>
        <v>31700</v>
      </c>
      <c r="J1060" s="133">
        <f t="shared" si="190"/>
        <v>0</v>
      </c>
      <c r="K1060" s="133">
        <f t="shared" si="190"/>
        <v>31700</v>
      </c>
      <c r="L1060" s="113"/>
    </row>
    <row r="1061" spans="1:12" s="114" customFormat="1" ht="20.25" customHeight="1" x14ac:dyDescent="0.25">
      <c r="A1061" s="132"/>
      <c r="B1061" s="131"/>
      <c r="C1061" s="131"/>
      <c r="D1061" s="131"/>
      <c r="E1061" s="11"/>
      <c r="F1061" s="171">
        <v>311111</v>
      </c>
      <c r="G1061" s="172" t="s">
        <v>39</v>
      </c>
      <c r="H1061" s="173" t="s">
        <v>299</v>
      </c>
      <c r="I1061" s="174">
        <v>31700</v>
      </c>
      <c r="J1061" s="174">
        <f>K1061-I1061</f>
        <v>0</v>
      </c>
      <c r="K1061" s="178">
        <v>31700</v>
      </c>
      <c r="L1061" s="113"/>
    </row>
    <row r="1062" spans="1:12" s="114" customFormat="1" ht="20.25" customHeight="1" x14ac:dyDescent="0.25">
      <c r="A1062" s="132"/>
      <c r="B1062" s="131"/>
      <c r="C1062" s="131">
        <v>313</v>
      </c>
      <c r="D1062" s="131"/>
      <c r="E1062" s="11"/>
      <c r="F1062" s="127"/>
      <c r="G1062" s="12" t="s">
        <v>39</v>
      </c>
      <c r="H1062" s="127" t="s">
        <v>138</v>
      </c>
      <c r="I1062" s="133">
        <f t="shared" ref="I1062:K1062" si="191">I1063+I1068</f>
        <v>7000</v>
      </c>
      <c r="J1062" s="133">
        <f t="shared" si="191"/>
        <v>0</v>
      </c>
      <c r="K1062" s="133">
        <f t="shared" si="191"/>
        <v>7000</v>
      </c>
      <c r="L1062" s="113"/>
    </row>
    <row r="1063" spans="1:12" s="114" customFormat="1" ht="20.25" customHeight="1" x14ac:dyDescent="0.25">
      <c r="A1063" s="132"/>
      <c r="B1063" s="131"/>
      <c r="C1063" s="131"/>
      <c r="D1063" s="131">
        <v>3132</v>
      </c>
      <c r="E1063" s="11"/>
      <c r="F1063" s="127"/>
      <c r="G1063" s="12" t="s">
        <v>39</v>
      </c>
      <c r="H1063" s="127" t="s">
        <v>139</v>
      </c>
      <c r="I1063" s="133">
        <f t="shared" ref="I1063:K1063" si="192">I1064+I1066</f>
        <v>7000</v>
      </c>
      <c r="J1063" s="133">
        <f t="shared" si="192"/>
        <v>0</v>
      </c>
      <c r="K1063" s="133">
        <f t="shared" si="192"/>
        <v>7000</v>
      </c>
      <c r="L1063" s="113"/>
    </row>
    <row r="1064" spans="1:12" s="114" customFormat="1" ht="20.25" customHeight="1" x14ac:dyDescent="0.25">
      <c r="A1064" s="132"/>
      <c r="B1064" s="131"/>
      <c r="C1064" s="131"/>
      <c r="D1064" s="131"/>
      <c r="E1064" s="88">
        <v>31321</v>
      </c>
      <c r="F1064" s="127"/>
      <c r="G1064" s="12" t="s">
        <v>39</v>
      </c>
      <c r="H1064" s="127" t="s">
        <v>139</v>
      </c>
      <c r="I1064" s="133">
        <f t="shared" ref="I1064:K1064" si="193">I1065</f>
        <v>7000</v>
      </c>
      <c r="J1064" s="133">
        <f t="shared" si="193"/>
        <v>0</v>
      </c>
      <c r="K1064" s="133">
        <f t="shared" si="193"/>
        <v>7000</v>
      </c>
      <c r="L1064" s="113"/>
    </row>
    <row r="1065" spans="1:12" s="114" customFormat="1" ht="20.25" customHeight="1" x14ac:dyDescent="0.25">
      <c r="A1065" s="132"/>
      <c r="B1065" s="131"/>
      <c r="C1065" s="131"/>
      <c r="D1065" s="131"/>
      <c r="E1065" s="11"/>
      <c r="F1065" s="171">
        <v>313210</v>
      </c>
      <c r="G1065" s="172" t="s">
        <v>39</v>
      </c>
      <c r="H1065" s="173" t="s">
        <v>300</v>
      </c>
      <c r="I1065" s="174">
        <v>7000</v>
      </c>
      <c r="J1065" s="174">
        <f>K1065-I1065</f>
        <v>0</v>
      </c>
      <c r="K1065" s="178">
        <v>7000</v>
      </c>
      <c r="L1065" s="113"/>
    </row>
    <row r="1066" spans="1:12" s="114" customFormat="1" ht="20.25" customHeight="1" x14ac:dyDescent="0.25">
      <c r="A1066" s="132"/>
      <c r="B1066" s="131"/>
      <c r="C1066" s="131"/>
      <c r="D1066" s="131"/>
      <c r="E1066" s="88">
        <v>31322</v>
      </c>
      <c r="F1066" s="127"/>
      <c r="G1066" s="12" t="s">
        <v>39</v>
      </c>
      <c r="H1066" s="127" t="s">
        <v>259</v>
      </c>
      <c r="I1066" s="133">
        <f t="shared" ref="I1066:K1066" si="194">I1067</f>
        <v>0</v>
      </c>
      <c r="J1066" s="133">
        <f t="shared" si="194"/>
        <v>0</v>
      </c>
      <c r="K1066" s="133">
        <f t="shared" si="194"/>
        <v>0</v>
      </c>
      <c r="L1066" s="113"/>
    </row>
    <row r="1067" spans="1:12" s="114" customFormat="1" ht="20.25" customHeight="1" x14ac:dyDescent="0.25">
      <c r="A1067" s="132"/>
      <c r="B1067" s="131"/>
      <c r="C1067" s="131"/>
      <c r="D1067" s="131"/>
      <c r="E1067" s="11"/>
      <c r="F1067" s="171">
        <v>313220</v>
      </c>
      <c r="G1067" s="172" t="s">
        <v>39</v>
      </c>
      <c r="H1067" s="173" t="s">
        <v>300</v>
      </c>
      <c r="I1067" s="174">
        <v>0</v>
      </c>
      <c r="J1067" s="174">
        <f>K1067-I1067</f>
        <v>0</v>
      </c>
      <c r="K1067" s="174">
        <v>0</v>
      </c>
      <c r="L1067" s="113"/>
    </row>
    <row r="1068" spans="1:12" s="114" customFormat="1" ht="20.25" customHeight="1" x14ac:dyDescent="0.25">
      <c r="A1068" s="132"/>
      <c r="B1068" s="131"/>
      <c r="C1068" s="131"/>
      <c r="D1068" s="131">
        <v>3133</v>
      </c>
      <c r="E1068" s="11"/>
      <c r="F1068" s="127"/>
      <c r="G1068" s="12" t="s">
        <v>39</v>
      </c>
      <c r="H1068" s="127" t="s">
        <v>260</v>
      </c>
      <c r="I1068" s="133">
        <f t="shared" ref="I1068:K1069" si="195">I1069</f>
        <v>0</v>
      </c>
      <c r="J1068" s="133">
        <f t="shared" si="195"/>
        <v>0</v>
      </c>
      <c r="K1068" s="133">
        <f t="shared" si="195"/>
        <v>0</v>
      </c>
      <c r="L1068" s="113"/>
    </row>
    <row r="1069" spans="1:12" s="114" customFormat="1" ht="20.25" customHeight="1" x14ac:dyDescent="0.25">
      <c r="A1069" s="132"/>
      <c r="B1069" s="131"/>
      <c r="C1069" s="131"/>
      <c r="D1069" s="131"/>
      <c r="E1069" s="88">
        <v>31332</v>
      </c>
      <c r="F1069" s="127"/>
      <c r="G1069" s="12" t="s">
        <v>39</v>
      </c>
      <c r="H1069" s="127" t="s">
        <v>260</v>
      </c>
      <c r="I1069" s="133">
        <f t="shared" si="195"/>
        <v>0</v>
      </c>
      <c r="J1069" s="133">
        <f t="shared" si="195"/>
        <v>0</v>
      </c>
      <c r="K1069" s="133">
        <f t="shared" si="195"/>
        <v>0</v>
      </c>
      <c r="L1069" s="113"/>
    </row>
    <row r="1070" spans="1:12" s="114" customFormat="1" ht="20.25" customHeight="1" x14ac:dyDescent="0.25">
      <c r="A1070" s="132"/>
      <c r="B1070" s="131"/>
      <c r="C1070" s="131"/>
      <c r="D1070" s="131"/>
      <c r="E1070" s="11"/>
      <c r="F1070" s="171">
        <v>313320</v>
      </c>
      <c r="G1070" s="172" t="s">
        <v>39</v>
      </c>
      <c r="H1070" s="173" t="s">
        <v>301</v>
      </c>
      <c r="I1070" s="174">
        <v>0</v>
      </c>
      <c r="J1070" s="174">
        <f>K1070-I1070</f>
        <v>0</v>
      </c>
      <c r="K1070" s="174">
        <v>0</v>
      </c>
      <c r="L1070" s="113"/>
    </row>
    <row r="1071" spans="1:12" s="114" customFormat="1" ht="23.1" customHeight="1" x14ac:dyDescent="0.25">
      <c r="A1071" s="132"/>
      <c r="B1071" s="132">
        <v>32</v>
      </c>
      <c r="C1071" s="132"/>
      <c r="D1071" s="132"/>
      <c r="E1071" s="132"/>
      <c r="F1071" s="132"/>
      <c r="G1071" s="175" t="s">
        <v>39</v>
      </c>
      <c r="H1071" s="127" t="s">
        <v>7</v>
      </c>
      <c r="I1071" s="128">
        <f t="shared" ref="I1071:K1074" si="196">I1072</f>
        <v>300</v>
      </c>
      <c r="J1071" s="128">
        <f t="shared" si="196"/>
        <v>0</v>
      </c>
      <c r="K1071" s="128">
        <f t="shared" si="196"/>
        <v>300</v>
      </c>
      <c r="L1071" s="113"/>
    </row>
    <row r="1072" spans="1:12" s="114" customFormat="1" ht="20.25" customHeight="1" x14ac:dyDescent="0.25">
      <c r="A1072" s="132"/>
      <c r="B1072" s="131"/>
      <c r="C1072" s="131">
        <v>321</v>
      </c>
      <c r="D1072" s="131"/>
      <c r="E1072" s="11"/>
      <c r="F1072" s="127"/>
      <c r="G1072" s="12" t="s">
        <v>39</v>
      </c>
      <c r="H1072" s="127" t="s">
        <v>140</v>
      </c>
      <c r="I1072" s="133">
        <f t="shared" si="196"/>
        <v>300</v>
      </c>
      <c r="J1072" s="133">
        <f t="shared" si="196"/>
        <v>0</v>
      </c>
      <c r="K1072" s="133">
        <f t="shared" si="196"/>
        <v>300</v>
      </c>
      <c r="L1072" s="113"/>
    </row>
    <row r="1073" spans="1:12" s="114" customFormat="1" ht="20.25" customHeight="1" x14ac:dyDescent="0.25">
      <c r="A1073" s="132"/>
      <c r="B1073" s="131"/>
      <c r="C1073" s="131"/>
      <c r="D1073" s="131">
        <v>3212</v>
      </c>
      <c r="E1073" s="11"/>
      <c r="F1073" s="127"/>
      <c r="G1073" s="12" t="s">
        <v>39</v>
      </c>
      <c r="H1073" s="127" t="s">
        <v>146</v>
      </c>
      <c r="I1073" s="133">
        <f t="shared" si="196"/>
        <v>300</v>
      </c>
      <c r="J1073" s="133">
        <f t="shared" si="196"/>
        <v>0</v>
      </c>
      <c r="K1073" s="133">
        <f t="shared" si="196"/>
        <v>300</v>
      </c>
      <c r="L1073" s="113"/>
    </row>
    <row r="1074" spans="1:12" s="114" customFormat="1" ht="20.25" customHeight="1" x14ac:dyDescent="0.25">
      <c r="A1074" s="132"/>
      <c r="B1074" s="131"/>
      <c r="C1074" s="131"/>
      <c r="D1074" s="131"/>
      <c r="E1074" s="88">
        <v>32121</v>
      </c>
      <c r="F1074" s="127"/>
      <c r="G1074" s="12" t="s">
        <v>39</v>
      </c>
      <c r="H1074" s="127" t="s">
        <v>147</v>
      </c>
      <c r="I1074" s="133">
        <f t="shared" si="196"/>
        <v>300</v>
      </c>
      <c r="J1074" s="133">
        <f t="shared" si="196"/>
        <v>0</v>
      </c>
      <c r="K1074" s="133">
        <f t="shared" si="196"/>
        <v>300</v>
      </c>
      <c r="L1074" s="113"/>
    </row>
    <row r="1075" spans="1:12" s="114" customFormat="1" ht="20.25" customHeight="1" x14ac:dyDescent="0.25">
      <c r="A1075" s="132"/>
      <c r="B1075" s="131"/>
      <c r="C1075" s="131"/>
      <c r="D1075" s="131"/>
      <c r="E1075" s="11"/>
      <c r="F1075" s="171">
        <v>321211</v>
      </c>
      <c r="G1075" s="172" t="s">
        <v>39</v>
      </c>
      <c r="H1075" s="173" t="s">
        <v>302</v>
      </c>
      <c r="I1075" s="174">
        <v>300</v>
      </c>
      <c r="J1075" s="174">
        <f>K1075-I1075</f>
        <v>0</v>
      </c>
      <c r="K1075" s="178">
        <v>300</v>
      </c>
      <c r="L1075" s="113"/>
    </row>
    <row r="1076" spans="1:12" s="114" customFormat="1" ht="30" customHeight="1" x14ac:dyDescent="0.25">
      <c r="A1076" s="428" t="s">
        <v>91</v>
      </c>
      <c r="B1076" s="429"/>
      <c r="C1076" s="429"/>
      <c r="D1076" s="429"/>
      <c r="E1076" s="429"/>
      <c r="F1076" s="429"/>
      <c r="G1076" s="430"/>
      <c r="H1076" s="111" t="s">
        <v>313</v>
      </c>
      <c r="I1076" s="112"/>
      <c r="J1076" s="112"/>
      <c r="K1076" s="112"/>
    </row>
    <row r="1077" spans="1:12" s="119" customFormat="1" ht="21.75" customHeight="1" x14ac:dyDescent="0.25">
      <c r="A1077" s="115"/>
      <c r="B1077" s="115"/>
      <c r="C1077" s="115"/>
      <c r="D1077" s="115"/>
      <c r="E1077" s="115"/>
      <c r="F1077" s="115" t="str">
        <f>+G1077</f>
        <v>5.5.</v>
      </c>
      <c r="G1077" s="116" t="s">
        <v>39</v>
      </c>
      <c r="H1077" s="117" t="s">
        <v>37</v>
      </c>
      <c r="I1077" s="118">
        <f>+I1078</f>
        <v>0</v>
      </c>
      <c r="J1077" s="118">
        <f t="shared" ref="J1077:K1077" si="197">+J1078</f>
        <v>0</v>
      </c>
      <c r="K1077" s="118">
        <f t="shared" si="197"/>
        <v>0</v>
      </c>
      <c r="L1077" s="113"/>
    </row>
    <row r="1078" spans="1:12" s="114" customFormat="1" ht="20.25" customHeight="1" x14ac:dyDescent="0.25">
      <c r="A1078" s="120">
        <v>3</v>
      </c>
      <c r="B1078" s="120"/>
      <c r="C1078" s="120"/>
      <c r="D1078" s="120"/>
      <c r="E1078" s="120"/>
      <c r="F1078" s="120"/>
      <c r="G1078" s="175" t="s">
        <v>39</v>
      </c>
      <c r="H1078" s="122" t="s">
        <v>18</v>
      </c>
      <c r="I1078" s="123">
        <f>+I1079+I1080</f>
        <v>0</v>
      </c>
      <c r="J1078" s="123">
        <f>+J1079+J1080</f>
        <v>0</v>
      </c>
      <c r="K1078" s="123">
        <f>+K1079+K1080</f>
        <v>0</v>
      </c>
      <c r="L1078" s="113"/>
    </row>
    <row r="1079" spans="1:12" s="114" customFormat="1" ht="20.25" customHeight="1" x14ac:dyDescent="0.25">
      <c r="A1079" s="132"/>
      <c r="B1079" s="132">
        <v>31</v>
      </c>
      <c r="C1079" s="132"/>
      <c r="D1079" s="132"/>
      <c r="E1079" s="132"/>
      <c r="F1079" s="132"/>
      <c r="G1079" s="175" t="s">
        <v>39</v>
      </c>
      <c r="H1079" s="127" t="s">
        <v>6</v>
      </c>
      <c r="I1079" s="128"/>
      <c r="J1079" s="128"/>
      <c r="K1079" s="128">
        <v>0</v>
      </c>
      <c r="L1079" s="113"/>
    </row>
    <row r="1080" spans="1:12" s="114" customFormat="1" ht="20.25" customHeight="1" x14ac:dyDescent="0.25">
      <c r="A1080" s="132"/>
      <c r="B1080" s="132">
        <v>32</v>
      </c>
      <c r="C1080" s="132"/>
      <c r="D1080" s="132"/>
      <c r="E1080" s="132"/>
      <c r="F1080" s="132"/>
      <c r="G1080" s="175" t="s">
        <v>39</v>
      </c>
      <c r="H1080" s="127" t="s">
        <v>7</v>
      </c>
      <c r="I1080" s="128"/>
      <c r="J1080" s="128"/>
      <c r="K1080" s="128">
        <v>0</v>
      </c>
      <c r="L1080" s="113"/>
    </row>
    <row r="1081" spans="1:12" s="114" customFormat="1" ht="20.25" customHeight="1" x14ac:dyDescent="0.25">
      <c r="A1081" s="124"/>
      <c r="B1081" s="124">
        <v>37</v>
      </c>
      <c r="C1081" s="124"/>
      <c r="D1081" s="124"/>
      <c r="E1081" s="124"/>
      <c r="F1081" s="124"/>
      <c r="G1081" s="175" t="s">
        <v>39</v>
      </c>
      <c r="H1081" s="125" t="s">
        <v>9</v>
      </c>
      <c r="I1081" s="128">
        <v>0</v>
      </c>
      <c r="J1081" s="128">
        <v>0</v>
      </c>
      <c r="K1081" s="128">
        <v>0</v>
      </c>
      <c r="L1081" s="113"/>
    </row>
    <row r="1082" spans="1:12" s="114" customFormat="1" ht="20.25" customHeight="1" x14ac:dyDescent="0.25">
      <c r="A1082" s="124"/>
      <c r="B1082" s="124">
        <v>38</v>
      </c>
      <c r="C1082" s="124"/>
      <c r="D1082" s="124"/>
      <c r="E1082" s="124"/>
      <c r="F1082" s="124"/>
      <c r="G1082" s="175" t="s">
        <v>39</v>
      </c>
      <c r="H1082" s="127" t="s">
        <v>10</v>
      </c>
      <c r="I1082" s="128">
        <v>0</v>
      </c>
      <c r="J1082" s="128">
        <v>0</v>
      </c>
      <c r="K1082" s="128">
        <v>0</v>
      </c>
      <c r="L1082" s="113"/>
    </row>
    <row r="1083" spans="1:12" s="114" customFormat="1" ht="30" customHeight="1" x14ac:dyDescent="0.25">
      <c r="A1083" s="428"/>
      <c r="B1083" s="429"/>
      <c r="C1083" s="429"/>
      <c r="D1083" s="429"/>
      <c r="E1083" s="429"/>
      <c r="F1083" s="429"/>
      <c r="G1083" s="430"/>
      <c r="H1083" s="111" t="s">
        <v>40</v>
      </c>
      <c r="I1083" s="112"/>
      <c r="J1083" s="112"/>
      <c r="K1083" s="112"/>
    </row>
    <row r="1084" spans="1:12" s="119" customFormat="1" ht="21.75" customHeight="1" x14ac:dyDescent="0.25">
      <c r="A1084" s="115"/>
      <c r="B1084" s="115"/>
      <c r="C1084" s="115"/>
      <c r="D1084" s="115"/>
      <c r="E1084" s="115"/>
      <c r="F1084" s="115" t="str">
        <f>+G1084</f>
        <v>3.1.</v>
      </c>
      <c r="G1084" s="116" t="s">
        <v>41</v>
      </c>
      <c r="H1084" s="117" t="s">
        <v>20</v>
      </c>
      <c r="I1084" s="118">
        <f>+I1085</f>
        <v>0</v>
      </c>
      <c r="J1084" s="118">
        <f t="shared" ref="J1084:K1084" si="198">+J1085</f>
        <v>0</v>
      </c>
      <c r="K1084" s="118">
        <f t="shared" si="198"/>
        <v>0</v>
      </c>
      <c r="L1084" s="113"/>
    </row>
    <row r="1085" spans="1:12" s="114" customFormat="1" ht="20.25" customHeight="1" x14ac:dyDescent="0.25">
      <c r="A1085" s="120">
        <v>4</v>
      </c>
      <c r="B1085" s="120"/>
      <c r="C1085" s="120"/>
      <c r="D1085" s="120"/>
      <c r="E1085" s="120"/>
      <c r="F1085" s="120"/>
      <c r="G1085" s="175" t="s">
        <v>41</v>
      </c>
      <c r="H1085" s="122" t="s">
        <v>21</v>
      </c>
      <c r="I1085" s="123">
        <f>+I1086+I1087</f>
        <v>0</v>
      </c>
      <c r="J1085" s="123">
        <f>+J1086+J1087</f>
        <v>0</v>
      </c>
      <c r="K1085" s="123">
        <f>+K1086+K1087</f>
        <v>0</v>
      </c>
      <c r="L1085" s="113"/>
    </row>
    <row r="1086" spans="1:12" s="114" customFormat="1" ht="20.25" customHeight="1" x14ac:dyDescent="0.25">
      <c r="A1086" s="124"/>
      <c r="B1086" s="124">
        <v>41</v>
      </c>
      <c r="C1086" s="124"/>
      <c r="D1086" s="124"/>
      <c r="E1086" s="124"/>
      <c r="F1086" s="124"/>
      <c r="G1086" s="175" t="s">
        <v>41</v>
      </c>
      <c r="H1086" s="125" t="s">
        <v>11</v>
      </c>
      <c r="I1086" s="128">
        <v>0</v>
      </c>
      <c r="J1086" s="128">
        <v>0</v>
      </c>
      <c r="K1086" s="128">
        <v>0</v>
      </c>
      <c r="L1086" s="113"/>
    </row>
    <row r="1087" spans="1:12" s="114" customFormat="1" ht="20.25" customHeight="1" x14ac:dyDescent="0.25">
      <c r="A1087" s="124"/>
      <c r="B1087" s="124">
        <v>42</v>
      </c>
      <c r="C1087" s="124"/>
      <c r="D1087" s="124"/>
      <c r="E1087" s="124"/>
      <c r="F1087" s="124"/>
      <c r="G1087" s="175" t="s">
        <v>41</v>
      </c>
      <c r="H1087" s="125" t="s">
        <v>12</v>
      </c>
      <c r="I1087" s="128">
        <v>0</v>
      </c>
      <c r="J1087" s="128">
        <v>0</v>
      </c>
      <c r="K1087" s="128">
        <v>0</v>
      </c>
      <c r="L1087" s="113"/>
    </row>
    <row r="1088" spans="1:12" s="114" customFormat="1" ht="34.5" customHeight="1" x14ac:dyDescent="0.25">
      <c r="A1088" s="428" t="s">
        <v>109</v>
      </c>
      <c r="B1088" s="429"/>
      <c r="C1088" s="429"/>
      <c r="D1088" s="429"/>
      <c r="E1088" s="429"/>
      <c r="F1088" s="429"/>
      <c r="G1088" s="430"/>
      <c r="H1088" s="111" t="s">
        <v>110</v>
      </c>
      <c r="I1088" s="112">
        <f>+I1089</f>
        <v>40000</v>
      </c>
      <c r="J1088" s="112">
        <f t="shared" ref="J1088:K1089" si="199">+J1089</f>
        <v>0</v>
      </c>
      <c r="K1088" s="112">
        <f t="shared" si="199"/>
        <v>40000</v>
      </c>
    </row>
    <row r="1089" spans="1:12" s="119" customFormat="1" ht="23.1" customHeight="1" x14ac:dyDescent="0.25">
      <c r="A1089" s="115"/>
      <c r="B1089" s="115"/>
      <c r="C1089" s="115"/>
      <c r="D1089" s="115"/>
      <c r="E1089" s="115"/>
      <c r="F1089" s="115" t="str">
        <f>+G1089</f>
        <v>1.1.</v>
      </c>
      <c r="G1089" s="116" t="s">
        <v>44</v>
      </c>
      <c r="H1089" s="117" t="s">
        <v>24</v>
      </c>
      <c r="I1089" s="118">
        <f>+I1090</f>
        <v>40000</v>
      </c>
      <c r="J1089" s="118">
        <f t="shared" si="199"/>
        <v>0</v>
      </c>
      <c r="K1089" s="118">
        <f t="shared" si="199"/>
        <v>40000</v>
      </c>
      <c r="L1089" s="113"/>
    </row>
    <row r="1090" spans="1:12" s="119" customFormat="1" ht="23.1" customHeight="1" x14ac:dyDescent="0.25">
      <c r="A1090" s="120">
        <v>3</v>
      </c>
      <c r="B1090" s="120"/>
      <c r="C1090" s="120"/>
      <c r="D1090" s="120"/>
      <c r="E1090" s="120"/>
      <c r="F1090" s="120"/>
      <c r="G1090" s="175" t="s">
        <v>44</v>
      </c>
      <c r="H1090" s="122" t="s">
        <v>18</v>
      </c>
      <c r="I1090" s="123">
        <f>+I1091+I1110</f>
        <v>40000</v>
      </c>
      <c r="J1090" s="123">
        <f t="shared" ref="J1090:K1090" si="200">+J1091+J1110</f>
        <v>0</v>
      </c>
      <c r="K1090" s="123">
        <f t="shared" si="200"/>
        <v>40000</v>
      </c>
      <c r="L1090" s="113"/>
    </row>
    <row r="1091" spans="1:12" s="114" customFormat="1" ht="23.1" customHeight="1" x14ac:dyDescent="0.25">
      <c r="A1091" s="124"/>
      <c r="B1091" s="124">
        <v>31</v>
      </c>
      <c r="C1091" s="124"/>
      <c r="D1091" s="124"/>
      <c r="E1091" s="124"/>
      <c r="F1091" s="124"/>
      <c r="G1091" s="175" t="s">
        <v>44</v>
      </c>
      <c r="H1091" s="125" t="s">
        <v>6</v>
      </c>
      <c r="I1091" s="128">
        <f>I1092+I1101</f>
        <v>19000</v>
      </c>
      <c r="J1091" s="128">
        <f>J1092+J1101</f>
        <v>0</v>
      </c>
      <c r="K1091" s="128">
        <f>K1092+K1101</f>
        <v>19000</v>
      </c>
      <c r="L1091" s="113"/>
    </row>
    <row r="1092" spans="1:12" s="114" customFormat="1" ht="20.25" customHeight="1" x14ac:dyDescent="0.25">
      <c r="A1092" s="124"/>
      <c r="B1092" s="131"/>
      <c r="C1092" s="131">
        <v>311</v>
      </c>
      <c r="D1092" s="131"/>
      <c r="E1092" s="131"/>
      <c r="F1092" s="132"/>
      <c r="G1092" s="12" t="s">
        <v>44</v>
      </c>
      <c r="H1092" s="127" t="s">
        <v>117</v>
      </c>
      <c r="I1092" s="133">
        <f>I1093+I1096</f>
        <v>16300</v>
      </c>
      <c r="J1092" s="133">
        <f>J1093+J1096</f>
        <v>0</v>
      </c>
      <c r="K1092" s="133">
        <f>K1093+K1096</f>
        <v>16300</v>
      </c>
      <c r="L1092" s="113"/>
    </row>
    <row r="1093" spans="1:12" s="114" customFormat="1" ht="20.25" customHeight="1" x14ac:dyDescent="0.25">
      <c r="A1093" s="124"/>
      <c r="B1093" s="131"/>
      <c r="C1093" s="131"/>
      <c r="D1093" s="131">
        <v>3111</v>
      </c>
      <c r="E1093" s="131"/>
      <c r="F1093" s="132"/>
      <c r="G1093" s="12" t="s">
        <v>44</v>
      </c>
      <c r="H1093" s="127" t="s">
        <v>118</v>
      </c>
      <c r="I1093" s="133">
        <f t="shared" ref="I1093:K1094" si="201">I1094</f>
        <v>16085</v>
      </c>
      <c r="J1093" s="133">
        <f t="shared" si="201"/>
        <v>0</v>
      </c>
      <c r="K1093" s="133">
        <f t="shared" si="201"/>
        <v>16085</v>
      </c>
      <c r="L1093" s="113"/>
    </row>
    <row r="1094" spans="1:12" s="114" customFormat="1" ht="20.25" customHeight="1" x14ac:dyDescent="0.25">
      <c r="A1094" s="124"/>
      <c r="B1094" s="131"/>
      <c r="C1094" s="131"/>
      <c r="D1094" s="131"/>
      <c r="E1094" s="88">
        <v>31111</v>
      </c>
      <c r="F1094" s="127"/>
      <c r="G1094" s="12" t="s">
        <v>44</v>
      </c>
      <c r="H1094" s="127" t="s">
        <v>119</v>
      </c>
      <c r="I1094" s="133">
        <f t="shared" si="201"/>
        <v>16085</v>
      </c>
      <c r="J1094" s="133">
        <f t="shared" si="201"/>
        <v>0</v>
      </c>
      <c r="K1094" s="133">
        <f t="shared" si="201"/>
        <v>16085</v>
      </c>
      <c r="L1094" s="113"/>
    </row>
    <row r="1095" spans="1:12" s="114" customFormat="1" ht="20.25" customHeight="1" x14ac:dyDescent="0.25">
      <c r="A1095" s="124"/>
      <c r="B1095" s="131"/>
      <c r="C1095" s="131"/>
      <c r="D1095" s="131"/>
      <c r="E1095" s="11"/>
      <c r="F1095" s="171">
        <v>311110</v>
      </c>
      <c r="G1095" s="172" t="s">
        <v>44</v>
      </c>
      <c r="H1095" s="173" t="s">
        <v>119</v>
      </c>
      <c r="I1095" s="174">
        <f>15000+1085</f>
        <v>16085</v>
      </c>
      <c r="J1095" s="174">
        <f>K1095-I1095</f>
        <v>0</v>
      </c>
      <c r="K1095" s="178">
        <f>15000+1085</f>
        <v>16085</v>
      </c>
      <c r="L1095" s="113"/>
    </row>
    <row r="1096" spans="1:12" s="114" customFormat="1" ht="20.25" customHeight="1" x14ac:dyDescent="0.25">
      <c r="A1096" s="124"/>
      <c r="B1096" s="131"/>
      <c r="C1096" s="131"/>
      <c r="D1096" s="131">
        <v>3114</v>
      </c>
      <c r="E1096" s="131"/>
      <c r="F1096" s="132"/>
      <c r="G1096" s="12" t="s">
        <v>44</v>
      </c>
      <c r="H1096" s="127" t="s">
        <v>127</v>
      </c>
      <c r="I1096" s="133">
        <f t="shared" ref="I1096:K1097" si="202">I1097</f>
        <v>215</v>
      </c>
      <c r="J1096" s="133">
        <f t="shared" si="202"/>
        <v>0</v>
      </c>
      <c r="K1096" s="133">
        <f t="shared" si="202"/>
        <v>215</v>
      </c>
      <c r="L1096" s="113"/>
    </row>
    <row r="1097" spans="1:12" s="114" customFormat="1" ht="20.25" customHeight="1" x14ac:dyDescent="0.25">
      <c r="A1097" s="124"/>
      <c r="B1097" s="131"/>
      <c r="C1097" s="131"/>
      <c r="D1097" s="131"/>
      <c r="E1097" s="88">
        <v>31141</v>
      </c>
      <c r="F1097" s="127"/>
      <c r="G1097" s="12" t="s">
        <v>44</v>
      </c>
      <c r="H1097" s="127" t="s">
        <v>127</v>
      </c>
      <c r="I1097" s="133">
        <f t="shared" si="202"/>
        <v>215</v>
      </c>
      <c r="J1097" s="133">
        <f t="shared" si="202"/>
        <v>0</v>
      </c>
      <c r="K1097" s="133">
        <f t="shared" si="202"/>
        <v>215</v>
      </c>
      <c r="L1097" s="113"/>
    </row>
    <row r="1098" spans="1:12" s="114" customFormat="1" ht="20.25" customHeight="1" x14ac:dyDescent="0.25">
      <c r="A1098" s="124"/>
      <c r="B1098" s="131"/>
      <c r="C1098" s="131"/>
      <c r="D1098" s="131"/>
      <c r="E1098" s="11"/>
      <c r="F1098" s="171">
        <v>311410</v>
      </c>
      <c r="G1098" s="172" t="s">
        <v>44</v>
      </c>
      <c r="H1098" s="173" t="s">
        <v>127</v>
      </c>
      <c r="I1098" s="174">
        <v>215</v>
      </c>
      <c r="J1098" s="174">
        <f>K1098-I1098</f>
        <v>0</v>
      </c>
      <c r="K1098" s="178">
        <v>215</v>
      </c>
      <c r="L1098" s="113"/>
    </row>
    <row r="1099" spans="1:12" s="114" customFormat="1" ht="20.25" customHeight="1" x14ac:dyDescent="0.25">
      <c r="A1099" s="124"/>
      <c r="B1099" s="131"/>
      <c r="C1099" s="131">
        <v>312</v>
      </c>
      <c r="D1099" s="131"/>
      <c r="E1099" s="11"/>
      <c r="F1099" s="127"/>
      <c r="G1099" s="12" t="s">
        <v>44</v>
      </c>
      <c r="H1099" s="127" t="s">
        <v>130</v>
      </c>
      <c r="I1099" s="133">
        <f>I1100</f>
        <v>0</v>
      </c>
      <c r="J1099" s="133">
        <f>J1100</f>
        <v>0</v>
      </c>
      <c r="K1099" s="133">
        <f>K1100</f>
        <v>0</v>
      </c>
      <c r="L1099" s="113"/>
    </row>
    <row r="1100" spans="1:12" s="114" customFormat="1" ht="20.25" customHeight="1" x14ac:dyDescent="0.25">
      <c r="A1100" s="124"/>
      <c r="B1100" s="131"/>
      <c r="C1100" s="131"/>
      <c r="D1100" s="131">
        <v>3121</v>
      </c>
      <c r="E1100" s="11"/>
      <c r="F1100" s="127"/>
      <c r="G1100" s="12" t="s">
        <v>44</v>
      </c>
      <c r="H1100" s="127" t="s">
        <v>130</v>
      </c>
      <c r="I1100" s="133">
        <v>0</v>
      </c>
      <c r="J1100" s="133">
        <v>0</v>
      </c>
      <c r="K1100" s="133">
        <v>0</v>
      </c>
      <c r="L1100" s="113"/>
    </row>
    <row r="1101" spans="1:12" s="114" customFormat="1" ht="20.25" customHeight="1" x14ac:dyDescent="0.25">
      <c r="A1101" s="124"/>
      <c r="B1101" s="131"/>
      <c r="C1101" s="131">
        <v>313</v>
      </c>
      <c r="D1101" s="131"/>
      <c r="E1101" s="131"/>
      <c r="F1101" s="132"/>
      <c r="G1101" s="12" t="s">
        <v>44</v>
      </c>
      <c r="H1101" s="127" t="s">
        <v>138</v>
      </c>
      <c r="I1101" s="133">
        <f>I1102+I1107</f>
        <v>2700</v>
      </c>
      <c r="J1101" s="133">
        <f>J1102+J1107</f>
        <v>0</v>
      </c>
      <c r="K1101" s="133">
        <f>K1102+K1107</f>
        <v>2700</v>
      </c>
      <c r="L1101" s="113"/>
    </row>
    <row r="1102" spans="1:12" s="114" customFormat="1" ht="20.25" customHeight="1" x14ac:dyDescent="0.25">
      <c r="A1102" s="124"/>
      <c r="B1102" s="131"/>
      <c r="C1102" s="131"/>
      <c r="D1102" s="131">
        <v>3132</v>
      </c>
      <c r="E1102" s="131"/>
      <c r="F1102" s="132"/>
      <c r="G1102" s="12" t="s">
        <v>44</v>
      </c>
      <c r="H1102" s="127" t="s">
        <v>139</v>
      </c>
      <c r="I1102" s="133">
        <f>I1103+I1105</f>
        <v>2700</v>
      </c>
      <c r="J1102" s="133">
        <f>J1103+J1105</f>
        <v>0</v>
      </c>
      <c r="K1102" s="133">
        <f>K1103+K1105</f>
        <v>2700</v>
      </c>
      <c r="L1102" s="113"/>
    </row>
    <row r="1103" spans="1:12" s="114" customFormat="1" ht="20.25" customHeight="1" x14ac:dyDescent="0.25">
      <c r="A1103" s="124"/>
      <c r="B1103" s="131"/>
      <c r="C1103" s="131"/>
      <c r="D1103" s="131"/>
      <c r="E1103" s="88">
        <v>31321</v>
      </c>
      <c r="F1103" s="127"/>
      <c r="G1103" s="12" t="s">
        <v>44</v>
      </c>
      <c r="H1103" s="127" t="s">
        <v>139</v>
      </c>
      <c r="I1103" s="133">
        <f>I1104</f>
        <v>2700</v>
      </c>
      <c r="J1103" s="133">
        <f>J1104</f>
        <v>0</v>
      </c>
      <c r="K1103" s="133">
        <f>K1104</f>
        <v>2700</v>
      </c>
      <c r="L1103" s="113"/>
    </row>
    <row r="1104" spans="1:12" s="114" customFormat="1" ht="20.25" customHeight="1" x14ac:dyDescent="0.25">
      <c r="A1104" s="124"/>
      <c r="B1104" s="131"/>
      <c r="C1104" s="131"/>
      <c r="D1104" s="131"/>
      <c r="E1104" s="11"/>
      <c r="F1104" s="171">
        <v>313210</v>
      </c>
      <c r="G1104" s="172" t="s">
        <v>44</v>
      </c>
      <c r="H1104" s="173" t="s">
        <v>139</v>
      </c>
      <c r="I1104" s="174">
        <v>2700</v>
      </c>
      <c r="J1104" s="174">
        <f>K1104-I1104</f>
        <v>0</v>
      </c>
      <c r="K1104" s="178">
        <v>2700</v>
      </c>
      <c r="L1104" s="113"/>
    </row>
    <row r="1105" spans="1:12" s="114" customFormat="1" ht="20.25" customHeight="1" x14ac:dyDescent="0.25">
      <c r="A1105" s="124"/>
      <c r="B1105" s="131"/>
      <c r="C1105" s="131"/>
      <c r="D1105" s="131"/>
      <c r="E1105" s="88">
        <v>31322</v>
      </c>
      <c r="F1105" s="127"/>
      <c r="G1105" s="12" t="s">
        <v>44</v>
      </c>
      <c r="H1105" s="127" t="s">
        <v>259</v>
      </c>
      <c r="I1105" s="133">
        <f>I1106</f>
        <v>0</v>
      </c>
      <c r="J1105" s="133">
        <f>J1106</f>
        <v>0</v>
      </c>
      <c r="K1105" s="133">
        <f>K1106</f>
        <v>0</v>
      </c>
      <c r="L1105" s="113"/>
    </row>
    <row r="1106" spans="1:12" s="114" customFormat="1" ht="20.25" customHeight="1" x14ac:dyDescent="0.25">
      <c r="A1106" s="124"/>
      <c r="B1106" s="131"/>
      <c r="C1106" s="131"/>
      <c r="D1106" s="131"/>
      <c r="E1106" s="11"/>
      <c r="F1106" s="171">
        <v>313220</v>
      </c>
      <c r="G1106" s="172" t="s">
        <v>44</v>
      </c>
      <c r="H1106" s="173" t="s">
        <v>259</v>
      </c>
      <c r="I1106" s="174">
        <v>0</v>
      </c>
      <c r="J1106" s="174">
        <f>K1106-I1106</f>
        <v>0</v>
      </c>
      <c r="K1106" s="174">
        <v>0</v>
      </c>
      <c r="L1106" s="113"/>
    </row>
    <row r="1107" spans="1:12" s="114" customFormat="1" ht="20.25" customHeight="1" x14ac:dyDescent="0.25">
      <c r="A1107" s="124"/>
      <c r="B1107" s="131"/>
      <c r="C1107" s="131"/>
      <c r="D1107" s="131">
        <v>3133</v>
      </c>
      <c r="E1107" s="131"/>
      <c r="F1107" s="132"/>
      <c r="G1107" s="12" t="s">
        <v>44</v>
      </c>
      <c r="H1107" s="127" t="s">
        <v>260</v>
      </c>
      <c r="I1107" s="133">
        <f t="shared" ref="I1107:K1108" si="203">I1108</f>
        <v>0</v>
      </c>
      <c r="J1107" s="133">
        <f t="shared" si="203"/>
        <v>0</v>
      </c>
      <c r="K1107" s="133">
        <f t="shared" si="203"/>
        <v>0</v>
      </c>
      <c r="L1107" s="113"/>
    </row>
    <row r="1108" spans="1:12" s="114" customFormat="1" ht="20.25" customHeight="1" x14ac:dyDescent="0.25">
      <c r="A1108" s="124"/>
      <c r="B1108" s="131"/>
      <c r="C1108" s="131"/>
      <c r="D1108" s="131"/>
      <c r="E1108" s="88">
        <v>31332</v>
      </c>
      <c r="F1108" s="127"/>
      <c r="G1108" s="12" t="s">
        <v>44</v>
      </c>
      <c r="H1108" s="127" t="s">
        <v>260</v>
      </c>
      <c r="I1108" s="133">
        <f t="shared" si="203"/>
        <v>0</v>
      </c>
      <c r="J1108" s="133">
        <f t="shared" si="203"/>
        <v>0</v>
      </c>
      <c r="K1108" s="133">
        <f t="shared" si="203"/>
        <v>0</v>
      </c>
      <c r="L1108" s="113"/>
    </row>
    <row r="1109" spans="1:12" s="114" customFormat="1" ht="20.25" customHeight="1" x14ac:dyDescent="0.25">
      <c r="A1109" s="124"/>
      <c r="B1109" s="131"/>
      <c r="C1109" s="131"/>
      <c r="D1109" s="131"/>
      <c r="E1109" s="11"/>
      <c r="F1109" s="171">
        <v>313320</v>
      </c>
      <c r="G1109" s="172" t="s">
        <v>44</v>
      </c>
      <c r="H1109" s="173" t="s">
        <v>260</v>
      </c>
      <c r="I1109" s="174">
        <v>0</v>
      </c>
      <c r="J1109" s="174">
        <f>K1109-I1109</f>
        <v>0</v>
      </c>
      <c r="K1109" s="174">
        <v>0</v>
      </c>
      <c r="L1109" s="113"/>
    </row>
    <row r="1110" spans="1:12" s="114" customFormat="1" ht="23.1" customHeight="1" x14ac:dyDescent="0.25">
      <c r="A1110" s="124"/>
      <c r="B1110" s="124">
        <v>32</v>
      </c>
      <c r="C1110" s="124"/>
      <c r="D1110" s="124"/>
      <c r="E1110" s="124"/>
      <c r="F1110" s="124"/>
      <c r="G1110" s="175" t="s">
        <v>44</v>
      </c>
      <c r="H1110" s="125" t="s">
        <v>7</v>
      </c>
      <c r="I1110" s="128">
        <f t="shared" ref="I1110:K1110" si="204">I1111+I1127+I1151+I1180</f>
        <v>21000</v>
      </c>
      <c r="J1110" s="128">
        <f t="shared" si="204"/>
        <v>0</v>
      </c>
      <c r="K1110" s="128">
        <f t="shared" si="204"/>
        <v>21000</v>
      </c>
      <c r="L1110" s="113"/>
    </row>
    <row r="1111" spans="1:12" s="114" customFormat="1" ht="20.25" customHeight="1" x14ac:dyDescent="0.25">
      <c r="A1111" s="124"/>
      <c r="B1111" s="131"/>
      <c r="C1111" s="131">
        <v>321</v>
      </c>
      <c r="D1111" s="131"/>
      <c r="E1111" s="131"/>
      <c r="F1111" s="132"/>
      <c r="G1111" s="12" t="s">
        <v>44</v>
      </c>
      <c r="H1111" s="127" t="s">
        <v>140</v>
      </c>
      <c r="I1111" s="133">
        <f>I1112+I1121</f>
        <v>330</v>
      </c>
      <c r="J1111" s="133">
        <f>J1112+J1121</f>
        <v>0</v>
      </c>
      <c r="K1111" s="133">
        <f>K1112+K1121</f>
        <v>330</v>
      </c>
      <c r="L1111" s="113"/>
    </row>
    <row r="1112" spans="1:12" s="114" customFormat="1" ht="20.25" customHeight="1" x14ac:dyDescent="0.25">
      <c r="A1112" s="124"/>
      <c r="B1112" s="131"/>
      <c r="C1112" s="131"/>
      <c r="D1112" s="131">
        <v>3211</v>
      </c>
      <c r="E1112" s="131"/>
      <c r="F1112" s="132"/>
      <c r="G1112" s="12" t="s">
        <v>44</v>
      </c>
      <c r="H1112" s="127" t="s">
        <v>141</v>
      </c>
      <c r="I1112" s="133">
        <f>I1113+I1115</f>
        <v>130</v>
      </c>
      <c r="J1112" s="133">
        <f>J1113+J1115</f>
        <v>0</v>
      </c>
      <c r="K1112" s="133">
        <f>K1113+K1115</f>
        <v>130</v>
      </c>
      <c r="L1112" s="113"/>
    </row>
    <row r="1113" spans="1:12" s="114" customFormat="1" ht="20.25" customHeight="1" x14ac:dyDescent="0.25">
      <c r="A1113" s="124"/>
      <c r="B1113" s="131"/>
      <c r="C1113" s="131"/>
      <c r="D1113" s="131"/>
      <c r="E1113" s="88">
        <v>32111</v>
      </c>
      <c r="F1113" s="127"/>
      <c r="G1113" s="12" t="s">
        <v>44</v>
      </c>
      <c r="H1113" s="127" t="s">
        <v>142</v>
      </c>
      <c r="I1113" s="133">
        <f t="shared" ref="I1113:K1113" si="205">I1114</f>
        <v>50</v>
      </c>
      <c r="J1113" s="133">
        <f t="shared" si="205"/>
        <v>0</v>
      </c>
      <c r="K1113" s="133">
        <f t="shared" si="205"/>
        <v>50</v>
      </c>
      <c r="L1113" s="113"/>
    </row>
    <row r="1114" spans="1:12" s="114" customFormat="1" ht="20.25" customHeight="1" x14ac:dyDescent="0.25">
      <c r="A1114" s="124"/>
      <c r="B1114" s="131"/>
      <c r="C1114" s="131"/>
      <c r="D1114" s="131"/>
      <c r="E1114" s="11"/>
      <c r="F1114" s="171">
        <v>321110</v>
      </c>
      <c r="G1114" s="172" t="s">
        <v>44</v>
      </c>
      <c r="H1114" s="173" t="s">
        <v>142</v>
      </c>
      <c r="I1114" s="174">
        <v>50</v>
      </c>
      <c r="J1114" s="174">
        <f>K1114-I1114</f>
        <v>0</v>
      </c>
      <c r="K1114" s="178">
        <v>50</v>
      </c>
      <c r="L1114" s="113"/>
    </row>
    <row r="1115" spans="1:12" s="114" customFormat="1" ht="20.25" customHeight="1" x14ac:dyDescent="0.25">
      <c r="A1115" s="124"/>
      <c r="B1115" s="131"/>
      <c r="C1115" s="131"/>
      <c r="D1115" s="131"/>
      <c r="E1115" s="88">
        <v>32113</v>
      </c>
      <c r="F1115" s="127"/>
      <c r="G1115" s="12" t="s">
        <v>44</v>
      </c>
      <c r="H1115" s="127" t="s">
        <v>143</v>
      </c>
      <c r="I1115" s="133">
        <f t="shared" ref="I1115:K1115" si="206">I1116</f>
        <v>80</v>
      </c>
      <c r="J1115" s="133">
        <f t="shared" si="206"/>
        <v>0</v>
      </c>
      <c r="K1115" s="133">
        <f t="shared" si="206"/>
        <v>80</v>
      </c>
      <c r="L1115" s="113"/>
    </row>
    <row r="1116" spans="1:12" s="114" customFormat="1" ht="20.25" customHeight="1" x14ac:dyDescent="0.25">
      <c r="A1116" s="124"/>
      <c r="B1116" s="131"/>
      <c r="C1116" s="131"/>
      <c r="D1116" s="131"/>
      <c r="E1116" s="11"/>
      <c r="F1116" s="171">
        <v>321130</v>
      </c>
      <c r="G1116" s="172" t="s">
        <v>44</v>
      </c>
      <c r="H1116" s="173" t="s">
        <v>143</v>
      </c>
      <c r="I1116" s="174">
        <v>80</v>
      </c>
      <c r="J1116" s="174">
        <f>K1116-I1116</f>
        <v>0</v>
      </c>
      <c r="K1116" s="178">
        <v>80</v>
      </c>
      <c r="L1116" s="113"/>
    </row>
    <row r="1117" spans="1:12" s="114" customFormat="1" ht="20.25" customHeight="1" x14ac:dyDescent="0.25">
      <c r="A1117" s="124"/>
      <c r="B1117" s="131"/>
      <c r="C1117" s="131"/>
      <c r="D1117" s="131"/>
      <c r="E1117" s="88">
        <v>32115</v>
      </c>
      <c r="F1117" s="127"/>
      <c r="G1117" s="12" t="s">
        <v>44</v>
      </c>
      <c r="H1117" s="127" t="s">
        <v>295</v>
      </c>
      <c r="I1117" s="133"/>
      <c r="J1117" s="133"/>
      <c r="K1117" s="133"/>
      <c r="L1117" s="113"/>
    </row>
    <row r="1118" spans="1:12" s="114" customFormat="1" ht="20.25" customHeight="1" x14ac:dyDescent="0.25">
      <c r="A1118" s="124"/>
      <c r="B1118" s="131"/>
      <c r="C1118" s="131"/>
      <c r="D1118" s="131"/>
      <c r="E1118" s="11"/>
      <c r="F1118" s="171">
        <v>321150</v>
      </c>
      <c r="G1118" s="172" t="s">
        <v>44</v>
      </c>
      <c r="H1118" s="173" t="s">
        <v>295</v>
      </c>
      <c r="I1118" s="174"/>
      <c r="J1118" s="174"/>
      <c r="K1118" s="174"/>
      <c r="L1118" s="113"/>
    </row>
    <row r="1119" spans="1:12" s="114" customFormat="1" ht="20.25" customHeight="1" x14ac:dyDescent="0.25">
      <c r="A1119" s="124"/>
      <c r="B1119" s="131"/>
      <c r="C1119" s="131"/>
      <c r="D1119" s="131"/>
      <c r="E1119" s="88">
        <v>32119</v>
      </c>
      <c r="F1119" s="127"/>
      <c r="G1119" s="12" t="s">
        <v>44</v>
      </c>
      <c r="H1119" s="127" t="s">
        <v>145</v>
      </c>
      <c r="I1119" s="133"/>
      <c r="J1119" s="133"/>
      <c r="K1119" s="133"/>
      <c r="L1119" s="113"/>
    </row>
    <row r="1120" spans="1:12" s="114" customFormat="1" ht="20.25" customHeight="1" x14ac:dyDescent="0.25">
      <c r="A1120" s="124"/>
      <c r="B1120" s="131"/>
      <c r="C1120" s="131"/>
      <c r="D1120" s="131"/>
      <c r="E1120" s="11"/>
      <c r="F1120" s="171">
        <v>321190</v>
      </c>
      <c r="G1120" s="172" t="s">
        <v>44</v>
      </c>
      <c r="H1120" s="173" t="s">
        <v>145</v>
      </c>
      <c r="I1120" s="174"/>
      <c r="J1120" s="174"/>
      <c r="K1120" s="174"/>
      <c r="L1120" s="113"/>
    </row>
    <row r="1121" spans="1:12" s="114" customFormat="1" ht="20.25" customHeight="1" x14ac:dyDescent="0.25">
      <c r="A1121" s="124"/>
      <c r="B1121" s="131"/>
      <c r="C1121" s="131"/>
      <c r="D1121" s="131">
        <v>3213</v>
      </c>
      <c r="E1121" s="131"/>
      <c r="F1121" s="132"/>
      <c r="G1121" s="12" t="s">
        <v>44</v>
      </c>
      <c r="H1121" s="127" t="s">
        <v>149</v>
      </c>
      <c r="I1121" s="133">
        <f t="shared" ref="I1121:K1122" si="207">I1122</f>
        <v>200</v>
      </c>
      <c r="J1121" s="133">
        <f t="shared" si="207"/>
        <v>0</v>
      </c>
      <c r="K1121" s="133">
        <f t="shared" si="207"/>
        <v>200</v>
      </c>
      <c r="L1121" s="113"/>
    </row>
    <row r="1122" spans="1:12" s="114" customFormat="1" ht="20.25" customHeight="1" x14ac:dyDescent="0.25">
      <c r="A1122" s="124"/>
      <c r="B1122" s="131"/>
      <c r="C1122" s="131"/>
      <c r="D1122" s="131"/>
      <c r="E1122" s="88">
        <v>32131</v>
      </c>
      <c r="F1122" s="127"/>
      <c r="G1122" s="12" t="s">
        <v>44</v>
      </c>
      <c r="H1122" s="127" t="s">
        <v>150</v>
      </c>
      <c r="I1122" s="133">
        <f t="shared" si="207"/>
        <v>200</v>
      </c>
      <c r="J1122" s="133">
        <f t="shared" si="207"/>
        <v>0</v>
      </c>
      <c r="K1122" s="133">
        <f t="shared" si="207"/>
        <v>200</v>
      </c>
      <c r="L1122" s="113"/>
    </row>
    <row r="1123" spans="1:12" s="114" customFormat="1" ht="20.25" customHeight="1" x14ac:dyDescent="0.25">
      <c r="A1123" s="124"/>
      <c r="B1123" s="131"/>
      <c r="C1123" s="131"/>
      <c r="D1123" s="131"/>
      <c r="E1123" s="11"/>
      <c r="F1123" s="171">
        <v>321310</v>
      </c>
      <c r="G1123" s="172" t="s">
        <v>44</v>
      </c>
      <c r="H1123" s="173" t="s">
        <v>151</v>
      </c>
      <c r="I1123" s="174">
        <v>200</v>
      </c>
      <c r="J1123" s="174">
        <f>K1123-I1123</f>
        <v>0</v>
      </c>
      <c r="K1123" s="178">
        <v>200</v>
      </c>
      <c r="L1123" s="113"/>
    </row>
    <row r="1124" spans="1:12" s="114" customFormat="1" ht="20.25" customHeight="1" x14ac:dyDescent="0.25">
      <c r="A1124" s="124"/>
      <c r="B1124" s="131"/>
      <c r="C1124" s="131"/>
      <c r="D1124" s="131"/>
      <c r="E1124" s="11"/>
      <c r="F1124" s="171">
        <v>321311</v>
      </c>
      <c r="G1124" s="172" t="s">
        <v>44</v>
      </c>
      <c r="H1124" s="173" t="s">
        <v>152</v>
      </c>
      <c r="I1124" s="174"/>
      <c r="J1124" s="174"/>
      <c r="K1124" s="174"/>
      <c r="L1124" s="113"/>
    </row>
    <row r="1125" spans="1:12" s="114" customFormat="1" ht="20.25" customHeight="1" x14ac:dyDescent="0.25">
      <c r="A1125" s="124"/>
      <c r="B1125" s="131"/>
      <c r="C1125" s="131"/>
      <c r="D1125" s="131"/>
      <c r="E1125" s="88">
        <v>32132</v>
      </c>
      <c r="F1125" s="127"/>
      <c r="G1125" s="12" t="s">
        <v>44</v>
      </c>
      <c r="H1125" s="127" t="s">
        <v>153</v>
      </c>
      <c r="I1125" s="133"/>
      <c r="J1125" s="133"/>
      <c r="K1125" s="133"/>
      <c r="L1125" s="113"/>
    </row>
    <row r="1126" spans="1:12" s="114" customFormat="1" ht="20.25" customHeight="1" x14ac:dyDescent="0.25">
      <c r="A1126" s="124"/>
      <c r="B1126" s="131"/>
      <c r="C1126" s="131"/>
      <c r="D1126" s="131"/>
      <c r="E1126" s="11"/>
      <c r="F1126" s="171">
        <v>321320</v>
      </c>
      <c r="G1126" s="172" t="s">
        <v>44</v>
      </c>
      <c r="H1126" s="173" t="s">
        <v>153</v>
      </c>
      <c r="I1126" s="174"/>
      <c r="J1126" s="174"/>
      <c r="K1126" s="174"/>
      <c r="L1126" s="113"/>
    </row>
    <row r="1127" spans="1:12" s="114" customFormat="1" ht="20.25" customHeight="1" x14ac:dyDescent="0.25">
      <c r="A1127" s="124"/>
      <c r="B1127" s="131"/>
      <c r="C1127" s="131">
        <v>322</v>
      </c>
      <c r="D1127" s="131"/>
      <c r="E1127" s="131"/>
      <c r="F1127" s="132"/>
      <c r="G1127" s="12" t="s">
        <v>44</v>
      </c>
      <c r="H1127" s="127" t="s">
        <v>154</v>
      </c>
      <c r="I1127" s="133">
        <f>I1128+I1138+I1143</f>
        <v>7660</v>
      </c>
      <c r="J1127" s="133">
        <f>J1128+J1138+J1143</f>
        <v>0</v>
      </c>
      <c r="K1127" s="133">
        <f>K1128+K1138+K1143</f>
        <v>7660</v>
      </c>
      <c r="L1127" s="113"/>
    </row>
    <row r="1128" spans="1:12" s="114" customFormat="1" ht="20.25" customHeight="1" x14ac:dyDescent="0.25">
      <c r="A1128" s="124"/>
      <c r="B1128" s="131"/>
      <c r="C1128" s="131"/>
      <c r="D1128" s="131">
        <v>3221</v>
      </c>
      <c r="E1128" s="131"/>
      <c r="F1128" s="132"/>
      <c r="G1128" s="12" t="s">
        <v>44</v>
      </c>
      <c r="H1128" s="127" t="s">
        <v>155</v>
      </c>
      <c r="I1128" s="133">
        <f>I1129+I1134+I1136</f>
        <v>500</v>
      </c>
      <c r="J1128" s="133">
        <f>J1129+J1134+J1136</f>
        <v>0</v>
      </c>
      <c r="K1128" s="133">
        <f>K1129+K1134+K1136</f>
        <v>500</v>
      </c>
      <c r="L1128" s="113"/>
    </row>
    <row r="1129" spans="1:12" s="114" customFormat="1" ht="20.25" customHeight="1" x14ac:dyDescent="0.25">
      <c r="A1129" s="124"/>
      <c r="B1129" s="131"/>
      <c r="C1129" s="131"/>
      <c r="D1129" s="131"/>
      <c r="E1129" s="88">
        <v>32211</v>
      </c>
      <c r="F1129" s="127"/>
      <c r="G1129" s="12" t="s">
        <v>44</v>
      </c>
      <c r="H1129" s="127" t="s">
        <v>156</v>
      </c>
      <c r="I1129" s="133">
        <f>I1130+I1131</f>
        <v>190</v>
      </c>
      <c r="J1129" s="133">
        <f>J1130+J1131</f>
        <v>0</v>
      </c>
      <c r="K1129" s="133">
        <f>K1130+K1131</f>
        <v>190</v>
      </c>
      <c r="L1129" s="113"/>
    </row>
    <row r="1130" spans="1:12" s="114" customFormat="1" ht="20.25" customHeight="1" x14ac:dyDescent="0.25">
      <c r="A1130" s="124"/>
      <c r="B1130" s="131"/>
      <c r="C1130" s="131"/>
      <c r="D1130" s="131"/>
      <c r="E1130" s="11"/>
      <c r="F1130" s="171">
        <v>322110</v>
      </c>
      <c r="G1130" s="172" t="s">
        <v>44</v>
      </c>
      <c r="H1130" s="173" t="s">
        <v>156</v>
      </c>
      <c r="I1130" s="174">
        <v>80</v>
      </c>
      <c r="J1130" s="174">
        <f>K1130-I1130</f>
        <v>0</v>
      </c>
      <c r="K1130" s="178">
        <v>80</v>
      </c>
      <c r="L1130" s="113"/>
    </row>
    <row r="1131" spans="1:12" s="114" customFormat="1" ht="20.25" customHeight="1" x14ac:dyDescent="0.25">
      <c r="A1131" s="124"/>
      <c r="B1131" s="131"/>
      <c r="C1131" s="131"/>
      <c r="D1131" s="131"/>
      <c r="E1131" s="11"/>
      <c r="F1131" s="171">
        <v>322111</v>
      </c>
      <c r="G1131" s="172" t="s">
        <v>44</v>
      </c>
      <c r="H1131" s="173" t="s">
        <v>158</v>
      </c>
      <c r="I1131" s="174">
        <v>110</v>
      </c>
      <c r="J1131" s="174">
        <f>K1131-I1131</f>
        <v>0</v>
      </c>
      <c r="K1131" s="178">
        <v>110</v>
      </c>
      <c r="L1131" s="113"/>
    </row>
    <row r="1132" spans="1:12" s="114" customFormat="1" ht="20.25" customHeight="1" x14ac:dyDescent="0.25">
      <c r="A1132" s="124"/>
      <c r="B1132" s="131"/>
      <c r="C1132" s="131"/>
      <c r="D1132" s="131"/>
      <c r="E1132" s="88">
        <v>32212</v>
      </c>
      <c r="F1132" s="127"/>
      <c r="G1132" s="12" t="s">
        <v>44</v>
      </c>
      <c r="H1132" s="127" t="s">
        <v>163</v>
      </c>
      <c r="I1132" s="133"/>
      <c r="J1132" s="133"/>
      <c r="K1132" s="133"/>
      <c r="L1132" s="113"/>
    </row>
    <row r="1133" spans="1:12" s="114" customFormat="1" ht="20.25" customHeight="1" x14ac:dyDescent="0.25">
      <c r="A1133" s="124"/>
      <c r="B1133" s="131"/>
      <c r="C1133" s="131"/>
      <c r="D1133" s="131"/>
      <c r="E1133" s="11"/>
      <c r="F1133" s="171">
        <v>322120</v>
      </c>
      <c r="G1133" s="172" t="s">
        <v>44</v>
      </c>
      <c r="H1133" s="173" t="s">
        <v>163</v>
      </c>
      <c r="I1133" s="174"/>
      <c r="J1133" s="174"/>
      <c r="K1133" s="174"/>
      <c r="L1133" s="113"/>
    </row>
    <row r="1134" spans="1:12" s="114" customFormat="1" ht="20.25" customHeight="1" x14ac:dyDescent="0.25">
      <c r="A1134" s="124"/>
      <c r="B1134" s="131"/>
      <c r="C1134" s="131"/>
      <c r="D1134" s="131"/>
      <c r="E1134" s="88">
        <v>32214</v>
      </c>
      <c r="F1134" s="127"/>
      <c r="G1134" s="12" t="s">
        <v>44</v>
      </c>
      <c r="H1134" s="127" t="s">
        <v>164</v>
      </c>
      <c r="I1134" s="133">
        <f>I1135</f>
        <v>80</v>
      </c>
      <c r="J1134" s="133">
        <f>J1135</f>
        <v>0</v>
      </c>
      <c r="K1134" s="133">
        <f>K1135</f>
        <v>80</v>
      </c>
      <c r="L1134" s="113"/>
    </row>
    <row r="1135" spans="1:12" s="114" customFormat="1" ht="20.25" customHeight="1" x14ac:dyDescent="0.25">
      <c r="A1135" s="124"/>
      <c r="B1135" s="131"/>
      <c r="C1135" s="131"/>
      <c r="D1135" s="131"/>
      <c r="E1135" s="11"/>
      <c r="F1135" s="171">
        <v>322140</v>
      </c>
      <c r="G1135" s="172" t="s">
        <v>44</v>
      </c>
      <c r="H1135" s="173" t="s">
        <v>164</v>
      </c>
      <c r="I1135" s="174">
        <v>80</v>
      </c>
      <c r="J1135" s="174">
        <f>K1135-I1135</f>
        <v>0</v>
      </c>
      <c r="K1135" s="178">
        <v>80</v>
      </c>
      <c r="L1135" s="113"/>
    </row>
    <row r="1136" spans="1:12" s="114" customFormat="1" ht="20.25" customHeight="1" x14ac:dyDescent="0.25">
      <c r="A1136" s="124"/>
      <c r="B1136" s="131"/>
      <c r="C1136" s="131"/>
      <c r="D1136" s="131"/>
      <c r="E1136" s="88">
        <v>32216</v>
      </c>
      <c r="F1136" s="127"/>
      <c r="G1136" s="12" t="s">
        <v>44</v>
      </c>
      <c r="H1136" s="127" t="s">
        <v>165</v>
      </c>
      <c r="I1136" s="133">
        <f>I1137</f>
        <v>230</v>
      </c>
      <c r="J1136" s="133">
        <f>J1137</f>
        <v>0</v>
      </c>
      <c r="K1136" s="133">
        <f>K1137</f>
        <v>230</v>
      </c>
      <c r="L1136" s="113"/>
    </row>
    <row r="1137" spans="1:12" s="114" customFormat="1" ht="20.25" customHeight="1" x14ac:dyDescent="0.25">
      <c r="A1137" s="124"/>
      <c r="B1137" s="131"/>
      <c r="C1137" s="131"/>
      <c r="D1137" s="131"/>
      <c r="E1137" s="11"/>
      <c r="F1137" s="171">
        <v>322160</v>
      </c>
      <c r="G1137" s="172" t="s">
        <v>44</v>
      </c>
      <c r="H1137" s="173" t="s">
        <v>165</v>
      </c>
      <c r="I1137" s="174">
        <v>230</v>
      </c>
      <c r="J1137" s="174">
        <f>K1137-I1137</f>
        <v>0</v>
      </c>
      <c r="K1137" s="178">
        <v>230</v>
      </c>
      <c r="L1137" s="113"/>
    </row>
    <row r="1138" spans="1:12" s="114" customFormat="1" ht="20.25" customHeight="1" x14ac:dyDescent="0.25">
      <c r="A1138" s="124"/>
      <c r="B1138" s="131"/>
      <c r="C1138" s="131"/>
      <c r="D1138" s="131">
        <v>3222</v>
      </c>
      <c r="E1138" s="131"/>
      <c r="F1138" s="132"/>
      <c r="G1138" s="12" t="s">
        <v>44</v>
      </c>
      <c r="H1138" s="127" t="s">
        <v>167</v>
      </c>
      <c r="I1138" s="133">
        <f>I1139+I1141</f>
        <v>4350</v>
      </c>
      <c r="J1138" s="133">
        <f>J1139+J1141</f>
        <v>0</v>
      </c>
      <c r="K1138" s="133">
        <f>K1139+K1141</f>
        <v>4350</v>
      </c>
      <c r="L1138" s="113"/>
    </row>
    <row r="1139" spans="1:12" s="114" customFormat="1" ht="20.25" customHeight="1" x14ac:dyDescent="0.25">
      <c r="A1139" s="124"/>
      <c r="B1139" s="131"/>
      <c r="C1139" s="131"/>
      <c r="D1139" s="131"/>
      <c r="E1139" s="88">
        <v>32221</v>
      </c>
      <c r="F1139" s="127"/>
      <c r="G1139" s="12" t="s">
        <v>44</v>
      </c>
      <c r="H1139" s="127" t="s">
        <v>168</v>
      </c>
      <c r="I1139" s="133">
        <f>I1140</f>
        <v>1250</v>
      </c>
      <c r="J1139" s="133">
        <f>J1140</f>
        <v>0</v>
      </c>
      <c r="K1139" s="133">
        <f>K1140</f>
        <v>1250</v>
      </c>
      <c r="L1139" s="113"/>
    </row>
    <row r="1140" spans="1:12" s="114" customFormat="1" ht="20.25" customHeight="1" x14ac:dyDescent="0.25">
      <c r="A1140" s="124"/>
      <c r="B1140" s="131"/>
      <c r="C1140" s="131"/>
      <c r="D1140" s="131"/>
      <c r="E1140" s="11"/>
      <c r="F1140" s="171">
        <v>322210</v>
      </c>
      <c r="G1140" s="172" t="s">
        <v>44</v>
      </c>
      <c r="H1140" s="173" t="s">
        <v>168</v>
      </c>
      <c r="I1140" s="174">
        <v>1250</v>
      </c>
      <c r="J1140" s="174">
        <f>K1140-I1140</f>
        <v>0</v>
      </c>
      <c r="K1140" s="178">
        <v>1250</v>
      </c>
      <c r="L1140" s="113"/>
    </row>
    <row r="1141" spans="1:12" s="114" customFormat="1" ht="20.25" customHeight="1" x14ac:dyDescent="0.25">
      <c r="A1141" s="124"/>
      <c r="B1141" s="131"/>
      <c r="C1141" s="131"/>
      <c r="D1141" s="131"/>
      <c r="E1141" s="88">
        <v>32222</v>
      </c>
      <c r="F1141" s="127"/>
      <c r="G1141" s="12" t="s">
        <v>44</v>
      </c>
      <c r="H1141" s="127" t="s">
        <v>170</v>
      </c>
      <c r="I1141" s="133">
        <f>I1142</f>
        <v>3100</v>
      </c>
      <c r="J1141" s="133">
        <f>J1142</f>
        <v>0</v>
      </c>
      <c r="K1141" s="133">
        <f>K1142</f>
        <v>3100</v>
      </c>
      <c r="L1141" s="113"/>
    </row>
    <row r="1142" spans="1:12" s="114" customFormat="1" ht="20.25" customHeight="1" x14ac:dyDescent="0.25">
      <c r="A1142" s="124"/>
      <c r="B1142" s="131"/>
      <c r="C1142" s="131"/>
      <c r="D1142" s="131"/>
      <c r="E1142" s="11"/>
      <c r="F1142" s="171">
        <v>322220</v>
      </c>
      <c r="G1142" s="172" t="s">
        <v>44</v>
      </c>
      <c r="H1142" s="173" t="s">
        <v>170</v>
      </c>
      <c r="I1142" s="174">
        <v>3100</v>
      </c>
      <c r="J1142" s="174">
        <f>K1142-I1142</f>
        <v>0</v>
      </c>
      <c r="K1142" s="178">
        <v>3100</v>
      </c>
      <c r="L1142" s="113"/>
    </row>
    <row r="1143" spans="1:12" s="114" customFormat="1" ht="20.25" customHeight="1" x14ac:dyDescent="0.25">
      <c r="A1143" s="124"/>
      <c r="B1143" s="131"/>
      <c r="C1143" s="131"/>
      <c r="D1143" s="131">
        <v>3223</v>
      </c>
      <c r="E1143" s="131"/>
      <c r="F1143" s="132"/>
      <c r="G1143" s="12" t="s">
        <v>44</v>
      </c>
      <c r="H1143" s="127" t="s">
        <v>173</v>
      </c>
      <c r="I1143" s="133">
        <f>I1144+I1147+I1149</f>
        <v>2810</v>
      </c>
      <c r="J1143" s="133">
        <f>J1144+J1147+J1149</f>
        <v>0</v>
      </c>
      <c r="K1143" s="133">
        <f>K1144+K1147+K1149</f>
        <v>2810</v>
      </c>
      <c r="L1143" s="113"/>
    </row>
    <row r="1144" spans="1:12" s="114" customFormat="1" ht="20.25" customHeight="1" x14ac:dyDescent="0.25">
      <c r="A1144" s="124"/>
      <c r="B1144" s="131"/>
      <c r="C1144" s="131"/>
      <c r="D1144" s="131"/>
      <c r="E1144" s="88">
        <v>32231</v>
      </c>
      <c r="F1144" s="127"/>
      <c r="G1144" s="12" t="s">
        <v>44</v>
      </c>
      <c r="H1144" s="127" t="s">
        <v>174</v>
      </c>
      <c r="I1144" s="133">
        <f>I1145+I1146</f>
        <v>1520</v>
      </c>
      <c r="J1144" s="133">
        <f>J1145+J1146</f>
        <v>0</v>
      </c>
      <c r="K1144" s="133">
        <f>K1145+K1146</f>
        <v>1520</v>
      </c>
      <c r="L1144" s="113"/>
    </row>
    <row r="1145" spans="1:12" s="114" customFormat="1" ht="20.25" customHeight="1" x14ac:dyDescent="0.25">
      <c r="A1145" s="124"/>
      <c r="B1145" s="131"/>
      <c r="C1145" s="131"/>
      <c r="D1145" s="131"/>
      <c r="E1145" s="11"/>
      <c r="F1145" s="171">
        <v>322310</v>
      </c>
      <c r="G1145" s="172" t="s">
        <v>44</v>
      </c>
      <c r="H1145" s="173" t="s">
        <v>174</v>
      </c>
      <c r="I1145" s="174">
        <v>720</v>
      </c>
      <c r="J1145" s="174">
        <f>K1145-I1145</f>
        <v>0</v>
      </c>
      <c r="K1145" s="178">
        <v>720</v>
      </c>
      <c r="L1145" s="113"/>
    </row>
    <row r="1146" spans="1:12" s="114" customFormat="1" ht="20.25" customHeight="1" x14ac:dyDescent="0.25">
      <c r="A1146" s="124"/>
      <c r="B1146" s="131"/>
      <c r="C1146" s="131"/>
      <c r="D1146" s="131"/>
      <c r="E1146" s="11"/>
      <c r="F1146" s="171">
        <v>322311</v>
      </c>
      <c r="G1146" s="172" t="s">
        <v>44</v>
      </c>
      <c r="H1146" s="173" t="s">
        <v>265</v>
      </c>
      <c r="I1146" s="174">
        <v>800</v>
      </c>
      <c r="J1146" s="174">
        <f>K1146-I1146</f>
        <v>0</v>
      </c>
      <c r="K1146" s="178">
        <v>800</v>
      </c>
      <c r="L1146" s="113"/>
    </row>
    <row r="1147" spans="1:12" s="114" customFormat="1" ht="20.25" customHeight="1" x14ac:dyDescent="0.25">
      <c r="A1147" s="124"/>
      <c r="B1147" s="131"/>
      <c r="C1147" s="131"/>
      <c r="D1147" s="131"/>
      <c r="E1147" s="88">
        <v>32233</v>
      </c>
      <c r="F1147" s="127"/>
      <c r="G1147" s="12" t="s">
        <v>44</v>
      </c>
      <c r="H1147" s="127" t="s">
        <v>176</v>
      </c>
      <c r="I1147" s="133">
        <f>I1148</f>
        <v>620</v>
      </c>
      <c r="J1147" s="133">
        <f>J1148</f>
        <v>0</v>
      </c>
      <c r="K1147" s="133">
        <f>K1148</f>
        <v>620</v>
      </c>
      <c r="L1147" s="113"/>
    </row>
    <row r="1148" spans="1:12" s="114" customFormat="1" ht="20.25" customHeight="1" x14ac:dyDescent="0.25">
      <c r="A1148" s="124"/>
      <c r="B1148" s="131"/>
      <c r="C1148" s="131"/>
      <c r="D1148" s="131"/>
      <c r="E1148" s="11"/>
      <c r="F1148" s="171">
        <v>322330</v>
      </c>
      <c r="G1148" s="172" t="s">
        <v>44</v>
      </c>
      <c r="H1148" s="173" t="s">
        <v>176</v>
      </c>
      <c r="I1148" s="174">
        <v>620</v>
      </c>
      <c r="J1148" s="174">
        <f>K1148-I1148</f>
        <v>0</v>
      </c>
      <c r="K1148" s="178">
        <v>620</v>
      </c>
      <c r="L1148" s="113"/>
    </row>
    <row r="1149" spans="1:12" s="114" customFormat="1" ht="20.25" customHeight="1" x14ac:dyDescent="0.25">
      <c r="A1149" s="124"/>
      <c r="B1149" s="131"/>
      <c r="C1149" s="131"/>
      <c r="D1149" s="131"/>
      <c r="E1149" s="88">
        <v>32234</v>
      </c>
      <c r="F1149" s="127"/>
      <c r="G1149" s="12" t="s">
        <v>44</v>
      </c>
      <c r="H1149" s="127" t="s">
        <v>177</v>
      </c>
      <c r="I1149" s="133">
        <f>I1150</f>
        <v>670</v>
      </c>
      <c r="J1149" s="133">
        <f>J1150</f>
        <v>0</v>
      </c>
      <c r="K1149" s="133">
        <f>K1150</f>
        <v>670</v>
      </c>
      <c r="L1149" s="113"/>
    </row>
    <row r="1150" spans="1:12" s="114" customFormat="1" ht="20.25" customHeight="1" x14ac:dyDescent="0.25">
      <c r="A1150" s="124"/>
      <c r="B1150" s="131"/>
      <c r="C1150" s="131"/>
      <c r="D1150" s="131"/>
      <c r="E1150" s="11"/>
      <c r="F1150" s="171">
        <v>322340</v>
      </c>
      <c r="G1150" s="172" t="s">
        <v>44</v>
      </c>
      <c r="H1150" s="173" t="s">
        <v>177</v>
      </c>
      <c r="I1150" s="174">
        <v>670</v>
      </c>
      <c r="J1150" s="174">
        <f>K1150-I1150</f>
        <v>0</v>
      </c>
      <c r="K1150" s="178">
        <v>670</v>
      </c>
      <c r="L1150" s="113"/>
    </row>
    <row r="1151" spans="1:12" s="114" customFormat="1" ht="20.25" customHeight="1" x14ac:dyDescent="0.25">
      <c r="A1151" s="124"/>
      <c r="B1151" s="131"/>
      <c r="C1151" s="131">
        <v>323</v>
      </c>
      <c r="D1151" s="131"/>
      <c r="E1151" s="131"/>
      <c r="F1151" s="132"/>
      <c r="G1151" s="12" t="s">
        <v>44</v>
      </c>
      <c r="H1151" s="127" t="s">
        <v>185</v>
      </c>
      <c r="I1151" s="133">
        <f t="shared" ref="I1151:K1151" si="208">I1152+I1161+I1169+I1174+I1177</f>
        <v>12880</v>
      </c>
      <c r="J1151" s="133">
        <f t="shared" si="208"/>
        <v>0</v>
      </c>
      <c r="K1151" s="133">
        <f t="shared" si="208"/>
        <v>12880</v>
      </c>
      <c r="L1151" s="113"/>
    </row>
    <row r="1152" spans="1:12" s="114" customFormat="1" ht="20.25" customHeight="1" x14ac:dyDescent="0.25">
      <c r="A1152" s="124"/>
      <c r="B1152" s="131"/>
      <c r="C1152" s="131"/>
      <c r="D1152" s="131">
        <v>3231</v>
      </c>
      <c r="E1152" s="131"/>
      <c r="F1152" s="132"/>
      <c r="G1152" s="12" t="s">
        <v>44</v>
      </c>
      <c r="H1152" s="127" t="s">
        <v>186</v>
      </c>
      <c r="I1152" s="133">
        <f t="shared" ref="I1152:K1152" si="209">I1153+I1157</f>
        <v>960</v>
      </c>
      <c r="J1152" s="133">
        <f t="shared" si="209"/>
        <v>0</v>
      </c>
      <c r="K1152" s="133">
        <f t="shared" si="209"/>
        <v>960</v>
      </c>
      <c r="L1152" s="113"/>
    </row>
    <row r="1153" spans="1:12" s="114" customFormat="1" ht="20.25" customHeight="1" x14ac:dyDescent="0.25">
      <c r="A1153" s="124"/>
      <c r="B1153" s="131"/>
      <c r="C1153" s="131"/>
      <c r="D1153" s="131"/>
      <c r="E1153" s="88">
        <v>32311</v>
      </c>
      <c r="F1153" s="127"/>
      <c r="G1153" s="12" t="s">
        <v>44</v>
      </c>
      <c r="H1153" s="127" t="s">
        <v>187</v>
      </c>
      <c r="I1153" s="133">
        <f t="shared" ref="I1153:K1153" si="210">I1154</f>
        <v>220</v>
      </c>
      <c r="J1153" s="133">
        <f t="shared" si="210"/>
        <v>0</v>
      </c>
      <c r="K1153" s="133">
        <f t="shared" si="210"/>
        <v>220</v>
      </c>
      <c r="L1153" s="113"/>
    </row>
    <row r="1154" spans="1:12" s="114" customFormat="1" ht="20.25" customHeight="1" x14ac:dyDescent="0.25">
      <c r="A1154" s="124"/>
      <c r="B1154" s="131"/>
      <c r="C1154" s="131"/>
      <c r="D1154" s="131"/>
      <c r="E1154" s="11"/>
      <c r="F1154" s="171">
        <v>323110</v>
      </c>
      <c r="G1154" s="172" t="s">
        <v>44</v>
      </c>
      <c r="H1154" s="173" t="s">
        <v>187</v>
      </c>
      <c r="I1154" s="174">
        <v>220</v>
      </c>
      <c r="J1154" s="174">
        <f>K1154-I1154</f>
        <v>0</v>
      </c>
      <c r="K1154" s="178">
        <v>220</v>
      </c>
      <c r="L1154" s="113"/>
    </row>
    <row r="1155" spans="1:12" s="114" customFormat="1" ht="20.25" customHeight="1" x14ac:dyDescent="0.25">
      <c r="A1155" s="124"/>
      <c r="B1155" s="131"/>
      <c r="C1155" s="131"/>
      <c r="D1155" s="131"/>
      <c r="E1155" s="88">
        <v>32312</v>
      </c>
      <c r="F1155" s="127"/>
      <c r="G1155" s="12" t="s">
        <v>44</v>
      </c>
      <c r="H1155" s="127" t="s">
        <v>188</v>
      </c>
      <c r="I1155" s="133"/>
      <c r="J1155" s="133"/>
      <c r="K1155" s="133"/>
      <c r="L1155" s="113"/>
    </row>
    <row r="1156" spans="1:12" s="114" customFormat="1" ht="20.25" customHeight="1" x14ac:dyDescent="0.25">
      <c r="A1156" s="124"/>
      <c r="B1156" s="131"/>
      <c r="C1156" s="131"/>
      <c r="D1156" s="131"/>
      <c r="E1156" s="11"/>
      <c r="F1156" s="171">
        <v>323120</v>
      </c>
      <c r="G1156" s="172" t="s">
        <v>44</v>
      </c>
      <c r="H1156" s="173" t="s">
        <v>188</v>
      </c>
      <c r="I1156" s="174"/>
      <c r="J1156" s="174"/>
      <c r="K1156" s="174"/>
      <c r="L1156" s="113"/>
    </row>
    <row r="1157" spans="1:12" s="114" customFormat="1" ht="20.25" customHeight="1" x14ac:dyDescent="0.25">
      <c r="A1157" s="124"/>
      <c r="B1157" s="131"/>
      <c r="C1157" s="131"/>
      <c r="D1157" s="131"/>
      <c r="E1157" s="88">
        <v>32313</v>
      </c>
      <c r="F1157" s="127"/>
      <c r="G1157" s="12" t="s">
        <v>44</v>
      </c>
      <c r="H1157" s="127" t="s">
        <v>189</v>
      </c>
      <c r="I1157" s="133">
        <f t="shared" ref="I1157:K1157" si="211">I1158</f>
        <v>740</v>
      </c>
      <c r="J1157" s="133">
        <f t="shared" si="211"/>
        <v>0</v>
      </c>
      <c r="K1157" s="133">
        <f t="shared" si="211"/>
        <v>740</v>
      </c>
      <c r="L1157" s="113"/>
    </row>
    <row r="1158" spans="1:12" s="114" customFormat="1" ht="20.25" customHeight="1" x14ac:dyDescent="0.25">
      <c r="A1158" s="124"/>
      <c r="B1158" s="131"/>
      <c r="C1158" s="131"/>
      <c r="D1158" s="131"/>
      <c r="E1158" s="11"/>
      <c r="F1158" s="171">
        <v>323130</v>
      </c>
      <c r="G1158" s="172" t="s">
        <v>44</v>
      </c>
      <c r="H1158" s="173" t="s">
        <v>189</v>
      </c>
      <c r="I1158" s="174">
        <v>740</v>
      </c>
      <c r="J1158" s="174">
        <f>K1158-I1158</f>
        <v>0</v>
      </c>
      <c r="K1158" s="178">
        <v>740</v>
      </c>
      <c r="L1158" s="113"/>
    </row>
    <row r="1159" spans="1:12" s="114" customFormat="1" ht="20.25" customHeight="1" x14ac:dyDescent="0.25">
      <c r="A1159" s="124"/>
      <c r="B1159" s="131"/>
      <c r="C1159" s="131"/>
      <c r="D1159" s="131"/>
      <c r="E1159" s="88">
        <v>32319</v>
      </c>
      <c r="F1159" s="127"/>
      <c r="G1159" s="12" t="s">
        <v>44</v>
      </c>
      <c r="H1159" s="127" t="s">
        <v>190</v>
      </c>
      <c r="I1159" s="133"/>
      <c r="J1159" s="133"/>
      <c r="K1159" s="133"/>
      <c r="L1159" s="113"/>
    </row>
    <row r="1160" spans="1:12" s="114" customFormat="1" ht="20.25" customHeight="1" x14ac:dyDescent="0.25">
      <c r="A1160" s="124"/>
      <c r="B1160" s="131"/>
      <c r="C1160" s="131"/>
      <c r="D1160" s="131"/>
      <c r="E1160" s="11"/>
      <c r="F1160" s="171">
        <v>323190</v>
      </c>
      <c r="G1160" s="172" t="s">
        <v>44</v>
      </c>
      <c r="H1160" s="173" t="s">
        <v>190</v>
      </c>
      <c r="I1160" s="174"/>
      <c r="J1160" s="174"/>
      <c r="K1160" s="174"/>
      <c r="L1160" s="113"/>
    </row>
    <row r="1161" spans="1:12" s="114" customFormat="1" ht="20.25" customHeight="1" x14ac:dyDescent="0.25">
      <c r="A1161" s="124"/>
      <c r="B1161" s="131"/>
      <c r="C1161" s="131"/>
      <c r="D1161" s="131">
        <v>3232</v>
      </c>
      <c r="E1161" s="131"/>
      <c r="F1161" s="132"/>
      <c r="G1161" s="12" t="s">
        <v>44</v>
      </c>
      <c r="H1161" s="127" t="s">
        <v>192</v>
      </c>
      <c r="I1161" s="133">
        <f t="shared" ref="I1161:K1161" si="212">I1162+I1164</f>
        <v>2430</v>
      </c>
      <c r="J1161" s="133">
        <f t="shared" si="212"/>
        <v>0</v>
      </c>
      <c r="K1161" s="133">
        <f t="shared" si="212"/>
        <v>2430</v>
      </c>
      <c r="L1161" s="113"/>
    </row>
    <row r="1162" spans="1:12" s="114" customFormat="1" ht="20.25" customHeight="1" x14ac:dyDescent="0.25">
      <c r="A1162" s="124"/>
      <c r="B1162" s="131"/>
      <c r="C1162" s="131"/>
      <c r="D1162" s="131"/>
      <c r="E1162" s="88">
        <v>32322</v>
      </c>
      <c r="F1162" s="127"/>
      <c r="G1162" s="12" t="s">
        <v>44</v>
      </c>
      <c r="H1162" s="127" t="s">
        <v>193</v>
      </c>
      <c r="I1162" s="133">
        <f t="shared" ref="I1162:K1162" si="213">I1163</f>
        <v>2250</v>
      </c>
      <c r="J1162" s="133">
        <f t="shared" si="213"/>
        <v>0</v>
      </c>
      <c r="K1162" s="133">
        <f t="shared" si="213"/>
        <v>2250</v>
      </c>
      <c r="L1162" s="113"/>
    </row>
    <row r="1163" spans="1:12" s="114" customFormat="1" ht="20.25" customHeight="1" x14ac:dyDescent="0.25">
      <c r="A1163" s="124"/>
      <c r="B1163" s="131"/>
      <c r="C1163" s="131"/>
      <c r="D1163" s="131"/>
      <c r="E1163" s="11"/>
      <c r="F1163" s="171">
        <v>323220</v>
      </c>
      <c r="G1163" s="172" t="s">
        <v>44</v>
      </c>
      <c r="H1163" s="173" t="s">
        <v>193</v>
      </c>
      <c r="I1163" s="174">
        <v>2250</v>
      </c>
      <c r="J1163" s="174">
        <f>K1163-I1163</f>
        <v>0</v>
      </c>
      <c r="K1163" s="178">
        <v>2250</v>
      </c>
      <c r="L1163" s="113"/>
    </row>
    <row r="1164" spans="1:12" s="114" customFormat="1" ht="20.25" customHeight="1" x14ac:dyDescent="0.25">
      <c r="A1164" s="124"/>
      <c r="B1164" s="131"/>
      <c r="C1164" s="131"/>
      <c r="D1164" s="131"/>
      <c r="E1164" s="88">
        <v>32323</v>
      </c>
      <c r="F1164" s="127"/>
      <c r="G1164" s="12" t="s">
        <v>44</v>
      </c>
      <c r="H1164" s="127" t="s">
        <v>194</v>
      </c>
      <c r="I1164" s="133">
        <f t="shared" ref="I1164:K1164" si="214">I1165</f>
        <v>180</v>
      </c>
      <c r="J1164" s="133">
        <f t="shared" si="214"/>
        <v>0</v>
      </c>
      <c r="K1164" s="133">
        <f t="shared" si="214"/>
        <v>180</v>
      </c>
      <c r="L1164" s="113"/>
    </row>
    <row r="1165" spans="1:12" s="114" customFormat="1" ht="20.25" customHeight="1" x14ac:dyDescent="0.25">
      <c r="A1165" s="124"/>
      <c r="B1165" s="131"/>
      <c r="C1165" s="131"/>
      <c r="D1165" s="131"/>
      <c r="E1165" s="11"/>
      <c r="F1165" s="171">
        <v>323230</v>
      </c>
      <c r="G1165" s="172" t="s">
        <v>44</v>
      </c>
      <c r="H1165" s="173" t="s">
        <v>194</v>
      </c>
      <c r="I1165" s="174">
        <v>180</v>
      </c>
      <c r="J1165" s="174">
        <f>K1165-I1165</f>
        <v>0</v>
      </c>
      <c r="K1165" s="178">
        <v>180</v>
      </c>
      <c r="L1165" s="113"/>
    </row>
    <row r="1166" spans="1:12" s="114" customFormat="1" ht="20.25" customHeight="1" x14ac:dyDescent="0.25">
      <c r="A1166" s="124"/>
      <c r="B1166" s="131"/>
      <c r="C1166" s="131"/>
      <c r="D1166" s="131">
        <v>3233</v>
      </c>
      <c r="E1166" s="131"/>
      <c r="F1166" s="132"/>
      <c r="G1166" s="12" t="s">
        <v>44</v>
      </c>
      <c r="H1166" s="127" t="s">
        <v>195</v>
      </c>
      <c r="I1166" s="133"/>
      <c r="J1166" s="133"/>
      <c r="K1166" s="133"/>
      <c r="L1166" s="113"/>
    </row>
    <row r="1167" spans="1:12" s="114" customFormat="1" ht="20.25" customHeight="1" x14ac:dyDescent="0.25">
      <c r="A1167" s="124"/>
      <c r="B1167" s="131"/>
      <c r="C1167" s="131"/>
      <c r="D1167" s="131"/>
      <c r="E1167" s="88">
        <v>32339</v>
      </c>
      <c r="F1167" s="127"/>
      <c r="G1167" s="12" t="s">
        <v>44</v>
      </c>
      <c r="H1167" s="127" t="s">
        <v>196</v>
      </c>
      <c r="I1167" s="133"/>
      <c r="J1167" s="133"/>
      <c r="K1167" s="133"/>
      <c r="L1167" s="113"/>
    </row>
    <row r="1168" spans="1:12" s="114" customFormat="1" ht="20.25" customHeight="1" x14ac:dyDescent="0.25">
      <c r="A1168" s="124"/>
      <c r="B1168" s="131"/>
      <c r="C1168" s="131"/>
      <c r="D1168" s="131"/>
      <c r="E1168" s="11"/>
      <c r="F1168" s="171">
        <v>323390</v>
      </c>
      <c r="G1168" s="172" t="s">
        <v>44</v>
      </c>
      <c r="H1168" s="173" t="s">
        <v>196</v>
      </c>
      <c r="I1168" s="174"/>
      <c r="J1168" s="174"/>
      <c r="K1168" s="174"/>
      <c r="L1168" s="113"/>
    </row>
    <row r="1169" spans="1:12" s="114" customFormat="1" ht="20.25" customHeight="1" x14ac:dyDescent="0.25">
      <c r="A1169" s="124"/>
      <c r="B1169" s="131"/>
      <c r="C1169" s="131"/>
      <c r="D1169" s="131">
        <v>3236</v>
      </c>
      <c r="E1169" s="131"/>
      <c r="F1169" s="132"/>
      <c r="G1169" s="12" t="s">
        <v>44</v>
      </c>
      <c r="H1169" s="127" t="s">
        <v>206</v>
      </c>
      <c r="I1169" s="133">
        <f t="shared" ref="I1169:K1170" si="215">I1170</f>
        <v>9000</v>
      </c>
      <c r="J1169" s="133">
        <f t="shared" si="215"/>
        <v>0</v>
      </c>
      <c r="K1169" s="133">
        <f t="shared" si="215"/>
        <v>9000</v>
      </c>
      <c r="L1169" s="113"/>
    </row>
    <row r="1170" spans="1:12" s="114" customFormat="1" ht="20.25" customHeight="1" x14ac:dyDescent="0.25">
      <c r="A1170" s="124"/>
      <c r="B1170" s="131"/>
      <c r="C1170" s="131"/>
      <c r="D1170" s="131"/>
      <c r="E1170" s="88">
        <v>32363</v>
      </c>
      <c r="F1170" s="127"/>
      <c r="G1170" s="12" t="s">
        <v>44</v>
      </c>
      <c r="H1170" s="127" t="s">
        <v>207</v>
      </c>
      <c r="I1170" s="133">
        <f t="shared" si="215"/>
        <v>9000</v>
      </c>
      <c r="J1170" s="133">
        <f t="shared" si="215"/>
        <v>0</v>
      </c>
      <c r="K1170" s="133">
        <f t="shared" si="215"/>
        <v>9000</v>
      </c>
      <c r="L1170" s="113"/>
    </row>
    <row r="1171" spans="1:12" s="114" customFormat="1" ht="20.25" customHeight="1" x14ac:dyDescent="0.25">
      <c r="A1171" s="124"/>
      <c r="B1171" s="131"/>
      <c r="C1171" s="131"/>
      <c r="D1171" s="131"/>
      <c r="E1171" s="11"/>
      <c r="F1171" s="171">
        <v>323630</v>
      </c>
      <c r="G1171" s="172" t="s">
        <v>44</v>
      </c>
      <c r="H1171" s="173" t="s">
        <v>207</v>
      </c>
      <c r="I1171" s="174">
        <v>9000</v>
      </c>
      <c r="J1171" s="174">
        <f>K1171-I1171</f>
        <v>0</v>
      </c>
      <c r="K1171" s="178">
        <v>9000</v>
      </c>
      <c r="L1171" s="113"/>
    </row>
    <row r="1172" spans="1:12" s="114" customFormat="1" ht="20.25" customHeight="1" x14ac:dyDescent="0.25">
      <c r="A1172" s="124"/>
      <c r="B1172" s="131"/>
      <c r="C1172" s="131"/>
      <c r="D1172" s="131"/>
      <c r="E1172" s="88">
        <v>32369</v>
      </c>
      <c r="F1172" s="127"/>
      <c r="G1172" s="12" t="s">
        <v>44</v>
      </c>
      <c r="H1172" s="127" t="s">
        <v>208</v>
      </c>
      <c r="I1172" s="133"/>
      <c r="J1172" s="133"/>
      <c r="K1172" s="133"/>
      <c r="L1172" s="113"/>
    </row>
    <row r="1173" spans="1:12" s="114" customFormat="1" ht="20.25" customHeight="1" x14ac:dyDescent="0.25">
      <c r="A1173" s="124"/>
      <c r="B1173" s="131"/>
      <c r="C1173" s="131"/>
      <c r="D1173" s="131"/>
      <c r="E1173" s="11"/>
      <c r="F1173" s="171">
        <v>323690</v>
      </c>
      <c r="G1173" s="172" t="s">
        <v>44</v>
      </c>
      <c r="H1173" s="173" t="s">
        <v>208</v>
      </c>
      <c r="I1173" s="174"/>
      <c r="J1173" s="174"/>
      <c r="K1173" s="174"/>
      <c r="L1173" s="113"/>
    </row>
    <row r="1174" spans="1:12" s="114" customFormat="1" ht="20.25" customHeight="1" x14ac:dyDescent="0.25">
      <c r="A1174" s="124"/>
      <c r="B1174" s="131"/>
      <c r="C1174" s="131"/>
      <c r="D1174" s="131">
        <v>3238</v>
      </c>
      <c r="E1174" s="131"/>
      <c r="F1174" s="132"/>
      <c r="G1174" s="12" t="s">
        <v>44</v>
      </c>
      <c r="H1174" s="127" t="s">
        <v>213</v>
      </c>
      <c r="I1174" s="133">
        <f t="shared" ref="I1174:K1175" si="216">I1175</f>
        <v>360</v>
      </c>
      <c r="J1174" s="133">
        <f t="shared" si="216"/>
        <v>0</v>
      </c>
      <c r="K1174" s="133">
        <f t="shared" si="216"/>
        <v>360</v>
      </c>
      <c r="L1174" s="113"/>
    </row>
    <row r="1175" spans="1:12" s="114" customFormat="1" ht="20.25" customHeight="1" x14ac:dyDescent="0.25">
      <c r="A1175" s="124"/>
      <c r="B1175" s="131"/>
      <c r="C1175" s="131"/>
      <c r="D1175" s="131"/>
      <c r="E1175" s="88">
        <v>32389</v>
      </c>
      <c r="F1175" s="127"/>
      <c r="G1175" s="12" t="s">
        <v>44</v>
      </c>
      <c r="H1175" s="127" t="s">
        <v>214</v>
      </c>
      <c r="I1175" s="133">
        <f t="shared" si="216"/>
        <v>360</v>
      </c>
      <c r="J1175" s="133">
        <f t="shared" si="216"/>
        <v>0</v>
      </c>
      <c r="K1175" s="133">
        <f t="shared" si="216"/>
        <v>360</v>
      </c>
      <c r="L1175" s="113"/>
    </row>
    <row r="1176" spans="1:12" s="114" customFormat="1" ht="20.25" customHeight="1" x14ac:dyDescent="0.25">
      <c r="A1176" s="124"/>
      <c r="B1176" s="131"/>
      <c r="C1176" s="131"/>
      <c r="D1176" s="131"/>
      <c r="E1176" s="11"/>
      <c r="F1176" s="171">
        <v>323890</v>
      </c>
      <c r="G1176" s="172" t="s">
        <v>44</v>
      </c>
      <c r="H1176" s="173" t="s">
        <v>214</v>
      </c>
      <c r="I1176" s="174">
        <v>360</v>
      </c>
      <c r="J1176" s="174">
        <f>K1176-I1176</f>
        <v>0</v>
      </c>
      <c r="K1176" s="178">
        <v>360</v>
      </c>
      <c r="L1176" s="113"/>
    </row>
    <row r="1177" spans="1:12" s="114" customFormat="1" ht="20.25" customHeight="1" x14ac:dyDescent="0.2">
      <c r="A1177" s="124"/>
      <c r="B1177" s="131"/>
      <c r="C1177" s="131"/>
      <c r="D1177" s="161">
        <v>3239</v>
      </c>
      <c r="E1177" s="161"/>
      <c r="F1177" s="161"/>
      <c r="G1177" s="12" t="s">
        <v>44</v>
      </c>
      <c r="H1177" s="127" t="s">
        <v>215</v>
      </c>
      <c r="I1177" s="133">
        <f t="shared" ref="I1177:K1178" si="217">I1178</f>
        <v>130</v>
      </c>
      <c r="J1177" s="133">
        <f t="shared" si="217"/>
        <v>0</v>
      </c>
      <c r="K1177" s="133">
        <f t="shared" si="217"/>
        <v>130</v>
      </c>
      <c r="L1177" s="113"/>
    </row>
    <row r="1178" spans="1:12" s="114" customFormat="1" ht="20.25" customHeight="1" x14ac:dyDescent="0.25">
      <c r="A1178" s="124"/>
      <c r="B1178" s="131"/>
      <c r="C1178" s="131"/>
      <c r="D1178" s="131"/>
      <c r="E1178" s="88">
        <v>32394</v>
      </c>
      <c r="F1178" s="127"/>
      <c r="G1178" s="12" t="s">
        <v>44</v>
      </c>
      <c r="H1178" s="127" t="s">
        <v>218</v>
      </c>
      <c r="I1178" s="133">
        <f t="shared" si="217"/>
        <v>130</v>
      </c>
      <c r="J1178" s="133">
        <f t="shared" si="217"/>
        <v>0</v>
      </c>
      <c r="K1178" s="133">
        <f t="shared" si="217"/>
        <v>130</v>
      </c>
      <c r="L1178" s="113"/>
    </row>
    <row r="1179" spans="1:12" s="114" customFormat="1" ht="20.25" customHeight="1" x14ac:dyDescent="0.25">
      <c r="A1179" s="124"/>
      <c r="B1179" s="131"/>
      <c r="C1179" s="131"/>
      <c r="D1179" s="131"/>
      <c r="E1179" s="11"/>
      <c r="F1179" s="171">
        <v>323940</v>
      </c>
      <c r="G1179" s="172" t="s">
        <v>44</v>
      </c>
      <c r="H1179" s="173" t="s">
        <v>218</v>
      </c>
      <c r="I1179" s="174">
        <v>130</v>
      </c>
      <c r="J1179" s="174">
        <f>K1179-I1179</f>
        <v>0</v>
      </c>
      <c r="K1179" s="178">
        <v>130</v>
      </c>
      <c r="L1179" s="113"/>
    </row>
    <row r="1180" spans="1:12" s="114" customFormat="1" ht="20.25" customHeight="1" x14ac:dyDescent="0.25">
      <c r="A1180" s="124"/>
      <c r="B1180" s="131"/>
      <c r="C1180" s="131">
        <v>329</v>
      </c>
      <c r="D1180" s="131"/>
      <c r="E1180" s="11"/>
      <c r="F1180" s="127"/>
      <c r="G1180" s="12" t="s">
        <v>44</v>
      </c>
      <c r="H1180" s="127" t="s">
        <v>228</v>
      </c>
      <c r="I1180" s="133">
        <f t="shared" ref="I1180:K1182" si="218">I1181</f>
        <v>130</v>
      </c>
      <c r="J1180" s="133">
        <f t="shared" si="218"/>
        <v>0</v>
      </c>
      <c r="K1180" s="133">
        <f t="shared" si="218"/>
        <v>130</v>
      </c>
      <c r="L1180" s="113"/>
    </row>
    <row r="1181" spans="1:12" s="114" customFormat="1" ht="20.25" customHeight="1" x14ac:dyDescent="0.25">
      <c r="A1181" s="124"/>
      <c r="B1181" s="131"/>
      <c r="C1181" s="131"/>
      <c r="D1181" s="131">
        <v>3292</v>
      </c>
      <c r="E1181" s="11"/>
      <c r="F1181" s="127"/>
      <c r="G1181" s="12" t="s">
        <v>44</v>
      </c>
      <c r="H1181" s="127" t="s">
        <v>231</v>
      </c>
      <c r="I1181" s="133">
        <f t="shared" si="218"/>
        <v>130</v>
      </c>
      <c r="J1181" s="133">
        <f t="shared" si="218"/>
        <v>0</v>
      </c>
      <c r="K1181" s="133">
        <f t="shared" si="218"/>
        <v>130</v>
      </c>
      <c r="L1181" s="113"/>
    </row>
    <row r="1182" spans="1:12" s="114" customFormat="1" ht="20.25" customHeight="1" x14ac:dyDescent="0.25">
      <c r="A1182" s="124"/>
      <c r="B1182" s="131"/>
      <c r="C1182" s="131"/>
      <c r="D1182" s="131"/>
      <c r="E1182" s="88">
        <v>32921</v>
      </c>
      <c r="F1182" s="127"/>
      <c r="G1182" s="12" t="s">
        <v>44</v>
      </c>
      <c r="H1182" s="127" t="s">
        <v>232</v>
      </c>
      <c r="I1182" s="133">
        <f t="shared" si="218"/>
        <v>130</v>
      </c>
      <c r="J1182" s="133">
        <f t="shared" si="218"/>
        <v>0</v>
      </c>
      <c r="K1182" s="133">
        <f t="shared" si="218"/>
        <v>130</v>
      </c>
      <c r="L1182" s="113"/>
    </row>
    <row r="1183" spans="1:12" s="114" customFormat="1" ht="20.25" customHeight="1" x14ac:dyDescent="0.25">
      <c r="A1183" s="124"/>
      <c r="B1183" s="131"/>
      <c r="C1183" s="131"/>
      <c r="D1183" s="131"/>
      <c r="E1183" s="11"/>
      <c r="F1183" s="171">
        <v>329210</v>
      </c>
      <c r="G1183" s="172" t="s">
        <v>44</v>
      </c>
      <c r="H1183" s="173" t="s">
        <v>232</v>
      </c>
      <c r="I1183" s="174">
        <v>130</v>
      </c>
      <c r="J1183" s="174">
        <f>K1183-I1183</f>
        <v>0</v>
      </c>
      <c r="K1183" s="178">
        <v>130</v>
      </c>
      <c r="L1183" s="113"/>
    </row>
    <row r="1184" spans="1:12" s="114" customFormat="1" ht="34.5" customHeight="1" x14ac:dyDescent="0.25">
      <c r="A1184" s="428" t="s">
        <v>111</v>
      </c>
      <c r="B1184" s="429"/>
      <c r="C1184" s="429"/>
      <c r="D1184" s="429"/>
      <c r="E1184" s="429"/>
      <c r="F1184" s="429"/>
      <c r="G1184" s="430"/>
      <c r="H1184" s="111" t="s">
        <v>112</v>
      </c>
      <c r="I1184" s="112">
        <f>+I1185</f>
        <v>136000</v>
      </c>
      <c r="J1184" s="112">
        <f t="shared" ref="J1184:K1185" si="219">+J1185</f>
        <v>0</v>
      </c>
      <c r="K1184" s="112">
        <f t="shared" si="219"/>
        <v>136000</v>
      </c>
    </row>
    <row r="1185" spans="1:12" s="119" customFormat="1" ht="23.1" customHeight="1" x14ac:dyDescent="0.25">
      <c r="A1185" s="115"/>
      <c r="B1185" s="115"/>
      <c r="C1185" s="115"/>
      <c r="D1185" s="115"/>
      <c r="E1185" s="115"/>
      <c r="F1185" s="115" t="str">
        <f>+G1185</f>
        <v>5.8.</v>
      </c>
      <c r="G1185" s="116" t="s">
        <v>46</v>
      </c>
      <c r="H1185" s="117" t="s">
        <v>19</v>
      </c>
      <c r="I1185" s="118">
        <f>+I1186</f>
        <v>136000</v>
      </c>
      <c r="J1185" s="118">
        <f t="shared" si="219"/>
        <v>0</v>
      </c>
      <c r="K1185" s="118">
        <f t="shared" si="219"/>
        <v>136000</v>
      </c>
      <c r="L1185" s="113"/>
    </row>
    <row r="1186" spans="1:12" s="114" customFormat="1" ht="23.1" customHeight="1" x14ac:dyDescent="0.25">
      <c r="A1186" s="120">
        <v>3</v>
      </c>
      <c r="B1186" s="120"/>
      <c r="C1186" s="120"/>
      <c r="D1186" s="120"/>
      <c r="E1186" s="120"/>
      <c r="F1186" s="120"/>
      <c r="G1186" s="175" t="s">
        <v>46</v>
      </c>
      <c r="H1186" s="122" t="s">
        <v>18</v>
      </c>
      <c r="I1186" s="123">
        <f>+I1187+I1205</f>
        <v>136000</v>
      </c>
      <c r="J1186" s="123">
        <f t="shared" ref="J1186:K1186" si="220">+J1187+J1205</f>
        <v>0</v>
      </c>
      <c r="K1186" s="123">
        <f t="shared" si="220"/>
        <v>136000</v>
      </c>
      <c r="L1186" s="113"/>
    </row>
    <row r="1187" spans="1:12" s="114" customFormat="1" ht="23.1" customHeight="1" x14ac:dyDescent="0.25">
      <c r="A1187" s="124"/>
      <c r="B1187" s="124">
        <v>31</v>
      </c>
      <c r="C1187" s="124"/>
      <c r="D1187" s="124"/>
      <c r="E1187" s="124"/>
      <c r="F1187" s="124"/>
      <c r="G1187" s="175" t="s">
        <v>46</v>
      </c>
      <c r="H1187" s="125" t="s">
        <v>6</v>
      </c>
      <c r="I1187" s="126">
        <f t="shared" ref="I1187:K1187" si="221">I1188+I1195+I1201</f>
        <v>126800</v>
      </c>
      <c r="J1187" s="126">
        <f t="shared" si="221"/>
        <v>0</v>
      </c>
      <c r="K1187" s="126">
        <f t="shared" si="221"/>
        <v>126800</v>
      </c>
      <c r="L1187" s="113"/>
    </row>
    <row r="1188" spans="1:12" s="114" customFormat="1" ht="20.25" customHeight="1" x14ac:dyDescent="0.25">
      <c r="A1188" s="124"/>
      <c r="B1188" s="124"/>
      <c r="C1188" s="124">
        <v>311</v>
      </c>
      <c r="D1188" s="132"/>
      <c r="E1188" s="124"/>
      <c r="F1188" s="124"/>
      <c r="G1188" s="12" t="s">
        <v>46</v>
      </c>
      <c r="H1188" s="125" t="s">
        <v>117</v>
      </c>
      <c r="I1188" s="143">
        <f t="shared" ref="I1188:K1188" si="222">I1189+I1192</f>
        <v>107100</v>
      </c>
      <c r="J1188" s="133">
        <f t="shared" si="222"/>
        <v>0</v>
      </c>
      <c r="K1188" s="143">
        <f t="shared" si="222"/>
        <v>107100</v>
      </c>
      <c r="L1188" s="113"/>
    </row>
    <row r="1189" spans="1:12" s="114" customFormat="1" ht="20.25" customHeight="1" x14ac:dyDescent="0.25">
      <c r="A1189" s="124"/>
      <c r="B1189" s="124"/>
      <c r="C1189" s="124"/>
      <c r="D1189" s="132">
        <v>3111</v>
      </c>
      <c r="E1189" s="124"/>
      <c r="F1189" s="124"/>
      <c r="G1189" s="12" t="s">
        <v>46</v>
      </c>
      <c r="H1189" s="125" t="s">
        <v>118</v>
      </c>
      <c r="I1189" s="143">
        <f t="shared" ref="I1189:K1190" si="223">I1190</f>
        <v>106300</v>
      </c>
      <c r="J1189" s="133">
        <f t="shared" si="223"/>
        <v>0</v>
      </c>
      <c r="K1189" s="143">
        <f t="shared" si="223"/>
        <v>106300</v>
      </c>
      <c r="L1189" s="113"/>
    </row>
    <row r="1190" spans="1:12" s="114" customFormat="1" ht="20.25" customHeight="1" x14ac:dyDescent="0.25">
      <c r="A1190" s="124"/>
      <c r="B1190" s="124"/>
      <c r="C1190" s="124"/>
      <c r="D1190" s="132"/>
      <c r="E1190" s="134">
        <v>31111</v>
      </c>
      <c r="F1190" s="127"/>
      <c r="G1190" s="12" t="s">
        <v>46</v>
      </c>
      <c r="H1190" s="127" t="s">
        <v>119</v>
      </c>
      <c r="I1190" s="143">
        <f t="shared" si="223"/>
        <v>106300</v>
      </c>
      <c r="J1190" s="133">
        <f t="shared" si="223"/>
        <v>0</v>
      </c>
      <c r="K1190" s="143">
        <f t="shared" si="223"/>
        <v>106300</v>
      </c>
      <c r="L1190" s="113"/>
    </row>
    <row r="1191" spans="1:12" s="114" customFormat="1" ht="20.25" customHeight="1" x14ac:dyDescent="0.25">
      <c r="A1191" s="124"/>
      <c r="B1191" s="124"/>
      <c r="C1191" s="124"/>
      <c r="D1191" s="132"/>
      <c r="E1191" s="127"/>
      <c r="F1191" s="171">
        <v>311110</v>
      </c>
      <c r="G1191" s="172" t="s">
        <v>46</v>
      </c>
      <c r="H1191" s="173" t="s">
        <v>294</v>
      </c>
      <c r="I1191" s="174">
        <f>98000+8300</f>
        <v>106300</v>
      </c>
      <c r="J1191" s="174">
        <f>K1191-I1191</f>
        <v>0</v>
      </c>
      <c r="K1191" s="178">
        <f>98000+8300</f>
        <v>106300</v>
      </c>
      <c r="L1191" s="113"/>
    </row>
    <row r="1192" spans="1:12" s="114" customFormat="1" ht="20.25" customHeight="1" x14ac:dyDescent="0.25">
      <c r="A1192" s="124"/>
      <c r="B1192" s="124"/>
      <c r="C1192" s="124"/>
      <c r="D1192" s="132">
        <v>3114</v>
      </c>
      <c r="E1192" s="124"/>
      <c r="F1192" s="124"/>
      <c r="G1192" s="12" t="s">
        <v>46</v>
      </c>
      <c r="H1192" s="125" t="s">
        <v>127</v>
      </c>
      <c r="I1192" s="143">
        <f t="shared" ref="I1192:K1193" si="224">I1193</f>
        <v>800</v>
      </c>
      <c r="J1192" s="133">
        <f t="shared" si="224"/>
        <v>0</v>
      </c>
      <c r="K1192" s="143">
        <f t="shared" si="224"/>
        <v>800</v>
      </c>
      <c r="L1192" s="113"/>
    </row>
    <row r="1193" spans="1:12" s="114" customFormat="1" ht="20.25" customHeight="1" x14ac:dyDescent="0.25">
      <c r="A1193" s="124"/>
      <c r="B1193" s="124"/>
      <c r="C1193" s="124"/>
      <c r="D1193" s="132"/>
      <c r="E1193" s="134">
        <v>31141</v>
      </c>
      <c r="F1193" s="127"/>
      <c r="G1193" s="12" t="s">
        <v>46</v>
      </c>
      <c r="H1193" s="127" t="s">
        <v>127</v>
      </c>
      <c r="I1193" s="143">
        <f t="shared" si="224"/>
        <v>800</v>
      </c>
      <c r="J1193" s="133">
        <f t="shared" si="224"/>
        <v>0</v>
      </c>
      <c r="K1193" s="143">
        <f t="shared" si="224"/>
        <v>800</v>
      </c>
      <c r="L1193" s="113"/>
    </row>
    <row r="1194" spans="1:12" s="114" customFormat="1" ht="20.25" customHeight="1" x14ac:dyDescent="0.25">
      <c r="A1194" s="124"/>
      <c r="B1194" s="124"/>
      <c r="C1194" s="124"/>
      <c r="D1194" s="132"/>
      <c r="E1194" s="127"/>
      <c r="F1194" s="171">
        <v>311410</v>
      </c>
      <c r="G1194" s="172" t="s">
        <v>46</v>
      </c>
      <c r="H1194" s="173" t="s">
        <v>127</v>
      </c>
      <c r="I1194" s="174">
        <v>800</v>
      </c>
      <c r="J1194" s="174">
        <f>K1194-I1194</f>
        <v>0</v>
      </c>
      <c r="K1194" s="178">
        <v>800</v>
      </c>
      <c r="L1194" s="113"/>
    </row>
    <row r="1195" spans="1:12" s="114" customFormat="1" ht="20.25" customHeight="1" x14ac:dyDescent="0.25">
      <c r="A1195" s="124"/>
      <c r="B1195" s="124"/>
      <c r="C1195" s="124">
        <v>312</v>
      </c>
      <c r="D1195" s="132"/>
      <c r="E1195" s="124"/>
      <c r="F1195" s="124"/>
      <c r="G1195" s="12" t="s">
        <v>46</v>
      </c>
      <c r="H1195" s="125" t="s">
        <v>130</v>
      </c>
      <c r="I1195" s="133">
        <f t="shared" ref="I1195:K1195" si="225">I1196</f>
        <v>2200</v>
      </c>
      <c r="J1195" s="133">
        <f t="shared" si="225"/>
        <v>0</v>
      </c>
      <c r="K1195" s="133">
        <f t="shared" si="225"/>
        <v>2200</v>
      </c>
      <c r="L1195" s="113"/>
    </row>
    <row r="1196" spans="1:12" s="114" customFormat="1" ht="20.25" customHeight="1" x14ac:dyDescent="0.25">
      <c r="A1196" s="124"/>
      <c r="B1196" s="124"/>
      <c r="C1196" s="124"/>
      <c r="D1196" s="132">
        <v>3121</v>
      </c>
      <c r="E1196" s="124"/>
      <c r="F1196" s="124"/>
      <c r="G1196" s="12" t="s">
        <v>46</v>
      </c>
      <c r="H1196" s="125" t="s">
        <v>130</v>
      </c>
      <c r="I1196" s="133">
        <f t="shared" ref="I1196:K1196" si="226">I1197+I1199</f>
        <v>2200</v>
      </c>
      <c r="J1196" s="133">
        <f t="shared" si="226"/>
        <v>0</v>
      </c>
      <c r="K1196" s="133">
        <f t="shared" si="226"/>
        <v>2200</v>
      </c>
      <c r="L1196" s="113"/>
    </row>
    <row r="1197" spans="1:12" s="114" customFormat="1" ht="20.25" customHeight="1" x14ac:dyDescent="0.25">
      <c r="A1197" s="124"/>
      <c r="B1197" s="124"/>
      <c r="C1197" s="124"/>
      <c r="D1197" s="132"/>
      <c r="E1197" s="134">
        <v>31216</v>
      </c>
      <c r="F1197" s="127"/>
      <c r="G1197" s="12" t="s">
        <v>46</v>
      </c>
      <c r="H1197" s="127" t="s">
        <v>135</v>
      </c>
      <c r="I1197" s="133">
        <f t="shared" ref="I1197:K1197" si="227">I1198</f>
        <v>1200</v>
      </c>
      <c r="J1197" s="133">
        <f t="shared" si="227"/>
        <v>0</v>
      </c>
      <c r="K1197" s="133">
        <f t="shared" si="227"/>
        <v>1200</v>
      </c>
      <c r="L1197" s="113"/>
    </row>
    <row r="1198" spans="1:12" s="114" customFormat="1" ht="20.25" customHeight="1" x14ac:dyDescent="0.25">
      <c r="A1198" s="124"/>
      <c r="B1198" s="124"/>
      <c r="C1198" s="124"/>
      <c r="D1198" s="132"/>
      <c r="E1198" s="127"/>
      <c r="F1198" s="171">
        <v>312160</v>
      </c>
      <c r="G1198" s="172" t="s">
        <v>46</v>
      </c>
      <c r="H1198" s="173" t="s">
        <v>135</v>
      </c>
      <c r="I1198" s="174">
        <v>1200</v>
      </c>
      <c r="J1198" s="174">
        <f>K1198-I1198</f>
        <v>0</v>
      </c>
      <c r="K1198" s="178">
        <v>1200</v>
      </c>
      <c r="L1198" s="113"/>
    </row>
    <row r="1199" spans="1:12" s="114" customFormat="1" ht="20.25" customHeight="1" x14ac:dyDescent="0.25">
      <c r="A1199" s="124"/>
      <c r="B1199" s="124"/>
      <c r="C1199" s="124"/>
      <c r="D1199" s="132"/>
      <c r="E1199" s="134">
        <v>31219</v>
      </c>
      <c r="F1199" s="127"/>
      <c r="G1199" s="12" t="s">
        <v>46</v>
      </c>
      <c r="H1199" s="127" t="s">
        <v>136</v>
      </c>
      <c r="I1199" s="133">
        <f t="shared" ref="I1199:K1199" si="228">I1200</f>
        <v>1000</v>
      </c>
      <c r="J1199" s="133">
        <f t="shared" si="228"/>
        <v>0</v>
      </c>
      <c r="K1199" s="133">
        <f t="shared" si="228"/>
        <v>1000</v>
      </c>
      <c r="L1199" s="113"/>
    </row>
    <row r="1200" spans="1:12" s="114" customFormat="1" ht="20.25" customHeight="1" x14ac:dyDescent="0.25">
      <c r="A1200" s="124"/>
      <c r="B1200" s="124"/>
      <c r="C1200" s="124"/>
      <c r="D1200" s="132"/>
      <c r="E1200" s="127"/>
      <c r="F1200" s="171">
        <v>312190</v>
      </c>
      <c r="G1200" s="172" t="s">
        <v>46</v>
      </c>
      <c r="H1200" s="173" t="s">
        <v>137</v>
      </c>
      <c r="I1200" s="174">
        <v>1000</v>
      </c>
      <c r="J1200" s="174">
        <f>K1200-I1200</f>
        <v>0</v>
      </c>
      <c r="K1200" s="178">
        <v>1000</v>
      </c>
      <c r="L1200" s="113"/>
    </row>
    <row r="1201" spans="1:12" s="114" customFormat="1" ht="20.25" customHeight="1" x14ac:dyDescent="0.25">
      <c r="A1201" s="124"/>
      <c r="B1201" s="124"/>
      <c r="C1201" s="124">
        <v>313</v>
      </c>
      <c r="D1201" s="132"/>
      <c r="E1201" s="124"/>
      <c r="F1201" s="124"/>
      <c r="G1201" s="12" t="s">
        <v>46</v>
      </c>
      <c r="H1201" s="125" t="s">
        <v>138</v>
      </c>
      <c r="I1201" s="143">
        <f t="shared" ref="I1201:K1203" si="229">I1202</f>
        <v>17500</v>
      </c>
      <c r="J1201" s="133">
        <f t="shared" si="229"/>
        <v>0</v>
      </c>
      <c r="K1201" s="143">
        <f t="shared" si="229"/>
        <v>17500</v>
      </c>
      <c r="L1201" s="113"/>
    </row>
    <row r="1202" spans="1:12" s="114" customFormat="1" ht="20.25" customHeight="1" x14ac:dyDescent="0.25">
      <c r="A1202" s="124"/>
      <c r="B1202" s="124"/>
      <c r="C1202" s="124"/>
      <c r="D1202" s="132">
        <v>3132</v>
      </c>
      <c r="E1202" s="124"/>
      <c r="F1202" s="124"/>
      <c r="G1202" s="12" t="s">
        <v>46</v>
      </c>
      <c r="H1202" s="125" t="s">
        <v>139</v>
      </c>
      <c r="I1202" s="143">
        <f t="shared" si="229"/>
        <v>17500</v>
      </c>
      <c r="J1202" s="133">
        <f t="shared" si="229"/>
        <v>0</v>
      </c>
      <c r="K1202" s="143">
        <f t="shared" si="229"/>
        <v>17500</v>
      </c>
      <c r="L1202" s="113"/>
    </row>
    <row r="1203" spans="1:12" s="114" customFormat="1" ht="20.25" customHeight="1" x14ac:dyDescent="0.25">
      <c r="A1203" s="124"/>
      <c r="B1203" s="124"/>
      <c r="C1203" s="124"/>
      <c r="D1203" s="132"/>
      <c r="E1203" s="134">
        <v>31321</v>
      </c>
      <c r="F1203" s="127"/>
      <c r="G1203" s="12" t="s">
        <v>46</v>
      </c>
      <c r="H1203" s="127" t="s">
        <v>139</v>
      </c>
      <c r="I1203" s="143">
        <f t="shared" si="229"/>
        <v>17500</v>
      </c>
      <c r="J1203" s="133">
        <f t="shared" si="229"/>
        <v>0</v>
      </c>
      <c r="K1203" s="143">
        <f t="shared" si="229"/>
        <v>17500</v>
      </c>
      <c r="L1203" s="113"/>
    </row>
    <row r="1204" spans="1:12" s="114" customFormat="1" ht="20.25" customHeight="1" x14ac:dyDescent="0.25">
      <c r="A1204" s="124"/>
      <c r="B1204" s="124"/>
      <c r="C1204" s="124"/>
      <c r="D1204" s="132"/>
      <c r="E1204" s="127"/>
      <c r="F1204" s="171">
        <v>313210</v>
      </c>
      <c r="G1204" s="172" t="s">
        <v>46</v>
      </c>
      <c r="H1204" s="173" t="s">
        <v>139</v>
      </c>
      <c r="I1204" s="174">
        <v>17500</v>
      </c>
      <c r="J1204" s="174">
        <f>K1204-I1204</f>
        <v>0</v>
      </c>
      <c r="K1204" s="178">
        <v>17500</v>
      </c>
      <c r="L1204" s="113"/>
    </row>
    <row r="1205" spans="1:12" s="114" customFormat="1" ht="23.1" customHeight="1" x14ac:dyDescent="0.25">
      <c r="A1205" s="124"/>
      <c r="B1205" s="124">
        <v>32</v>
      </c>
      <c r="C1205" s="124"/>
      <c r="D1205" s="124"/>
      <c r="E1205" s="124"/>
      <c r="F1205" s="124"/>
      <c r="G1205" s="175" t="s">
        <v>46</v>
      </c>
      <c r="H1205" s="127" t="s">
        <v>7</v>
      </c>
      <c r="I1205" s="128">
        <f>I1206+I1232+I1236</f>
        <v>9200</v>
      </c>
      <c r="J1205" s="128">
        <f>J1206+J1232+J1236</f>
        <v>0</v>
      </c>
      <c r="K1205" s="128">
        <f>K1206+K1232+K1236</f>
        <v>9200</v>
      </c>
      <c r="L1205" s="113"/>
    </row>
    <row r="1206" spans="1:12" s="114" customFormat="1" ht="20.25" customHeight="1" x14ac:dyDescent="0.25">
      <c r="A1206" s="124"/>
      <c r="B1206" s="141"/>
      <c r="C1206" s="139">
        <v>321</v>
      </c>
      <c r="D1206" s="132"/>
      <c r="E1206" s="141"/>
      <c r="F1206" s="141"/>
      <c r="G1206" s="12" t="s">
        <v>46</v>
      </c>
      <c r="H1206" s="170" t="s">
        <v>140</v>
      </c>
      <c r="I1206" s="133">
        <f>I1207+I1222+I1227</f>
        <v>6600</v>
      </c>
      <c r="J1206" s="133">
        <f>J1207+J1222+J1227</f>
        <v>0</v>
      </c>
      <c r="K1206" s="133">
        <f>K1207+K1222+K1227</f>
        <v>6600</v>
      </c>
      <c r="L1206" s="113"/>
    </row>
    <row r="1207" spans="1:12" s="114" customFormat="1" ht="20.25" customHeight="1" x14ac:dyDescent="0.25">
      <c r="A1207" s="124"/>
      <c r="B1207" s="121"/>
      <c r="C1207" s="124"/>
      <c r="D1207" s="132">
        <v>3211</v>
      </c>
      <c r="E1207" s="121"/>
      <c r="F1207" s="121"/>
      <c r="G1207" s="12" t="s">
        <v>46</v>
      </c>
      <c r="H1207" s="125" t="s">
        <v>141</v>
      </c>
      <c r="I1207" s="133">
        <f>I1208+I1212+I1216+I1220+I1210+I1218+I1214</f>
        <v>3200</v>
      </c>
      <c r="J1207" s="133">
        <f>J1208+J1212+J1216+J1220+J1210+J1218+J1214</f>
        <v>0</v>
      </c>
      <c r="K1207" s="143">
        <f>K1208+K1212+K1216+K1220+K1210+K1218+K1214</f>
        <v>3200</v>
      </c>
      <c r="L1207" s="113"/>
    </row>
    <row r="1208" spans="1:12" s="114" customFormat="1" ht="20.25" customHeight="1" x14ac:dyDescent="0.25">
      <c r="A1208" s="124"/>
      <c r="B1208" s="121"/>
      <c r="C1208" s="124"/>
      <c r="D1208" s="132"/>
      <c r="E1208" s="124">
        <v>32111</v>
      </c>
      <c r="F1208" s="124"/>
      <c r="G1208" s="12" t="s">
        <v>46</v>
      </c>
      <c r="H1208" s="125" t="s">
        <v>142</v>
      </c>
      <c r="I1208" s="143">
        <f t="shared" ref="I1208:K1208" si="230">I1209</f>
        <v>100</v>
      </c>
      <c r="J1208" s="133">
        <f t="shared" si="230"/>
        <v>0</v>
      </c>
      <c r="K1208" s="143">
        <f t="shared" si="230"/>
        <v>100</v>
      </c>
      <c r="L1208" s="113"/>
    </row>
    <row r="1209" spans="1:12" s="114" customFormat="1" ht="20.25" customHeight="1" x14ac:dyDescent="0.25">
      <c r="A1209" s="124"/>
      <c r="B1209" s="121"/>
      <c r="C1209" s="124"/>
      <c r="D1209" s="132"/>
      <c r="E1209" s="132"/>
      <c r="F1209" s="171">
        <v>321110</v>
      </c>
      <c r="G1209" s="172" t="s">
        <v>46</v>
      </c>
      <c r="H1209" s="173" t="s">
        <v>142</v>
      </c>
      <c r="I1209" s="174">
        <v>100</v>
      </c>
      <c r="J1209" s="174">
        <f>K1209-I1209</f>
        <v>0</v>
      </c>
      <c r="K1209" s="178">
        <v>100</v>
      </c>
      <c r="L1209" s="113"/>
    </row>
    <row r="1210" spans="1:12" s="114" customFormat="1" ht="20.25" customHeight="1" x14ac:dyDescent="0.25">
      <c r="A1210" s="124"/>
      <c r="B1210" s="121"/>
      <c r="C1210" s="132"/>
      <c r="D1210" s="132"/>
      <c r="E1210" s="134">
        <v>32112</v>
      </c>
      <c r="F1210" s="127"/>
      <c r="G1210" s="12" t="s">
        <v>46</v>
      </c>
      <c r="H1210" s="127" t="s">
        <v>303</v>
      </c>
      <c r="I1210" s="133">
        <f>I1211</f>
        <v>500</v>
      </c>
      <c r="J1210" s="133">
        <f>J1211</f>
        <v>0</v>
      </c>
      <c r="K1210" s="133">
        <f>K1211</f>
        <v>500</v>
      </c>
      <c r="L1210" s="113"/>
    </row>
    <row r="1211" spans="1:12" s="114" customFormat="1" ht="20.25" customHeight="1" x14ac:dyDescent="0.25">
      <c r="A1211" s="124"/>
      <c r="B1211" s="121"/>
      <c r="C1211" s="132"/>
      <c r="D1211" s="132"/>
      <c r="E1211" s="127"/>
      <c r="F1211" s="171">
        <v>321120</v>
      </c>
      <c r="G1211" s="172" t="s">
        <v>46</v>
      </c>
      <c r="H1211" s="173" t="s">
        <v>303</v>
      </c>
      <c r="I1211" s="174">
        <v>500</v>
      </c>
      <c r="J1211" s="174">
        <f>K1211-I1211</f>
        <v>0</v>
      </c>
      <c r="K1211" s="178">
        <v>500</v>
      </c>
      <c r="L1211" s="113"/>
    </row>
    <row r="1212" spans="1:12" s="114" customFormat="1" ht="20.25" customHeight="1" x14ac:dyDescent="0.25">
      <c r="A1212" s="124"/>
      <c r="B1212" s="121"/>
      <c r="C1212" s="132"/>
      <c r="D1212" s="132"/>
      <c r="E1212" s="132">
        <v>32113</v>
      </c>
      <c r="F1212" s="132"/>
      <c r="G1212" s="12" t="s">
        <v>46</v>
      </c>
      <c r="H1212" s="127" t="s">
        <v>143</v>
      </c>
      <c r="I1212" s="133">
        <f t="shared" ref="I1212:K1212" si="231">I1213</f>
        <v>1350</v>
      </c>
      <c r="J1212" s="133">
        <f t="shared" si="231"/>
        <v>0</v>
      </c>
      <c r="K1212" s="143">
        <f t="shared" si="231"/>
        <v>1350</v>
      </c>
      <c r="L1212" s="113"/>
    </row>
    <row r="1213" spans="1:12" s="114" customFormat="1" ht="20.25" customHeight="1" x14ac:dyDescent="0.25">
      <c r="A1213" s="124"/>
      <c r="B1213" s="121"/>
      <c r="C1213" s="132"/>
      <c r="D1213" s="132"/>
      <c r="E1213" s="132"/>
      <c r="F1213" s="171">
        <v>321130</v>
      </c>
      <c r="G1213" s="172" t="s">
        <v>46</v>
      </c>
      <c r="H1213" s="173" t="s">
        <v>143</v>
      </c>
      <c r="I1213" s="174">
        <v>1350</v>
      </c>
      <c r="J1213" s="174">
        <f>K1213-I1213</f>
        <v>0</v>
      </c>
      <c r="K1213" s="178">
        <v>1350</v>
      </c>
      <c r="L1213" s="113"/>
    </row>
    <row r="1214" spans="1:12" s="114" customFormat="1" ht="20.25" customHeight="1" x14ac:dyDescent="0.25">
      <c r="A1214" s="124"/>
      <c r="B1214" s="121"/>
      <c r="C1214" s="132"/>
      <c r="D1214" s="132"/>
      <c r="E1214" s="132">
        <v>32114</v>
      </c>
      <c r="F1214" s="132"/>
      <c r="G1214" s="12" t="s">
        <v>46</v>
      </c>
      <c r="H1214" s="127" t="s">
        <v>304</v>
      </c>
      <c r="I1214" s="133">
        <f>I1215</f>
        <v>650</v>
      </c>
      <c r="J1214" s="133">
        <f>J1215</f>
        <v>0</v>
      </c>
      <c r="K1214" s="133">
        <f>K1215</f>
        <v>650</v>
      </c>
      <c r="L1214" s="113"/>
    </row>
    <row r="1215" spans="1:12" s="114" customFormat="1" ht="20.25" customHeight="1" x14ac:dyDescent="0.25">
      <c r="A1215" s="124"/>
      <c r="B1215" s="121"/>
      <c r="C1215" s="132"/>
      <c r="D1215" s="132"/>
      <c r="E1215" s="132"/>
      <c r="F1215" s="171">
        <v>321140</v>
      </c>
      <c r="G1215" s="172" t="s">
        <v>46</v>
      </c>
      <c r="H1215" s="173" t="s">
        <v>304</v>
      </c>
      <c r="I1215" s="174">
        <v>650</v>
      </c>
      <c r="J1215" s="174">
        <f>K1215-I1215</f>
        <v>0</v>
      </c>
      <c r="K1215" s="178">
        <v>650</v>
      </c>
      <c r="L1215" s="113"/>
    </row>
    <row r="1216" spans="1:12" s="114" customFormat="1" ht="20.25" customHeight="1" x14ac:dyDescent="0.25">
      <c r="A1216" s="124"/>
      <c r="B1216" s="121"/>
      <c r="C1216" s="132"/>
      <c r="D1216" s="132"/>
      <c r="E1216" s="132">
        <v>32115</v>
      </c>
      <c r="F1216" s="132"/>
      <c r="G1216" s="12" t="s">
        <v>46</v>
      </c>
      <c r="H1216" s="127" t="s">
        <v>144</v>
      </c>
      <c r="I1216" s="133">
        <f t="shared" ref="I1216:K1216" si="232">I1217</f>
        <v>150</v>
      </c>
      <c r="J1216" s="133">
        <f t="shared" si="232"/>
        <v>0</v>
      </c>
      <c r="K1216" s="143">
        <f t="shared" si="232"/>
        <v>150</v>
      </c>
      <c r="L1216" s="113"/>
    </row>
    <row r="1217" spans="1:12" s="114" customFormat="1" ht="20.25" customHeight="1" x14ac:dyDescent="0.25">
      <c r="A1217" s="124"/>
      <c r="B1217" s="121"/>
      <c r="C1217" s="132"/>
      <c r="D1217" s="132"/>
      <c r="E1217" s="132"/>
      <c r="F1217" s="171">
        <v>321150</v>
      </c>
      <c r="G1217" s="172" t="s">
        <v>46</v>
      </c>
      <c r="H1217" s="173" t="s">
        <v>144</v>
      </c>
      <c r="I1217" s="174">
        <v>150</v>
      </c>
      <c r="J1217" s="174">
        <f>K1217-I1217</f>
        <v>0</v>
      </c>
      <c r="K1217" s="178">
        <v>150</v>
      </c>
      <c r="L1217" s="113"/>
    </row>
    <row r="1218" spans="1:12" s="114" customFormat="1" ht="20.25" customHeight="1" x14ac:dyDescent="0.25">
      <c r="A1218" s="124"/>
      <c r="B1218" s="121"/>
      <c r="C1218" s="132"/>
      <c r="D1218" s="132"/>
      <c r="E1218" s="134">
        <v>32116</v>
      </c>
      <c r="F1218" s="127"/>
      <c r="G1218" s="12" t="s">
        <v>46</v>
      </c>
      <c r="H1218" s="127" t="s">
        <v>305</v>
      </c>
      <c r="I1218" s="133">
        <f>I1219</f>
        <v>450</v>
      </c>
      <c r="J1218" s="133">
        <f>J1219</f>
        <v>0</v>
      </c>
      <c r="K1218" s="133">
        <f>K1219</f>
        <v>450</v>
      </c>
      <c r="L1218" s="113"/>
    </row>
    <row r="1219" spans="1:12" s="114" customFormat="1" ht="20.25" customHeight="1" x14ac:dyDescent="0.25">
      <c r="A1219" s="124"/>
      <c r="B1219" s="121"/>
      <c r="C1219" s="132"/>
      <c r="D1219" s="132"/>
      <c r="E1219" s="127"/>
      <c r="F1219" s="171">
        <v>321160</v>
      </c>
      <c r="G1219" s="172" t="s">
        <v>46</v>
      </c>
      <c r="H1219" s="173" t="s">
        <v>305</v>
      </c>
      <c r="I1219" s="174">
        <v>450</v>
      </c>
      <c r="J1219" s="174">
        <f>K1219-I1219</f>
        <v>0</v>
      </c>
      <c r="K1219" s="178">
        <v>450</v>
      </c>
      <c r="L1219" s="113"/>
    </row>
    <row r="1220" spans="1:12" s="114" customFormat="1" ht="20.25" customHeight="1" x14ac:dyDescent="0.25">
      <c r="A1220" s="124"/>
      <c r="B1220" s="121"/>
      <c r="C1220" s="132"/>
      <c r="D1220" s="132"/>
      <c r="E1220" s="132">
        <v>32119</v>
      </c>
      <c r="F1220" s="132"/>
      <c r="G1220" s="12" t="s">
        <v>46</v>
      </c>
      <c r="H1220" s="127" t="s">
        <v>145</v>
      </c>
      <c r="I1220" s="133">
        <f t="shared" ref="I1220:K1220" si="233">I1221</f>
        <v>0</v>
      </c>
      <c r="J1220" s="133">
        <f t="shared" si="233"/>
        <v>0</v>
      </c>
      <c r="K1220" s="143">
        <f t="shared" si="233"/>
        <v>0</v>
      </c>
      <c r="L1220" s="113"/>
    </row>
    <row r="1221" spans="1:12" s="114" customFormat="1" ht="20.25" customHeight="1" x14ac:dyDescent="0.25">
      <c r="A1221" s="124"/>
      <c r="B1221" s="121"/>
      <c r="C1221" s="132"/>
      <c r="D1221" s="132"/>
      <c r="E1221" s="132"/>
      <c r="F1221" s="171">
        <v>321190</v>
      </c>
      <c r="G1221" s="172" t="s">
        <v>46</v>
      </c>
      <c r="H1221" s="173" t="s">
        <v>145</v>
      </c>
      <c r="I1221" s="174">
        <v>0</v>
      </c>
      <c r="J1221" s="174">
        <f>K1221-I1221</f>
        <v>0</v>
      </c>
      <c r="K1221" s="174">
        <v>0</v>
      </c>
      <c r="L1221" s="113"/>
    </row>
    <row r="1222" spans="1:12" s="114" customFormat="1" ht="20.25" customHeight="1" x14ac:dyDescent="0.25">
      <c r="A1222" s="124"/>
      <c r="B1222" s="121"/>
      <c r="C1222" s="132"/>
      <c r="D1222" s="132">
        <v>3212</v>
      </c>
      <c r="E1222" s="137"/>
      <c r="F1222" s="137"/>
      <c r="G1222" s="12" t="s">
        <v>46</v>
      </c>
      <c r="H1222" s="127" t="s">
        <v>146</v>
      </c>
      <c r="I1222" s="133">
        <f t="shared" ref="I1222:K1222" si="234">I1223+I1225</f>
        <v>2000</v>
      </c>
      <c r="J1222" s="133">
        <f t="shared" si="234"/>
        <v>0</v>
      </c>
      <c r="K1222" s="143">
        <f t="shared" si="234"/>
        <v>2000</v>
      </c>
      <c r="L1222" s="113"/>
    </row>
    <row r="1223" spans="1:12" s="114" customFormat="1" ht="20.25" customHeight="1" x14ac:dyDescent="0.25">
      <c r="A1223" s="124"/>
      <c r="B1223" s="121"/>
      <c r="C1223" s="132"/>
      <c r="D1223" s="132"/>
      <c r="E1223" s="132">
        <v>32121</v>
      </c>
      <c r="F1223" s="132"/>
      <c r="G1223" s="12" t="s">
        <v>46</v>
      </c>
      <c r="H1223" s="127" t="s">
        <v>147</v>
      </c>
      <c r="I1223" s="133">
        <f t="shared" ref="I1223:K1223" si="235">I1224</f>
        <v>2000</v>
      </c>
      <c r="J1223" s="133">
        <f t="shared" si="235"/>
        <v>0</v>
      </c>
      <c r="K1223" s="143">
        <f t="shared" si="235"/>
        <v>2000</v>
      </c>
      <c r="L1223" s="113"/>
    </row>
    <row r="1224" spans="1:12" s="114" customFormat="1" ht="20.25" customHeight="1" x14ac:dyDescent="0.25">
      <c r="A1224" s="124"/>
      <c r="B1224" s="121"/>
      <c r="C1224" s="124"/>
      <c r="D1224" s="132"/>
      <c r="E1224" s="124"/>
      <c r="F1224" s="171">
        <v>321210</v>
      </c>
      <c r="G1224" s="172" t="s">
        <v>46</v>
      </c>
      <c r="H1224" s="173" t="s">
        <v>147</v>
      </c>
      <c r="I1224" s="174">
        <v>2000</v>
      </c>
      <c r="J1224" s="174">
        <f>K1224-I1224</f>
        <v>0</v>
      </c>
      <c r="K1224" s="178">
        <v>2000</v>
      </c>
      <c r="L1224" s="113"/>
    </row>
    <row r="1225" spans="1:12" s="114" customFormat="1" ht="20.25" customHeight="1" x14ac:dyDescent="0.25">
      <c r="A1225" s="124"/>
      <c r="B1225" s="121"/>
      <c r="C1225" s="124"/>
      <c r="D1225" s="132"/>
      <c r="E1225" s="124">
        <v>32123</v>
      </c>
      <c r="F1225" s="124"/>
      <c r="G1225" s="12" t="s">
        <v>46</v>
      </c>
      <c r="H1225" s="125" t="s">
        <v>261</v>
      </c>
      <c r="I1225" s="133">
        <f t="shared" ref="I1225:K1225" si="236">I1226</f>
        <v>0</v>
      </c>
      <c r="J1225" s="133">
        <f t="shared" si="236"/>
        <v>0</v>
      </c>
      <c r="K1225" s="133">
        <f t="shared" si="236"/>
        <v>0</v>
      </c>
      <c r="L1225" s="113"/>
    </row>
    <row r="1226" spans="1:12" s="114" customFormat="1" ht="20.25" customHeight="1" x14ac:dyDescent="0.25">
      <c r="A1226" s="124"/>
      <c r="B1226" s="121"/>
      <c r="C1226" s="124"/>
      <c r="D1226" s="132"/>
      <c r="E1226" s="124"/>
      <c r="F1226" s="171">
        <v>321230</v>
      </c>
      <c r="G1226" s="172" t="s">
        <v>46</v>
      </c>
      <c r="H1226" s="173" t="s">
        <v>261</v>
      </c>
      <c r="I1226" s="174">
        <v>0</v>
      </c>
      <c r="J1226" s="174">
        <f>K1226-I1226</f>
        <v>0</v>
      </c>
      <c r="K1226" s="174">
        <v>0</v>
      </c>
      <c r="L1226" s="113"/>
    </row>
    <row r="1227" spans="1:12" s="114" customFormat="1" ht="20.25" customHeight="1" x14ac:dyDescent="0.25">
      <c r="A1227" s="124"/>
      <c r="B1227" s="121"/>
      <c r="C1227" s="124"/>
      <c r="D1227" s="132">
        <v>3213</v>
      </c>
      <c r="E1227" s="121"/>
      <c r="F1227" s="121"/>
      <c r="G1227" s="12" t="s">
        <v>46</v>
      </c>
      <c r="H1227" s="125" t="s">
        <v>149</v>
      </c>
      <c r="I1227" s="133">
        <f t="shared" ref="I1227:K1227" si="237">I1228+I1230</f>
        <v>1400</v>
      </c>
      <c r="J1227" s="133">
        <f t="shared" si="237"/>
        <v>0</v>
      </c>
      <c r="K1227" s="133">
        <f t="shared" si="237"/>
        <v>1400</v>
      </c>
      <c r="L1227" s="113"/>
    </row>
    <row r="1228" spans="1:12" s="114" customFormat="1" ht="20.25" customHeight="1" x14ac:dyDescent="0.25">
      <c r="A1228" s="124"/>
      <c r="B1228" s="121"/>
      <c r="C1228" s="121"/>
      <c r="D1228" s="137"/>
      <c r="E1228" s="134">
        <v>32131</v>
      </c>
      <c r="F1228" s="127"/>
      <c r="G1228" s="12" t="s">
        <v>46</v>
      </c>
      <c r="H1228" s="125" t="s">
        <v>150</v>
      </c>
      <c r="I1228" s="133">
        <f t="shared" ref="I1228:K1228" si="238">I1229</f>
        <v>1400</v>
      </c>
      <c r="J1228" s="133">
        <f t="shared" si="238"/>
        <v>0</v>
      </c>
      <c r="K1228" s="133">
        <f t="shared" si="238"/>
        <v>1400</v>
      </c>
      <c r="L1228" s="113"/>
    </row>
    <row r="1229" spans="1:12" s="114" customFormat="1" ht="20.25" customHeight="1" x14ac:dyDescent="0.25">
      <c r="A1229" s="124"/>
      <c r="B1229" s="121"/>
      <c r="C1229" s="121"/>
      <c r="D1229" s="137"/>
      <c r="E1229" s="127"/>
      <c r="F1229" s="171">
        <v>321310</v>
      </c>
      <c r="G1229" s="172" t="s">
        <v>46</v>
      </c>
      <c r="H1229" s="173" t="s">
        <v>262</v>
      </c>
      <c r="I1229" s="174">
        <v>1400</v>
      </c>
      <c r="J1229" s="174">
        <f>K1229-I1229</f>
        <v>0</v>
      </c>
      <c r="K1229" s="178">
        <v>1400</v>
      </c>
      <c r="L1229" s="113"/>
    </row>
    <row r="1230" spans="1:12" s="114" customFormat="1" ht="20.25" customHeight="1" x14ac:dyDescent="0.25">
      <c r="A1230" s="124"/>
      <c r="B1230" s="121"/>
      <c r="C1230" s="121"/>
      <c r="D1230" s="137"/>
      <c r="E1230" s="134">
        <v>32132</v>
      </c>
      <c r="F1230" s="127"/>
      <c r="G1230" s="12" t="s">
        <v>46</v>
      </c>
      <c r="H1230" s="127" t="s">
        <v>153</v>
      </c>
      <c r="I1230" s="133">
        <f t="shared" ref="I1230:K1230" si="239">I1231</f>
        <v>0</v>
      </c>
      <c r="J1230" s="133">
        <f t="shared" si="239"/>
        <v>0</v>
      </c>
      <c r="K1230" s="133">
        <f t="shared" si="239"/>
        <v>0</v>
      </c>
      <c r="L1230" s="113"/>
    </row>
    <row r="1231" spans="1:12" s="114" customFormat="1" ht="20.25" customHeight="1" x14ac:dyDescent="0.25">
      <c r="A1231" s="124"/>
      <c r="B1231" s="121"/>
      <c r="C1231" s="121"/>
      <c r="D1231" s="137"/>
      <c r="E1231" s="127"/>
      <c r="F1231" s="171">
        <v>321320</v>
      </c>
      <c r="G1231" s="172" t="s">
        <v>46</v>
      </c>
      <c r="H1231" s="173" t="s">
        <v>153</v>
      </c>
      <c r="I1231" s="174">
        <v>0</v>
      </c>
      <c r="J1231" s="174">
        <f>K1231-I1231</f>
        <v>0</v>
      </c>
      <c r="K1231" s="174">
        <v>0</v>
      </c>
      <c r="L1231" s="113"/>
    </row>
    <row r="1232" spans="1:12" s="114" customFormat="1" ht="20.25" customHeight="1" x14ac:dyDescent="0.25">
      <c r="A1232" s="124"/>
      <c r="B1232" s="124"/>
      <c r="C1232" s="124">
        <v>322</v>
      </c>
      <c r="D1232" s="132"/>
      <c r="E1232" s="124"/>
      <c r="F1232" s="124"/>
      <c r="G1232" s="12" t="s">
        <v>46</v>
      </c>
      <c r="H1232" s="125" t="s">
        <v>154</v>
      </c>
      <c r="I1232" s="133">
        <f t="shared" ref="I1232:K1234" si="240">I1233</f>
        <v>100</v>
      </c>
      <c r="J1232" s="133">
        <f t="shared" si="240"/>
        <v>0</v>
      </c>
      <c r="K1232" s="133">
        <f t="shared" si="240"/>
        <v>100</v>
      </c>
      <c r="L1232" s="113"/>
    </row>
    <row r="1233" spans="1:12" s="114" customFormat="1" ht="20.25" customHeight="1" x14ac:dyDescent="0.25">
      <c r="A1233" s="124"/>
      <c r="B1233" s="124"/>
      <c r="C1233" s="124"/>
      <c r="D1233" s="132">
        <v>3221</v>
      </c>
      <c r="E1233" s="124"/>
      <c r="F1233" s="124"/>
      <c r="G1233" s="12" t="s">
        <v>46</v>
      </c>
      <c r="H1233" s="125" t="s">
        <v>155</v>
      </c>
      <c r="I1233" s="133">
        <f t="shared" si="240"/>
        <v>100</v>
      </c>
      <c r="J1233" s="133">
        <f t="shared" si="240"/>
        <v>0</v>
      </c>
      <c r="K1233" s="133">
        <f t="shared" si="240"/>
        <v>100</v>
      </c>
      <c r="L1233" s="113"/>
    </row>
    <row r="1234" spans="1:12" s="114" customFormat="1" ht="20.25" customHeight="1" x14ac:dyDescent="0.25">
      <c r="A1234" s="124"/>
      <c r="B1234" s="124"/>
      <c r="C1234" s="124"/>
      <c r="D1234" s="132"/>
      <c r="E1234" s="134">
        <v>32211</v>
      </c>
      <c r="F1234" s="127"/>
      <c r="G1234" s="12" t="s">
        <v>46</v>
      </c>
      <c r="H1234" s="144" t="s">
        <v>156</v>
      </c>
      <c r="I1234" s="143">
        <f t="shared" si="240"/>
        <v>100</v>
      </c>
      <c r="J1234" s="133">
        <f t="shared" si="240"/>
        <v>0</v>
      </c>
      <c r="K1234" s="143">
        <f t="shared" si="240"/>
        <v>100</v>
      </c>
      <c r="L1234" s="113"/>
    </row>
    <row r="1235" spans="1:12" s="114" customFormat="1" ht="20.25" customHeight="1" x14ac:dyDescent="0.25">
      <c r="A1235" s="124"/>
      <c r="B1235" s="124"/>
      <c r="C1235" s="124"/>
      <c r="D1235" s="132"/>
      <c r="E1235" s="127"/>
      <c r="F1235" s="171">
        <v>322110</v>
      </c>
      <c r="G1235" s="172" t="s">
        <v>46</v>
      </c>
      <c r="H1235" s="173" t="s">
        <v>156</v>
      </c>
      <c r="I1235" s="174">
        <v>100</v>
      </c>
      <c r="J1235" s="174">
        <f>K1235-I1235</f>
        <v>0</v>
      </c>
      <c r="K1235" s="178">
        <v>100</v>
      </c>
      <c r="L1235" s="113"/>
    </row>
    <row r="1236" spans="1:12" s="114" customFormat="1" ht="20.25" customHeight="1" x14ac:dyDescent="0.25">
      <c r="A1236" s="124"/>
      <c r="B1236" s="124"/>
      <c r="C1236" s="132">
        <v>323</v>
      </c>
      <c r="D1236" s="132"/>
      <c r="E1236" s="127"/>
      <c r="F1236" s="127"/>
      <c r="G1236" s="12" t="s">
        <v>46</v>
      </c>
      <c r="H1236" s="127" t="s">
        <v>185</v>
      </c>
      <c r="I1236" s="133">
        <f t="shared" ref="I1236:K1238" si="241">I1237</f>
        <v>2500</v>
      </c>
      <c r="J1236" s="133">
        <f t="shared" si="241"/>
        <v>0</v>
      </c>
      <c r="K1236" s="133">
        <f t="shared" si="241"/>
        <v>2500</v>
      </c>
      <c r="L1236" s="113"/>
    </row>
    <row r="1237" spans="1:12" s="114" customFormat="1" ht="20.25" customHeight="1" x14ac:dyDescent="0.25">
      <c r="A1237" s="124"/>
      <c r="B1237" s="124"/>
      <c r="C1237" s="124"/>
      <c r="D1237" s="132">
        <v>3237</v>
      </c>
      <c r="E1237" s="124"/>
      <c r="F1237" s="124"/>
      <c r="G1237" s="12" t="s">
        <v>46</v>
      </c>
      <c r="H1237" s="125" t="s">
        <v>209</v>
      </c>
      <c r="I1237" s="133">
        <f t="shared" si="241"/>
        <v>2500</v>
      </c>
      <c r="J1237" s="133">
        <f t="shared" si="241"/>
        <v>0</v>
      </c>
      <c r="K1237" s="133">
        <f t="shared" si="241"/>
        <v>2500</v>
      </c>
      <c r="L1237" s="113"/>
    </row>
    <row r="1238" spans="1:12" s="114" customFormat="1" ht="20.25" customHeight="1" x14ac:dyDescent="0.25">
      <c r="A1238" s="124"/>
      <c r="B1238" s="124"/>
      <c r="C1238" s="124"/>
      <c r="D1238" s="132"/>
      <c r="E1238" s="134">
        <v>32379</v>
      </c>
      <c r="F1238" s="127"/>
      <c r="G1238" s="12" t="s">
        <v>46</v>
      </c>
      <c r="H1238" s="127" t="s">
        <v>212</v>
      </c>
      <c r="I1238" s="143">
        <f t="shared" si="241"/>
        <v>2500</v>
      </c>
      <c r="J1238" s="133">
        <f t="shared" si="241"/>
        <v>0</v>
      </c>
      <c r="K1238" s="143">
        <f t="shared" si="241"/>
        <v>2500</v>
      </c>
      <c r="L1238" s="113"/>
    </row>
    <row r="1239" spans="1:12" s="114" customFormat="1" ht="20.25" customHeight="1" x14ac:dyDescent="0.25">
      <c r="A1239" s="124"/>
      <c r="B1239" s="139"/>
      <c r="C1239" s="139"/>
      <c r="D1239" s="132"/>
      <c r="E1239" s="144"/>
      <c r="F1239" s="171">
        <v>323790</v>
      </c>
      <c r="G1239" s="172" t="s">
        <v>46</v>
      </c>
      <c r="H1239" s="173" t="s">
        <v>212</v>
      </c>
      <c r="I1239" s="174">
        <v>2500</v>
      </c>
      <c r="J1239" s="174">
        <f>K1239-I1239</f>
        <v>0</v>
      </c>
      <c r="K1239" s="178">
        <v>2500</v>
      </c>
      <c r="L1239" s="113"/>
    </row>
    <row r="1240" spans="1:12" s="107" customFormat="1" ht="20.100000000000001" customHeight="1" x14ac:dyDescent="0.25">
      <c r="A1240" s="145"/>
      <c r="B1240" s="145"/>
      <c r="C1240" s="145"/>
      <c r="D1240" s="145"/>
      <c r="E1240" s="145"/>
      <c r="F1240" s="145"/>
      <c r="G1240" s="146"/>
      <c r="H1240" s="147"/>
      <c r="I1240" s="148"/>
      <c r="J1240" s="71"/>
    </row>
    <row r="1241" spans="1:12" s="107" customFormat="1" ht="20.100000000000001" customHeight="1" x14ac:dyDescent="0.25">
      <c r="A1241" s="149" t="s">
        <v>320</v>
      </c>
      <c r="B1241" s="149"/>
      <c r="C1241" s="149"/>
      <c r="D1241" s="149"/>
      <c r="E1241" s="149"/>
      <c r="F1241" s="149"/>
      <c r="G1241" s="149"/>
      <c r="H1241" s="150"/>
      <c r="I1241" s="151"/>
      <c r="J1241" s="72"/>
    </row>
    <row r="1242" spans="1:12" s="107" customFormat="1" ht="20.100000000000001" customHeight="1" x14ac:dyDescent="0.25">
      <c r="A1242" s="152"/>
      <c r="B1242" s="152"/>
      <c r="C1242" s="152"/>
      <c r="D1242" s="152"/>
      <c r="E1242" s="152"/>
      <c r="F1242" s="152"/>
      <c r="G1242" s="152"/>
      <c r="H1242" s="151"/>
      <c r="I1242" s="106"/>
    </row>
    <row r="1243" spans="1:12" s="107" customFormat="1" ht="15.75" customHeight="1" x14ac:dyDescent="0.25">
      <c r="A1243" s="423" t="s">
        <v>23</v>
      </c>
      <c r="B1243" s="423"/>
      <c r="C1243" s="152"/>
      <c r="D1243" s="152"/>
      <c r="E1243" s="152"/>
      <c r="F1243" s="152"/>
      <c r="G1243" s="153"/>
      <c r="I1243" s="149"/>
      <c r="J1243" s="149"/>
      <c r="K1243" s="154" t="s">
        <v>33</v>
      </c>
    </row>
    <row r="1244" spans="1:12" s="107" customFormat="1" ht="20.25" customHeight="1" x14ac:dyDescent="0.25">
      <c r="A1244" s="149" t="s">
        <v>32</v>
      </c>
      <c r="B1244" s="149"/>
      <c r="C1244" s="149"/>
      <c r="D1244" s="149"/>
      <c r="E1244" s="149"/>
      <c r="F1244" s="149"/>
      <c r="G1244" s="149"/>
      <c r="I1244" s="149"/>
      <c r="J1244" s="149"/>
      <c r="K1244" s="154" t="s">
        <v>38</v>
      </c>
    </row>
    <row r="1245" spans="1:12" s="107" customFormat="1" ht="20.25" customHeight="1" x14ac:dyDescent="0.25">
      <c r="A1245" s="155"/>
      <c r="B1245" s="155"/>
      <c r="C1245" s="155"/>
      <c r="D1245" s="155"/>
      <c r="E1245" s="155"/>
      <c r="F1245" s="155"/>
      <c r="G1245" s="155"/>
      <c r="H1245" s="156"/>
      <c r="I1245" s="73"/>
      <c r="J1245" s="73"/>
      <c r="K1245" s="156" t="s">
        <v>322</v>
      </c>
    </row>
    <row r="1246" spans="1:12" s="107" customFormat="1" ht="20.25" customHeight="1" x14ac:dyDescent="0.25">
      <c r="A1246" s="157"/>
      <c r="B1246" s="157"/>
      <c r="C1246" s="157"/>
      <c r="D1246" s="157"/>
      <c r="E1246" s="157"/>
      <c r="F1246" s="157"/>
      <c r="G1246" s="158"/>
      <c r="H1246" s="159"/>
      <c r="I1246" s="65"/>
      <c r="J1246" s="65"/>
      <c r="K1246" s="65"/>
    </row>
    <row r="1247" spans="1:12" x14ac:dyDescent="0.25">
      <c r="H1247" s="159"/>
      <c r="I1247" s="65"/>
      <c r="J1247" s="65"/>
    </row>
    <row r="1248" spans="1:12" x14ac:dyDescent="0.25">
      <c r="H1248" s="159"/>
      <c r="I1248" s="65"/>
      <c r="J1248" s="65"/>
    </row>
  </sheetData>
  <autoFilter ref="A7:M1239"/>
  <mergeCells count="21">
    <mergeCell ref="A796:G796"/>
    <mergeCell ref="A2:K2"/>
    <mergeCell ref="A4:K4"/>
    <mergeCell ref="A8:G8"/>
    <mergeCell ref="A9:G9"/>
    <mergeCell ref="A462:G462"/>
    <mergeCell ref="A556:G556"/>
    <mergeCell ref="A561:G561"/>
    <mergeCell ref="A566:G566"/>
    <mergeCell ref="A678:G678"/>
    <mergeCell ref="A683:G683"/>
    <mergeCell ref="A791:G791"/>
    <mergeCell ref="A1088:G1088"/>
    <mergeCell ref="A1184:G1184"/>
    <mergeCell ref="A1243:B1243"/>
    <mergeCell ref="A824:G824"/>
    <mergeCell ref="A955:G955"/>
    <mergeCell ref="A960:G960"/>
    <mergeCell ref="A1054:G1054"/>
    <mergeCell ref="A1076:G1076"/>
    <mergeCell ref="A1083:G1083"/>
  </mergeCells>
  <dataValidations count="1">
    <dataValidation type="whole" allowBlank="1" showErrorMessage="1" errorTitle="Neispravan unos" error="Unijeti cijelobrojnu vrijednost" promptTitle="Upozorenje !" prompt="Unešena je nedozvoljena vrijednost u polje" sqref="A1246 G10 G1205 G1089 A1240:G1240 G961 G959 G562 G684 G797">
      <formula1>0</formula1>
      <formula2>9999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6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10</vt:i4>
      </vt:variant>
    </vt:vector>
  </HeadingPairs>
  <TitlesOfParts>
    <vt:vector size="22" baseType="lpstr">
      <vt:lpstr>Sažetak</vt:lpstr>
      <vt:lpstr>Račun prihoda i rashoda </vt:lpstr>
      <vt:lpstr>Račun prihoda i rashoda´</vt:lpstr>
      <vt:lpstr>Prihodi i rashodi prema izvoru</vt:lpstr>
      <vt:lpstr>Rashodi prema funkcijskoj k </vt:lpstr>
      <vt:lpstr>Račun financiranja-ek.klas.</vt:lpstr>
      <vt:lpstr>Račun financiranja prema izvoru</vt:lpstr>
      <vt:lpstr>Programska klasifikacija VI</vt:lpstr>
      <vt:lpstr>Programska klasifikacija </vt:lpstr>
      <vt:lpstr>Račun PR I RA </vt:lpstr>
      <vt:lpstr>Preneseni višak-manjak</vt:lpstr>
      <vt:lpstr>Programska klasifikacija-2.raz</vt:lpstr>
      <vt:lpstr>'Programska klasifikacija '!Ispis_naslova</vt:lpstr>
      <vt:lpstr>'Programska klasifikacija VI'!Ispis_naslova</vt:lpstr>
      <vt:lpstr>'Programska klasifikacija-2.raz'!Ispis_naslova</vt:lpstr>
      <vt:lpstr>'Račun prihoda i rashoda '!Ispis_naslova</vt:lpstr>
      <vt:lpstr>'Račun prihoda i rashoda´'!Ispis_naslova</vt:lpstr>
      <vt:lpstr>'Programska klasifikacija '!Podrucje_ispisa</vt:lpstr>
      <vt:lpstr>'Programska klasifikacija VI'!Podrucje_ispisa</vt:lpstr>
      <vt:lpstr>'Programska klasifikacija-2.raz'!Podrucje_ispisa</vt:lpstr>
      <vt:lpstr>'Račun prihoda i rashoda '!Podrucje_ispisa</vt:lpstr>
      <vt:lpstr>'Račun prihoda i rashoda´'!Podrucje_ispisa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 Čošić</dc:creator>
  <cp:lastModifiedBy>Korisnik</cp:lastModifiedBy>
  <cp:lastPrinted>2025-02-21T07:13:05Z</cp:lastPrinted>
  <dcterms:created xsi:type="dcterms:W3CDTF">2016-10-10T06:04:15Z</dcterms:created>
  <dcterms:modified xsi:type="dcterms:W3CDTF">2025-03-03T12:06:04Z</dcterms:modified>
</cp:coreProperties>
</file>